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Users\ylsanchezg.DANE\Downloads\"/>
    </mc:Choice>
  </mc:AlternateContent>
  <xr:revisionPtr revIDLastSave="0" documentId="13_ncr:1_{CE84B6DA-6768-403E-888B-7EFAAAD321E1}" xr6:coauthVersionLast="47" xr6:coauthVersionMax="47" xr10:uidLastSave="{00000000-0000-0000-0000-000000000000}"/>
  <bookViews>
    <workbookView xWindow="-110" yWindow="-110" windowWidth="19420" windowHeight="10300" xr2:uid="{CB0B89CF-5915-483C-AB69-CBCEBE02E234}"/>
  </bookViews>
  <sheets>
    <sheet name="Plan de Acción 2025_" sheetId="27" r:id="rId1"/>
    <sheet name="Progr" sheetId="2" state="hidden" r:id="rId2"/>
    <sheet name="Hoja5" sheetId="6" state="hidden" r:id="rId3"/>
    <sheet name="Plan de Acción 2025" sheetId="1" state="hidden" r:id="rId4"/>
    <sheet name="Plan de Ejecucion_PTEP" sheetId="26"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xlnm._FilterDatabase" localSheetId="3" hidden="1">'Plan de Acción 2025'!$A$9:$CF$210</definedName>
    <definedName name="_xlnm._FilterDatabase" localSheetId="0" hidden="1">'Plan de Acción 2025_'!$A$7:$BV$279</definedName>
    <definedName name="_xlnm._FilterDatabase" localSheetId="4" hidden="1">'Plan de Ejecucion_PTEP'!$A$7:$AW$25</definedName>
    <definedName name="A" localSheetId="0">#REF!</definedName>
    <definedName name="A">#REF!</definedName>
    <definedName name="ADMINISTRADORASPUBLICO">#REF!</definedName>
    <definedName name="ANMINISTRADORASPRIVADO">#REF!</definedName>
    <definedName name="APORTESESCUELAS">#REF!</definedName>
    <definedName name="AREA" localSheetId="0">[1]BASE!$N$3:$AP$3</definedName>
    <definedName name="AREA">[2]BASE!$N$3:$AP$3</definedName>
    <definedName name="_xlnm.Print_Area" localSheetId="1">Progr!$F$1:$K$35</definedName>
    <definedName name="ARRENDAMIENTO">#REF!</definedName>
    <definedName name="ARRENDAMIENTOS">#REF!</definedName>
    <definedName name="BD_ALINEACIÓN">[3]ALINEACIÓN_22sept!$A$2:$AV$1569</definedName>
    <definedName name="BD_METAS">#REF!</definedName>
    <definedName name="BD_METAS2">[3]METAS_2!$A$4:$D$167</definedName>
    <definedName name="BD_SPGI">[4]SPGI!$A$1:$AF$13130</definedName>
    <definedName name="CAL_2021_EVAL_CAL">#REF!</definedName>
    <definedName name="CAPA_TEC" localSheetId="0">#REF!</definedName>
    <definedName name="CAPA_TEC">#REF!</definedName>
    <definedName name="CAPACITACION">#REF!</definedName>
    <definedName name="CAPACITACIÓN">#REF!</definedName>
    <definedName name="CARACTER_SOCIO" localSheetId="0">#REF!</definedName>
    <definedName name="CARACTER_SOCIO">#REF!</definedName>
    <definedName name="caractersoc">#REF!</definedName>
    <definedName name="CENSOE">#REF!</definedName>
    <definedName name="censoec">#REF!</definedName>
    <definedName name="CENSOECONOMICO" localSheetId="0">#REF!</definedName>
    <definedName name="CENSOECONOMICO">#REF!</definedName>
    <definedName name="COMPRADEEQUIPO">#REF!</definedName>
    <definedName name="COMPRAEQUIPO">#REF!</definedName>
    <definedName name="COMUNICACIONESYTRANS">#REF!</definedName>
    <definedName name="Concepto" localSheetId="0">[1]BASE!$BA$2:$BA$11</definedName>
    <definedName name="Concepto">[2]BASE!$BA$2:$BA$11</definedName>
    <definedName name="CONS_22" localSheetId="0">[5]CONSOLIDADO_22sept!$A$2:$AL$1569</definedName>
    <definedName name="CONSOLIDADO">[5]CONSOLIDADO_17mar!$A$1:$AC$1363</definedName>
    <definedName name="COOP">#REF!</definedName>
    <definedName name="COOR_REG_SEN" localSheetId="0">#REF!</definedName>
    <definedName name="COOR_REG_SEN">#REF!</definedName>
    <definedName name="coordregsen">#REF!</definedName>
    <definedName name="ctasnales">#REF!</definedName>
    <definedName name="CUENTAS_N" localSheetId="0">#REF!</definedName>
    <definedName name="CUENTAS_N">#REF!</definedName>
    <definedName name="DIFUSION">[6]BASE!#REF!</definedName>
    <definedName name="DP">[7]LISTAS!$B$5:$B$8</definedName>
    <definedName name="ENSERESYEQUIPOSDEOFICINA">#REF!</definedName>
    <definedName name="ESAP">#REF!</definedName>
    <definedName name="Etapa">[8]DATOS!$BH$2:$BH$7</definedName>
    <definedName name="FINANCIEROS">#REF!</definedName>
    <definedName name="FOCOS" localSheetId="0">#REF!</definedName>
    <definedName name="FOCOS">#REF!</definedName>
    <definedName name="FONDANE_SEN" localSheetId="0">#REF!</definedName>
    <definedName name="FONDANE_SEN">#REF!</definedName>
    <definedName name="fondanesen">#REF!</definedName>
    <definedName name="fortcapad">#REF!</definedName>
    <definedName name="fortdifusion">#REF!</definedName>
    <definedName name="fortics">#REF!</definedName>
    <definedName name="funocde">#REF!</definedName>
    <definedName name="GASTOSFINANCIEROS">#REF!</definedName>
    <definedName name="GEOESPACIAL" localSheetId="0">#REF!</definedName>
    <definedName name="GEOESPACIAL">#REF!</definedName>
    <definedName name="GESTION_DOC">#REF!</definedName>
    <definedName name="GESTIONDOC">#REF!</definedName>
    <definedName name="HORASEXTRASFESTVAC">#REF!</definedName>
    <definedName name="ICBF">#REF!</definedName>
    <definedName name="ID_SPGI">#REF!</definedName>
    <definedName name="Implementacion">#REF!</definedName>
    <definedName name="Implementacion_Acuerdo_de_Paz">#REF!</definedName>
    <definedName name="IMPRESOSYPUBLICACIONES">#REF!</definedName>
    <definedName name="IMPREVISTOS">#REF!</definedName>
    <definedName name="IMPUESTOS">#REF!</definedName>
    <definedName name="infogeo">#REF!</definedName>
    <definedName name="INFRAESTRUCTURA" localSheetId="0">#REF!</definedName>
    <definedName name="INFRAESTRUCTURA">#REF!</definedName>
    <definedName name="JOTA" localSheetId="0">#REF!</definedName>
    <definedName name="JOTA">#REF!</definedName>
    <definedName name="JUDICIALES">#REF!</definedName>
    <definedName name="JURIDICA">#REF!</definedName>
    <definedName name="Ley">#REF!</definedName>
    <definedName name="Ley_1757">#REF!</definedName>
    <definedName name="LINEAS">#REF!</definedName>
    <definedName name="LOGIST" localSheetId="0">#REF!</definedName>
    <definedName name="LOGIST">#REF!</definedName>
    <definedName name="LOGISTICA">#REF!</definedName>
    <definedName name="Los_derechos_ciudadanos_el_derecho_de_petición_y_la_acción_de_tutela">#REF!</definedName>
    <definedName name="MANTENIMIENTO">#REF!</definedName>
    <definedName name="MATERIALESYSUMINISTROS">#REF!</definedName>
    <definedName name="mejinfraestructura">#REF!</definedName>
    <definedName name="MULTAS">#REF!</definedName>
    <definedName name="MULTASYSANCIONES">#REF!</definedName>
    <definedName name="No_Aplica_Por_favor_justifique_su_respuesta_en_el_campo_de_observaciones">#REF!</definedName>
    <definedName name="Otros">#REF!</definedName>
    <definedName name="OTROSGASTOSBIENES">#REF!</definedName>
    <definedName name="OTROSGASTOSSERVICIOS">#REF!</definedName>
    <definedName name="OTROSPORBIENES">#REF!</definedName>
    <definedName name="OTROSPORSERVICIOS">#REF!</definedName>
    <definedName name="Participacion">#REF!</definedName>
    <definedName name="Participacion_ciudadana_en_la_gestion_publica">#REF!</definedName>
    <definedName name="PRIMATECNICA">#REF!</definedName>
    <definedName name="PROYECTO" localSheetId="0">[1]BASE!#REF!</definedName>
    <definedName name="PROYECTO">[2]BASE!#REF!</definedName>
    <definedName name="PROYECTO_INV">[8]DATOS!$H$2:$H$25</definedName>
    <definedName name="PROYECTOS2021">#REF!</definedName>
    <definedName name="proylogistica">#REF!</definedName>
    <definedName name="RUBRO">#REF!</definedName>
    <definedName name="RUBROFUN">'[9]BASE FUNC'!$A$3:$AB$3</definedName>
    <definedName name="SECRETARIA">#REF!</definedName>
    <definedName name="SEGUROS">#REF!</definedName>
    <definedName name="SENA">#REF!</definedName>
    <definedName name="SERVICIOSPUBLICOS">#REF!</definedName>
    <definedName name="SERVICIOSPÚBLICOS">#REF!</definedName>
    <definedName name="SISTEM" localSheetId="0">[1]BASE!#REF!</definedName>
    <definedName name="SISTEM">[2]BASE!#REF!</definedName>
    <definedName name="SISTEMAS">#REF!</definedName>
    <definedName name="SUBDIRECCION">#REF!</definedName>
    <definedName name="SUELDOSNOMINA">#REF!</definedName>
    <definedName name="T_ECONOMICOS" localSheetId="0">[1]BASE!#REF!</definedName>
    <definedName name="T_ECONOMICOS">[2]BASE!#REF!</definedName>
    <definedName name="T_SOCIALES" localSheetId="0">[1]BASE!#REF!</definedName>
    <definedName name="T_SOCIALES">[2]BASE!#REF!</definedName>
    <definedName name="temaseconomicos">#REF!</definedName>
    <definedName name="temassociales">#REF!</definedName>
    <definedName name="TERIITORIAL" localSheetId="0">[1]BASE!$CG$1:$CM$1</definedName>
    <definedName name="TERIITORIAL">[2]BASE!$CG$1:$CM$1</definedName>
    <definedName name="TERRITORIAL" localSheetId="0">#REF!</definedName>
    <definedName name="TERRITORIAL">#REF!</definedName>
    <definedName name="Tipo_Producto">[8]DATOS!$BI$2:$BI$8</definedName>
    <definedName name="Tipo_Reprogramacion_Actividad">[8]DATOS!$BG$2:$BG$6</definedName>
    <definedName name="VIATICOS">#REF!</definedName>
    <definedName name="VIÁTICO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V123" i="27" l="1"/>
  <c r="BR139" i="27"/>
  <c r="BR137" i="27"/>
  <c r="AK120" i="27" l="1"/>
  <c r="AK11" i="27"/>
  <c r="BV102" i="27"/>
  <c r="BQ102" i="27"/>
  <c r="BR102" i="27" s="1"/>
  <c r="BV101" i="27"/>
  <c r="BQ101" i="27"/>
  <c r="BR101" i="27" s="1"/>
  <c r="BV100" i="27"/>
  <c r="BQ100" i="27"/>
  <c r="BR100" i="27" s="1"/>
  <c r="BV277" i="27"/>
  <c r="BQ277" i="27"/>
  <c r="BR277" i="27" s="1"/>
  <c r="BV276" i="27"/>
  <c r="BQ276" i="27"/>
  <c r="BR276" i="27" s="1"/>
  <c r="BV275" i="27"/>
  <c r="BQ275" i="27"/>
  <c r="BR275" i="27" s="1"/>
  <c r="BV274" i="27"/>
  <c r="BQ274" i="27"/>
  <c r="BR274" i="27" s="1"/>
  <c r="BQ273" i="27"/>
  <c r="BR273" i="27" s="1"/>
  <c r="BV272" i="27"/>
  <c r="BQ272" i="27"/>
  <c r="BR272" i="27" s="1"/>
  <c r="BV271" i="27"/>
  <c r="BQ271" i="27"/>
  <c r="BR271" i="27" s="1"/>
  <c r="BV270" i="27"/>
  <c r="BV269" i="27"/>
  <c r="BQ269" i="27"/>
  <c r="BR269" i="27" s="1"/>
  <c r="BV268" i="27"/>
  <c r="BQ268" i="27"/>
  <c r="BR268" i="27" s="1"/>
  <c r="BQ267" i="27"/>
  <c r="BV266" i="27"/>
  <c r="BQ266" i="27"/>
  <c r="BR266" i="27" s="1"/>
  <c r="BV265" i="27"/>
  <c r="BQ265" i="27"/>
  <c r="BR265" i="27" s="1"/>
  <c r="BQ264" i="27"/>
  <c r="BV263" i="27"/>
  <c r="BQ263" i="27"/>
  <c r="BR263" i="27" s="1"/>
  <c r="BV262" i="27"/>
  <c r="BQ262" i="27"/>
  <c r="BR262" i="27" s="1"/>
  <c r="BV261" i="27"/>
  <c r="BQ261" i="27"/>
  <c r="BR261" i="27" s="1"/>
  <c r="BV260" i="27"/>
  <c r="BQ260" i="27"/>
  <c r="BR260" i="27" s="1"/>
  <c r="BV257" i="27"/>
  <c r="BQ257" i="27"/>
  <c r="BR257" i="27" s="1"/>
  <c r="BV253" i="27"/>
  <c r="BQ253" i="27"/>
  <c r="BR253" i="27" s="1"/>
  <c r="BV250" i="27"/>
  <c r="BQ250" i="27"/>
  <c r="BR250" i="27" s="1"/>
  <c r="BV247" i="27"/>
  <c r="BQ247" i="27"/>
  <c r="BR247" i="27" s="1"/>
  <c r="BV245" i="27"/>
  <c r="BQ245" i="27"/>
  <c r="BR245" i="27" s="1"/>
  <c r="BV244" i="27"/>
  <c r="BQ244" i="27"/>
  <c r="BR244" i="27" s="1"/>
  <c r="BV243" i="27"/>
  <c r="BQ243" i="27"/>
  <c r="BR243" i="27" s="1"/>
  <c r="BV242" i="27"/>
  <c r="BQ242" i="27"/>
  <c r="BR242" i="27" s="1"/>
  <c r="BV241" i="27"/>
  <c r="BQ241" i="27"/>
  <c r="BR241" i="27" s="1"/>
  <c r="BV240" i="27"/>
  <c r="BQ240" i="27"/>
  <c r="BR240" i="27" s="1"/>
  <c r="BV239" i="27"/>
  <c r="BQ239" i="27"/>
  <c r="BR239" i="27" s="1"/>
  <c r="BV238" i="27"/>
  <c r="BQ238" i="27"/>
  <c r="BR238" i="27" s="1"/>
  <c r="BV237" i="27"/>
  <c r="BQ237" i="27"/>
  <c r="BR237" i="27" s="1"/>
  <c r="BV236" i="27"/>
  <c r="BR236" i="27"/>
  <c r="BV235" i="27"/>
  <c r="BR235" i="27"/>
  <c r="BV234" i="27"/>
  <c r="BR234" i="27"/>
  <c r="BV232" i="27"/>
  <c r="BR232" i="27"/>
  <c r="BV231" i="27"/>
  <c r="BR231" i="27"/>
  <c r="BV229" i="27"/>
  <c r="BR229" i="27"/>
  <c r="BV228" i="27"/>
  <c r="BR228" i="27"/>
  <c r="BV226" i="27"/>
  <c r="BR226" i="27"/>
  <c r="BV225" i="27"/>
  <c r="BQ225" i="27"/>
  <c r="BR225" i="27" s="1"/>
  <c r="BV224" i="27"/>
  <c r="BQ224" i="27"/>
  <c r="BR224" i="27" s="1"/>
  <c r="BV223" i="27"/>
  <c r="BQ223" i="27"/>
  <c r="BR223" i="27" s="1"/>
  <c r="BV222" i="27"/>
  <c r="BQ222" i="27"/>
  <c r="BR222" i="27" s="1"/>
  <c r="BV221" i="27"/>
  <c r="BQ221" i="27"/>
  <c r="BR221" i="27" s="1"/>
  <c r="BV219" i="27"/>
  <c r="BQ219" i="27"/>
  <c r="BR219" i="27" s="1"/>
  <c r="BV218" i="27"/>
  <c r="BQ218" i="27"/>
  <c r="BR218" i="27" s="1"/>
  <c r="BP217" i="27"/>
  <c r="BP214" i="27"/>
  <c r="BP213" i="27"/>
  <c r="BP211" i="27"/>
  <c r="BP210" i="27"/>
  <c r="BV208" i="27"/>
  <c r="BQ208" i="27"/>
  <c r="BR208" i="27" s="1"/>
  <c r="BV207" i="27"/>
  <c r="BP205" i="27"/>
  <c r="BP204" i="27"/>
  <c r="BV203" i="27"/>
  <c r="BV200" i="27"/>
  <c r="BR200" i="27"/>
  <c r="BV199" i="27"/>
  <c r="BQ199" i="27"/>
  <c r="BR199" i="27" s="1"/>
  <c r="BV196" i="27"/>
  <c r="BQ196" i="27"/>
  <c r="BR196" i="27" s="1"/>
  <c r="BV193" i="27"/>
  <c r="BQ193" i="27"/>
  <c r="BR193" i="27" s="1"/>
  <c r="BV191" i="27"/>
  <c r="BQ191" i="27"/>
  <c r="BR191" i="27" s="1"/>
  <c r="BV188" i="27"/>
  <c r="BQ188" i="27"/>
  <c r="BR188" i="27" s="1"/>
  <c r="BV186" i="27"/>
  <c r="BQ186" i="27"/>
  <c r="BR186" i="27" s="1"/>
  <c r="BV183" i="27"/>
  <c r="BQ183" i="27"/>
  <c r="BR183" i="27" s="1"/>
  <c r="BV180" i="27"/>
  <c r="BQ180" i="27"/>
  <c r="BR180" i="27" s="1"/>
  <c r="BV179" i="27"/>
  <c r="BQ179" i="27"/>
  <c r="BR179" i="27" s="1"/>
  <c r="BV178" i="27"/>
  <c r="BQ178" i="27"/>
  <c r="BR178" i="27" s="1"/>
  <c r="BV177" i="27"/>
  <c r="BQ177" i="27"/>
  <c r="BR177" i="27" s="1"/>
  <c r="BV176" i="27"/>
  <c r="BQ176" i="27"/>
  <c r="BR176" i="27" s="1"/>
  <c r="BV173" i="27"/>
  <c r="BQ173" i="27"/>
  <c r="BR173" i="27" s="1"/>
  <c r="BV172" i="27"/>
  <c r="BQ172" i="27"/>
  <c r="BR172" i="27" s="1"/>
  <c r="BQ171" i="27"/>
  <c r="BV170" i="27"/>
  <c r="BQ170" i="27"/>
  <c r="BR170" i="27" s="1"/>
  <c r="BV169" i="27"/>
  <c r="BQ169" i="27"/>
  <c r="BR169" i="27" s="1"/>
  <c r="BV168" i="27"/>
  <c r="BQ168" i="27"/>
  <c r="BR168" i="27" s="1"/>
  <c r="BV165" i="27"/>
  <c r="BQ165" i="27"/>
  <c r="BR165" i="27" s="1"/>
  <c r="BV157" i="27"/>
  <c r="BQ157" i="27"/>
  <c r="BR157" i="27" s="1"/>
  <c r="BV155" i="27"/>
  <c r="BQ155" i="27"/>
  <c r="BR155" i="27" s="1"/>
  <c r="BV154" i="27"/>
  <c r="BQ154" i="27"/>
  <c r="BR154" i="27" s="1"/>
  <c r="BV152" i="27"/>
  <c r="BQ152" i="27"/>
  <c r="BR152" i="27" s="1"/>
  <c r="BR150" i="27"/>
  <c r="BV149" i="27"/>
  <c r="BQ149" i="27"/>
  <c r="BR149" i="27" s="1"/>
  <c r="BV146" i="27"/>
  <c r="BQ146" i="27"/>
  <c r="BR146" i="27" s="1"/>
  <c r="BV143" i="27"/>
  <c r="BQ143" i="27"/>
  <c r="BR143" i="27" s="1"/>
  <c r="BV142" i="27"/>
  <c r="BQ142" i="27"/>
  <c r="BR142" i="27" s="1"/>
  <c r="BV141" i="27"/>
  <c r="BQ141" i="27"/>
  <c r="BR141" i="27" s="1"/>
  <c r="BV140" i="27"/>
  <c r="BQ140" i="27"/>
  <c r="BR140" i="27" s="1"/>
  <c r="BV138" i="27"/>
  <c r="BQ138" i="27"/>
  <c r="BR138" i="27" s="1"/>
  <c r="BV135" i="27"/>
  <c r="BQ135" i="27"/>
  <c r="BR135" i="27" s="1"/>
  <c r="BV133" i="27"/>
  <c r="BQ133" i="27"/>
  <c r="BR133" i="27" s="1"/>
  <c r="BR130" i="27"/>
  <c r="BV127" i="27"/>
  <c r="BQ127" i="27"/>
  <c r="BR127" i="27" s="1"/>
  <c r="BV125" i="27"/>
  <c r="BQ125" i="27"/>
  <c r="BR125" i="27" s="1"/>
  <c r="BV124" i="27"/>
  <c r="BQ124" i="27"/>
  <c r="BR124" i="27" s="1"/>
  <c r="BV121" i="27"/>
  <c r="BV119" i="27"/>
  <c r="BQ119" i="27"/>
  <c r="BR119" i="27" s="1"/>
  <c r="BV117" i="27"/>
  <c r="BQ117" i="27"/>
  <c r="BR117" i="27" s="1"/>
  <c r="BV116" i="27"/>
  <c r="BQ116" i="27"/>
  <c r="BR116" i="27" s="1"/>
  <c r="BV115" i="27"/>
  <c r="BQ115" i="27"/>
  <c r="BR115" i="27" s="1"/>
  <c r="BV114" i="27"/>
  <c r="BQ114" i="27"/>
  <c r="BR114" i="27" s="1"/>
  <c r="BV112" i="27"/>
  <c r="BQ112" i="27"/>
  <c r="BR112" i="27" s="1"/>
  <c r="BP109" i="27"/>
  <c r="BV108" i="27"/>
  <c r="BQ108" i="27"/>
  <c r="BR108" i="27" s="1"/>
  <c r="BV107" i="27"/>
  <c r="BQ107" i="27"/>
  <c r="BR107" i="27" s="1"/>
  <c r="BV106" i="27"/>
  <c r="BQ106" i="27"/>
  <c r="BR106" i="27" s="1"/>
  <c r="BV105" i="27"/>
  <c r="BQ105" i="27"/>
  <c r="BR105" i="27" s="1"/>
  <c r="BV104" i="27"/>
  <c r="BQ104" i="27"/>
  <c r="BR104" i="27" s="1"/>
  <c r="BV103" i="27"/>
  <c r="BQ103" i="27"/>
  <c r="BR103" i="27" s="1"/>
  <c r="BV99" i="27"/>
  <c r="BQ99" i="27"/>
  <c r="BR99" i="27" s="1"/>
  <c r="Y8" i="26"/>
  <c r="AO8" i="26"/>
  <c r="AK8" i="26"/>
  <c r="BV95" i="27"/>
  <c r="BQ95" i="27"/>
  <c r="BR95" i="27" s="1"/>
  <c r="BV92" i="27"/>
  <c r="BQ92" i="27"/>
  <c r="BR92" i="27" s="1"/>
  <c r="BV91" i="27"/>
  <c r="BQ91" i="27"/>
  <c r="BR91" i="27" s="1"/>
  <c r="BV90" i="27"/>
  <c r="BQ90" i="27"/>
  <c r="BR90" i="27" s="1"/>
  <c r="BV89" i="27"/>
  <c r="BQ89" i="27"/>
  <c r="BR89" i="27" s="1"/>
  <c r="BV88" i="27"/>
  <c r="BQ88" i="27"/>
  <c r="BR88" i="27" s="1"/>
  <c r="BV87" i="27"/>
  <c r="BQ87" i="27"/>
  <c r="BR87" i="27" s="1"/>
  <c r="BV86" i="27"/>
  <c r="BQ86" i="27"/>
  <c r="BR86" i="27" s="1"/>
  <c r="BV84" i="27"/>
  <c r="BQ84" i="27"/>
  <c r="BR84" i="27" s="1"/>
  <c r="BV83" i="27"/>
  <c r="BQ83" i="27"/>
  <c r="BR83" i="27" s="1"/>
  <c r="BV82" i="27"/>
  <c r="BQ82" i="27"/>
  <c r="BR82" i="27" s="1"/>
  <c r="BV81" i="27"/>
  <c r="BQ81" i="27"/>
  <c r="BR81" i="27" s="1"/>
  <c r="BV80" i="27"/>
  <c r="BQ80" i="27"/>
  <c r="BR80" i="27" s="1"/>
  <c r="BV79" i="27"/>
  <c r="BQ79" i="27"/>
  <c r="BR79" i="27" s="1"/>
  <c r="BQ78" i="27"/>
  <c r="BR78" i="27" s="1"/>
  <c r="BV78" i="27"/>
  <c r="BP76" i="27"/>
  <c r="BP74" i="27"/>
  <c r="BP73" i="27"/>
  <c r="BP72" i="27"/>
  <c r="BP71" i="27"/>
  <c r="BV69" i="27"/>
  <c r="BQ69" i="27"/>
  <c r="BR69" i="27" s="1"/>
  <c r="BV67" i="27"/>
  <c r="BQ67" i="27"/>
  <c r="BR67" i="27" s="1"/>
  <c r="BV66" i="27"/>
  <c r="BQ66" i="27"/>
  <c r="BR66" i="27" s="1"/>
  <c r="BV63" i="27"/>
  <c r="BQ63" i="27"/>
  <c r="BR63" i="27" s="1"/>
  <c r="BV62" i="27"/>
  <c r="BQ62" i="27"/>
  <c r="BR62" i="27" s="1"/>
  <c r="BV61" i="27"/>
  <c r="BQ61" i="27"/>
  <c r="BR61" i="27" s="1"/>
  <c r="BV60" i="27"/>
  <c r="BQ60" i="27"/>
  <c r="BR60" i="27" s="1"/>
  <c r="BV59" i="27"/>
  <c r="BV57" i="27"/>
  <c r="BQ57" i="27"/>
  <c r="BR57" i="27" s="1"/>
  <c r="BV55" i="27"/>
  <c r="BQ55" i="27"/>
  <c r="BR55" i="27" s="1"/>
  <c r="BP53" i="27"/>
  <c r="BV52" i="27"/>
  <c r="BQ52" i="27"/>
  <c r="BR52" i="27" s="1"/>
  <c r="BV51" i="27"/>
  <c r="BQ51" i="27"/>
  <c r="BR51" i="27" s="1"/>
  <c r="BV50" i="27"/>
  <c r="BQ50" i="27"/>
  <c r="BR50" i="27" s="1"/>
  <c r="BP49" i="27"/>
  <c r="BP48" i="27"/>
  <c r="BP47" i="27"/>
  <c r="BP46" i="27"/>
  <c r="BP45" i="27"/>
  <c r="BP44" i="27"/>
  <c r="BP43" i="27"/>
  <c r="BP42" i="27"/>
  <c r="BP41" i="27"/>
  <c r="BP40" i="27"/>
  <c r="BP39" i="27"/>
  <c r="BP38" i="27"/>
  <c r="BP37" i="27"/>
  <c r="BP35" i="27"/>
  <c r="BP34" i="27"/>
  <c r="BP33" i="27"/>
  <c r="BP32" i="27"/>
  <c r="BP31" i="27"/>
  <c r="BP30" i="27"/>
  <c r="BP29" i="27"/>
  <c r="BV28" i="27"/>
  <c r="BV27" i="27"/>
  <c r="BQ27" i="27"/>
  <c r="BR27" i="27" s="1"/>
  <c r="BV25" i="27"/>
  <c r="BQ25" i="27"/>
  <c r="BR25" i="27" s="1"/>
  <c r="BV24" i="27"/>
  <c r="BQ24" i="27"/>
  <c r="BR24" i="27" s="1"/>
  <c r="BV23" i="27"/>
  <c r="BV21" i="27"/>
  <c r="BQ21" i="27"/>
  <c r="BR21" i="27" s="1"/>
  <c r="BV19" i="27"/>
  <c r="BQ19" i="27"/>
  <c r="BR19" i="27" s="1"/>
  <c r="BV17" i="27"/>
  <c r="BQ17" i="27"/>
  <c r="BR17" i="27" s="1"/>
  <c r="BV16" i="27"/>
  <c r="BQ16" i="27"/>
  <c r="BR16" i="27" s="1"/>
  <c r="BV15" i="27"/>
  <c r="BQ15" i="27"/>
  <c r="BR15" i="27" s="1"/>
  <c r="BV14" i="27"/>
  <c r="BQ14" i="27"/>
  <c r="BR14" i="27" s="1"/>
  <c r="BV13" i="27"/>
  <c r="BQ13" i="27"/>
  <c r="BR13" i="27" s="1"/>
  <c r="BV12" i="27"/>
  <c r="BQ12" i="27"/>
  <c r="BR12" i="27" s="1"/>
  <c r="BV11" i="27"/>
  <c r="BQ11" i="27"/>
  <c r="BR11" i="27" s="1"/>
  <c r="BV10" i="27"/>
  <c r="BQ10" i="27"/>
  <c r="BR10" i="27" s="1"/>
  <c r="BV9" i="27"/>
  <c r="BQ9" i="27"/>
  <c r="BR9" i="27" s="1"/>
  <c r="BD109" i="27"/>
  <c r="AJ22" i="26"/>
  <c r="AI19" i="26"/>
  <c r="AJ21" i="26"/>
  <c r="AK21" i="26"/>
  <c r="AJ11" i="26"/>
  <c r="AK11" i="26"/>
  <c r="AJ12" i="26"/>
  <c r="AK12" i="26"/>
  <c r="AJ13" i="26"/>
  <c r="AK13" i="26"/>
  <c r="AJ14" i="26"/>
  <c r="AK14" i="26"/>
  <c r="AJ15" i="26"/>
  <c r="AK15" i="26"/>
  <c r="U21" i="26"/>
  <c r="AO9" i="26"/>
  <c r="AO10" i="26"/>
  <c r="AO11" i="26"/>
  <c r="AO12" i="26"/>
  <c r="AO13" i="26"/>
  <c r="AO14" i="26"/>
  <c r="AO15" i="26"/>
  <c r="AO16" i="26"/>
  <c r="AO17" i="26"/>
  <c r="AO18" i="26"/>
  <c r="AO19" i="26"/>
  <c r="AO20" i="26"/>
  <c r="AO21" i="26"/>
  <c r="AO22" i="26"/>
  <c r="AO23" i="26"/>
  <c r="AJ8" i="26"/>
  <c r="AJ23" i="26"/>
  <c r="AJ20" i="26"/>
  <c r="AJ19" i="26"/>
  <c r="AJ18" i="26"/>
  <c r="AJ17" i="26"/>
  <c r="AJ16" i="26"/>
  <c r="AJ10" i="26"/>
  <c r="AJ9" i="26"/>
  <c r="AK23" i="26"/>
  <c r="AK22" i="26"/>
  <c r="AK20" i="26"/>
  <c r="AK19" i="26"/>
  <c r="AK18" i="26"/>
  <c r="AK17" i="26"/>
  <c r="AK16" i="26"/>
  <c r="AK10" i="26"/>
  <c r="AK9" i="26"/>
  <c r="BA278" i="27"/>
  <c r="AZ278" i="27"/>
  <c r="AY278" i="27"/>
  <c r="AN278" i="27"/>
  <c r="AM278" i="27"/>
  <c r="AL278" i="27"/>
  <c r="BL277" i="27"/>
  <c r="BL276" i="27"/>
  <c r="BL275" i="27"/>
  <c r="BL274" i="27"/>
  <c r="BN273" i="27"/>
  <c r="BM273" i="27"/>
  <c r="W273" i="27"/>
  <c r="BN272" i="27"/>
  <c r="BM272" i="27"/>
  <c r="W272" i="27"/>
  <c r="BL272" i="27" s="1"/>
  <c r="BL271" i="27"/>
  <c r="BL270" i="27"/>
  <c r="BL269" i="27"/>
  <c r="BL268" i="27"/>
  <c r="BL267" i="27"/>
  <c r="BL266" i="27"/>
  <c r="BL265" i="27"/>
  <c r="BL264" i="27"/>
  <c r="BL263" i="27"/>
  <c r="BL262" i="27"/>
  <c r="BL261" i="27"/>
  <c r="BL260" i="27"/>
  <c r="BL259" i="27"/>
  <c r="BL258" i="27"/>
  <c r="BL257" i="27"/>
  <c r="BL256" i="27"/>
  <c r="BL255" i="27"/>
  <c r="BL254" i="27"/>
  <c r="BL253" i="27"/>
  <c r="BL252" i="27"/>
  <c r="BL251" i="27"/>
  <c r="BL250" i="27"/>
  <c r="BL249" i="27"/>
  <c r="BL248" i="27"/>
  <c r="BL247" i="27"/>
  <c r="BL246" i="27"/>
  <c r="BL245" i="27"/>
  <c r="BL244" i="27"/>
  <c r="BL243" i="27"/>
  <c r="BL242" i="27"/>
  <c r="BL241" i="27"/>
  <c r="BL240" i="27"/>
  <c r="BL239" i="27"/>
  <c r="BL238" i="27"/>
  <c r="BL237" i="27"/>
  <c r="BL236" i="27"/>
  <c r="BL235" i="27"/>
  <c r="BL234" i="27"/>
  <c r="BL233" i="27"/>
  <c r="BL232" i="27"/>
  <c r="BL231" i="27"/>
  <c r="BL230" i="27"/>
  <c r="BL229" i="27"/>
  <c r="BL228" i="27"/>
  <c r="BL227" i="27"/>
  <c r="BL226" i="27"/>
  <c r="BL225" i="27"/>
  <c r="BL224" i="27"/>
  <c r="BL223" i="27"/>
  <c r="BL222" i="27"/>
  <c r="BL221" i="27"/>
  <c r="BL220" i="27"/>
  <c r="BL219" i="27"/>
  <c r="BL218" i="27"/>
  <c r="BL217" i="27"/>
  <c r="BL216" i="27"/>
  <c r="BL215" i="27"/>
  <c r="BL214" i="27"/>
  <c r="BL213" i="27"/>
  <c r="BL212" i="27"/>
  <c r="BL211" i="27"/>
  <c r="BL210" i="27"/>
  <c r="BL209" i="27"/>
  <c r="BL208" i="27"/>
  <c r="BL207" i="27"/>
  <c r="BL206" i="27"/>
  <c r="BL205" i="27"/>
  <c r="BL204" i="27"/>
  <c r="BN203" i="27"/>
  <c r="BM203" i="27"/>
  <c r="W203" i="27"/>
  <c r="BL202" i="27"/>
  <c r="BL201" i="27"/>
  <c r="BL200" i="27"/>
  <c r="BL199" i="27"/>
  <c r="BL198" i="27"/>
  <c r="BL197" i="27"/>
  <c r="BL196" i="27"/>
  <c r="BL195" i="27"/>
  <c r="BL194" i="27"/>
  <c r="BL193" i="27"/>
  <c r="BL192" i="27"/>
  <c r="BL191" i="27"/>
  <c r="BL190" i="27"/>
  <c r="BL189" i="27"/>
  <c r="BL188" i="27"/>
  <c r="BL187" i="27"/>
  <c r="BL186" i="27"/>
  <c r="BL185" i="27"/>
  <c r="BL184" i="27"/>
  <c r="BL183" i="27"/>
  <c r="BL182" i="27"/>
  <c r="BL181" i="27"/>
  <c r="BL180" i="27"/>
  <c r="BL179" i="27"/>
  <c r="BL178" i="27"/>
  <c r="BL177" i="27"/>
  <c r="BL176" i="27"/>
  <c r="BL175" i="27"/>
  <c r="BL174" i="27"/>
  <c r="BL173" i="27"/>
  <c r="BL172" i="27"/>
  <c r="BL171" i="27"/>
  <c r="BL170" i="27"/>
  <c r="BL169" i="27"/>
  <c r="BL168" i="27"/>
  <c r="BL167" i="27"/>
  <c r="BL166" i="27"/>
  <c r="BL165" i="27"/>
  <c r="BL164" i="27"/>
  <c r="BL163" i="27"/>
  <c r="BL162" i="27"/>
  <c r="BL161" i="27"/>
  <c r="BL160" i="27"/>
  <c r="BL159" i="27"/>
  <c r="BL158" i="27"/>
  <c r="BL157" i="27"/>
  <c r="BL156" i="27"/>
  <c r="BL155" i="27"/>
  <c r="BL154" i="27"/>
  <c r="BL153" i="27"/>
  <c r="BL152" i="27"/>
  <c r="BL151" i="27"/>
  <c r="BL150" i="27"/>
  <c r="BL149" i="27"/>
  <c r="BL148" i="27"/>
  <c r="BL147" i="27"/>
  <c r="BL146" i="27"/>
  <c r="BL145" i="27"/>
  <c r="BL144" i="27"/>
  <c r="BL143" i="27"/>
  <c r="BL142" i="27"/>
  <c r="BL141" i="27"/>
  <c r="BL140" i="27"/>
  <c r="BL139" i="27"/>
  <c r="BL138" i="27"/>
  <c r="BL137" i="27"/>
  <c r="BL136" i="27"/>
  <c r="BL135" i="27"/>
  <c r="BL134" i="27"/>
  <c r="BL133" i="27"/>
  <c r="BL132" i="27"/>
  <c r="BL131" i="27"/>
  <c r="BL130" i="27"/>
  <c r="BL129" i="27"/>
  <c r="BL128" i="27"/>
  <c r="BL127" i="27"/>
  <c r="BL126" i="27"/>
  <c r="BL125" i="27"/>
  <c r="BL124" i="27"/>
  <c r="BL123" i="27"/>
  <c r="BL122" i="27"/>
  <c r="BL121" i="27"/>
  <c r="BL120" i="27"/>
  <c r="BL119" i="27"/>
  <c r="BL118" i="27"/>
  <c r="BL117" i="27"/>
  <c r="BL116" i="27"/>
  <c r="BL115" i="27"/>
  <c r="BL114" i="27"/>
  <c r="BL113" i="27"/>
  <c r="BL112" i="27"/>
  <c r="BL111" i="27"/>
  <c r="BL110" i="27"/>
  <c r="BL109" i="27"/>
  <c r="BL108" i="27"/>
  <c r="BL107" i="27"/>
  <c r="BL106" i="27"/>
  <c r="BL105" i="27"/>
  <c r="BL104" i="27"/>
  <c r="BL103" i="27"/>
  <c r="BL102" i="27"/>
  <c r="BL101" i="27"/>
  <c r="BL100" i="27"/>
  <c r="BL99" i="27"/>
  <c r="BL98" i="27"/>
  <c r="BL97" i="27"/>
  <c r="BL96" i="27"/>
  <c r="BL95" i="27"/>
  <c r="BL94" i="27"/>
  <c r="BL93" i="27"/>
  <c r="BL92" i="27"/>
  <c r="BL91" i="27"/>
  <c r="BL90" i="27"/>
  <c r="BL89" i="27"/>
  <c r="BL88" i="27"/>
  <c r="BL87" i="27"/>
  <c r="BL86" i="27"/>
  <c r="BL85" i="27"/>
  <c r="BL84" i="27"/>
  <c r="BL83" i="27"/>
  <c r="BL82" i="27"/>
  <c r="BL81" i="27"/>
  <c r="BL80" i="27"/>
  <c r="BL79" i="27"/>
  <c r="BL78" i="27"/>
  <c r="BL77" i="27"/>
  <c r="BL76" i="27"/>
  <c r="BL75" i="27"/>
  <c r="BL74" i="27"/>
  <c r="BL73" i="27"/>
  <c r="BL72" i="27"/>
  <c r="BL71" i="27"/>
  <c r="BL70" i="27"/>
  <c r="BL69" i="27"/>
  <c r="BL68" i="27"/>
  <c r="BL67" i="27"/>
  <c r="BL66" i="27"/>
  <c r="BL65" i="27"/>
  <c r="BL64" i="27"/>
  <c r="BL63" i="27"/>
  <c r="BL62" i="27"/>
  <c r="BL61" i="27"/>
  <c r="BL60" i="27"/>
  <c r="BL59" i="27"/>
  <c r="BL58" i="27"/>
  <c r="BL57" i="27"/>
  <c r="BL56" i="27"/>
  <c r="BL55" i="27"/>
  <c r="BL54" i="27"/>
  <c r="BL53" i="27"/>
  <c r="BL52" i="27"/>
  <c r="BL51" i="27"/>
  <c r="BL50" i="27"/>
  <c r="BL49" i="27"/>
  <c r="BL48" i="27"/>
  <c r="BL47" i="27"/>
  <c r="BL46" i="27"/>
  <c r="BL45" i="27"/>
  <c r="BL44" i="27"/>
  <c r="BL43" i="27"/>
  <c r="BL42" i="27"/>
  <c r="BL41" i="27"/>
  <c r="BL40" i="27"/>
  <c r="BL39" i="27"/>
  <c r="BL38" i="27"/>
  <c r="BL37" i="27"/>
  <c r="BL36" i="27"/>
  <c r="BL35" i="27"/>
  <c r="BL34" i="27"/>
  <c r="BL33" i="27"/>
  <c r="BL32" i="27"/>
  <c r="BL31" i="27"/>
  <c r="BL30" i="27"/>
  <c r="BL29" i="27"/>
  <c r="BL28" i="27"/>
  <c r="BL27" i="27"/>
  <c r="BL26" i="27"/>
  <c r="BL25" i="27"/>
  <c r="BL24" i="27"/>
  <c r="BL23" i="27"/>
  <c r="BL22" i="27"/>
  <c r="BL21" i="27"/>
  <c r="BL20" i="27"/>
  <c r="BL19" i="27"/>
  <c r="BL18" i="27"/>
  <c r="BL17" i="27"/>
  <c r="BL16" i="27"/>
  <c r="BL15" i="27"/>
  <c r="BL14" i="27"/>
  <c r="BL13" i="27"/>
  <c r="BL12" i="27"/>
  <c r="BL11" i="27"/>
  <c r="BL10" i="27"/>
  <c r="BL9" i="27"/>
  <c r="BL8" i="27"/>
  <c r="U20" i="26"/>
  <c r="BK195" i="1"/>
  <c r="BI154" i="1"/>
  <c r="AX206" i="1"/>
  <c r="AX207" i="1"/>
  <c r="AX208" i="1"/>
  <c r="AX209" i="1"/>
  <c r="BK18" i="1"/>
  <c r="BK17" i="1"/>
  <c r="BK16" i="1"/>
  <c r="BK15" i="1"/>
  <c r="BK14" i="1"/>
  <c r="BD154" i="1"/>
  <c r="BE154" i="1"/>
  <c r="BD155" i="1"/>
  <c r="BD156" i="1"/>
  <c r="BD157" i="1"/>
  <c r="BD158" i="1"/>
  <c r="BD159" i="1"/>
  <c r="BD160" i="1"/>
  <c r="BD161" i="1"/>
  <c r="BD162" i="1"/>
  <c r="BD163" i="1"/>
  <c r="BI178" i="1"/>
  <c r="BD68" i="1"/>
  <c r="BE68" i="1"/>
  <c r="BD69" i="1"/>
  <c r="BE69" i="1"/>
  <c r="BD70" i="1"/>
  <c r="BE70" i="1"/>
  <c r="BD71" i="1"/>
  <c r="BE71" i="1"/>
  <c r="BD72" i="1"/>
  <c r="BE72" i="1"/>
  <c r="BD73" i="1"/>
  <c r="BE73" i="1"/>
  <c r="BD74" i="1"/>
  <c r="BD75" i="1"/>
  <c r="BD76" i="1"/>
  <c r="BE76" i="1"/>
  <c r="BD77" i="1"/>
  <c r="BD78" i="1"/>
  <c r="BD79" i="1"/>
  <c r="BD80" i="1"/>
  <c r="BD81" i="1"/>
  <c r="BD84" i="1"/>
  <c r="BD85" i="1"/>
  <c r="BD86" i="1"/>
  <c r="BE86" i="1"/>
  <c r="BD87" i="1"/>
  <c r="BE87" i="1"/>
  <c r="BD88" i="1"/>
  <c r="BD89" i="1"/>
  <c r="BD90" i="1"/>
  <c r="BE90" i="1"/>
  <c r="BD91" i="1"/>
  <c r="BD92" i="1"/>
  <c r="BD93" i="1"/>
  <c r="BD94" i="1"/>
  <c r="BD95" i="1"/>
  <c r="BD96" i="1"/>
  <c r="BI109" i="1"/>
  <c r="BK60" i="1"/>
  <c r="BK59" i="1"/>
  <c r="BK58" i="1"/>
  <c r="BK57" i="1"/>
  <c r="BK56" i="1"/>
  <c r="BK55" i="1"/>
  <c r="BK54" i="1"/>
  <c r="BI209" i="1"/>
  <c r="BI205" i="1"/>
  <c r="BI206" i="1"/>
  <c r="BI207" i="1"/>
  <c r="BI208" i="1"/>
  <c r="BI204" i="1"/>
  <c r="BI202" i="1"/>
  <c r="BI201" i="1"/>
  <c r="BI200" i="1"/>
  <c r="BI198" i="1"/>
  <c r="BI195" i="1"/>
  <c r="BI197" i="1"/>
  <c r="BI192" i="1"/>
  <c r="BI193" i="1"/>
  <c r="BI194" i="1"/>
  <c r="BI189" i="1"/>
  <c r="BI190" i="1"/>
  <c r="BI191" i="1"/>
  <c r="BI186" i="1"/>
  <c r="BI187" i="1"/>
  <c r="BI188" i="1"/>
  <c r="BI184" i="1"/>
  <c r="BI185" i="1"/>
  <c r="BI183" i="1"/>
  <c r="BI181" i="1"/>
  <c r="BI180" i="1"/>
  <c r="BI179" i="1"/>
  <c r="BI177" i="1"/>
  <c r="BI176" i="1"/>
  <c r="BI175" i="1"/>
  <c r="BI174" i="1"/>
  <c r="BI173" i="1"/>
  <c r="BI172" i="1"/>
  <c r="BI171" i="1"/>
  <c r="BI169" i="1"/>
  <c r="BI168" i="1"/>
  <c r="BI167" i="1"/>
  <c r="BI166" i="1"/>
  <c r="BI165" i="1"/>
  <c r="BI164" i="1"/>
  <c r="BI152" i="1"/>
  <c r="BI151" i="1"/>
  <c r="BI150" i="1"/>
  <c r="BI149" i="1"/>
  <c r="BI148" i="1"/>
  <c r="BI146" i="1"/>
  <c r="BI145" i="1"/>
  <c r="BI144" i="1"/>
  <c r="BI129" i="1"/>
  <c r="BI128" i="1"/>
  <c r="BI127" i="1"/>
  <c r="BI125" i="1"/>
  <c r="BI113" i="1"/>
  <c r="BI141" i="1"/>
  <c r="BI139" i="1"/>
  <c r="BI140" i="1"/>
  <c r="BI137" i="1"/>
  <c r="BI116" i="1"/>
  <c r="BI115" i="1"/>
  <c r="BI114" i="1"/>
  <c r="BI108" i="1"/>
  <c r="BI106" i="1"/>
  <c r="BI105" i="1"/>
  <c r="BI104" i="1"/>
  <c r="BI103" i="1"/>
  <c r="BI102" i="1"/>
  <c r="BI101" i="1"/>
  <c r="BI100" i="1"/>
  <c r="BI99" i="1"/>
  <c r="BI98" i="1"/>
  <c r="BI97" i="1"/>
  <c r="BI96" i="1"/>
  <c r="BI95" i="1"/>
  <c r="BI94" i="1"/>
  <c r="BI93" i="1"/>
  <c r="BI92" i="1"/>
  <c r="BI91" i="1"/>
  <c r="BI90" i="1"/>
  <c r="BI89" i="1"/>
  <c r="BI88" i="1"/>
  <c r="BI87" i="1"/>
  <c r="BI86" i="1"/>
  <c r="BI85" i="1"/>
  <c r="BI84" i="1"/>
  <c r="BI81" i="1"/>
  <c r="BI80" i="1"/>
  <c r="BI76" i="1"/>
  <c r="BI77" i="1"/>
  <c r="BI78" i="1"/>
  <c r="BI75" i="1"/>
  <c r="BI74" i="1"/>
  <c r="BI135" i="1"/>
  <c r="BI39" i="1"/>
  <c r="BI72" i="1"/>
  <c r="BI69" i="1"/>
  <c r="BI70" i="1"/>
  <c r="BI71" i="1"/>
  <c r="BI66" i="1"/>
  <c r="BI67" i="1"/>
  <c r="BI68" i="1"/>
  <c r="BI58" i="1"/>
  <c r="BI59" i="1"/>
  <c r="BI60" i="1"/>
  <c r="BI55" i="1"/>
  <c r="BI56" i="1"/>
  <c r="BI57" i="1"/>
  <c r="BI54" i="1"/>
  <c r="BI52" i="1"/>
  <c r="BI51" i="1"/>
  <c r="BI46" i="1"/>
  <c r="BI24" i="1"/>
  <c r="BI25" i="1"/>
  <c r="BI23" i="1"/>
  <c r="BI19" i="1"/>
  <c r="BI20" i="1"/>
  <c r="BI21" i="1"/>
  <c r="BI16" i="1"/>
  <c r="BI17" i="1"/>
  <c r="BI18" i="1"/>
  <c r="BI13" i="1"/>
  <c r="BI14" i="1"/>
  <c r="BI15" i="1"/>
  <c r="BI12" i="1"/>
  <c r="BI11" i="1"/>
  <c r="AV100" i="1"/>
  <c r="AI177" i="1"/>
  <c r="AI178" i="1"/>
  <c r="BI126" i="1"/>
  <c r="BK13" i="1"/>
  <c r="BK12" i="1"/>
  <c r="BK11" i="1"/>
  <c r="BD152" i="1"/>
  <c r="BE152" i="1"/>
  <c r="BD151" i="1"/>
  <c r="BE151" i="1"/>
  <c r="BD150" i="1"/>
  <c r="BE150" i="1"/>
  <c r="BD149" i="1"/>
  <c r="BE149" i="1"/>
  <c r="BD147" i="1"/>
  <c r="BE147" i="1"/>
  <c r="BD146" i="1"/>
  <c r="BE146" i="1"/>
  <c r="BD145" i="1"/>
  <c r="BE145" i="1"/>
  <c r="BD144" i="1"/>
  <c r="BE144" i="1"/>
  <c r="BD143" i="1"/>
  <c r="BE143" i="1"/>
  <c r="BD142" i="1"/>
  <c r="BE142" i="1"/>
  <c r="BD141" i="1"/>
  <c r="BE141" i="1"/>
  <c r="BD140" i="1"/>
  <c r="BE140" i="1"/>
  <c r="BD139" i="1"/>
  <c r="BD138" i="1"/>
  <c r="BE138" i="1"/>
  <c r="BD137" i="1"/>
  <c r="BE137" i="1"/>
  <c r="BD136" i="1"/>
  <c r="BE136" i="1"/>
  <c r="BD135" i="1"/>
  <c r="BD134" i="1"/>
  <c r="BE134" i="1"/>
  <c r="BD133" i="1"/>
  <c r="BE133" i="1"/>
  <c r="BD132" i="1"/>
  <c r="BE132" i="1"/>
  <c r="BD131" i="1"/>
  <c r="BE131" i="1"/>
  <c r="BD130" i="1"/>
  <c r="BE130" i="1"/>
  <c r="BD129" i="1"/>
  <c r="BE129" i="1"/>
  <c r="BE128" i="1"/>
  <c r="BD127" i="1"/>
  <c r="BE127" i="1"/>
  <c r="BD126" i="1"/>
  <c r="BE126" i="1"/>
  <c r="BE125" i="1"/>
  <c r="BD124" i="1"/>
  <c r="BE124" i="1"/>
  <c r="BK25" i="1"/>
  <c r="BD25" i="1"/>
  <c r="BE25" i="1"/>
  <c r="BK24" i="1"/>
  <c r="BD24" i="1"/>
  <c r="BE24" i="1"/>
  <c r="BD23" i="1"/>
  <c r="BE23" i="1"/>
  <c r="BD22" i="1"/>
  <c r="BE22" i="1"/>
  <c r="BD170" i="1"/>
  <c r="BE170" i="1"/>
  <c r="BD169" i="1"/>
  <c r="BE169" i="1"/>
  <c r="BD168" i="1"/>
  <c r="BE168" i="1"/>
  <c r="BD167" i="1"/>
  <c r="BE167" i="1"/>
  <c r="BD166" i="1"/>
  <c r="BE166" i="1"/>
  <c r="BD165" i="1"/>
  <c r="BE165" i="1"/>
  <c r="BD164" i="1"/>
  <c r="BE164" i="1"/>
  <c r="BD201" i="1"/>
  <c r="BE201" i="1"/>
  <c r="BD200" i="1"/>
  <c r="BE200" i="1"/>
  <c r="BD198" i="1"/>
  <c r="BE198" i="1"/>
  <c r="BD197" i="1"/>
  <c r="BE197" i="1"/>
  <c r="BD195" i="1"/>
  <c r="BE195" i="1"/>
  <c r="BD194" i="1"/>
  <c r="BE194" i="1"/>
  <c r="BD209" i="1"/>
  <c r="BE209" i="1"/>
  <c r="BD208" i="1"/>
  <c r="BE208" i="1"/>
  <c r="BD207" i="1"/>
  <c r="BE207" i="1"/>
  <c r="BD206" i="1"/>
  <c r="BE206" i="1"/>
  <c r="BD193" i="1"/>
  <c r="BE193" i="1"/>
  <c r="BD192" i="1"/>
  <c r="BE192" i="1"/>
  <c r="BD191" i="1"/>
  <c r="BE191" i="1"/>
  <c r="BD190" i="1"/>
  <c r="BE190" i="1"/>
  <c r="BD189" i="1"/>
  <c r="BE189" i="1"/>
  <c r="BD188" i="1"/>
  <c r="BE188" i="1"/>
  <c r="BD187" i="1"/>
  <c r="BE187" i="1"/>
  <c r="BD186" i="1"/>
  <c r="BE186" i="1"/>
  <c r="BD185" i="1"/>
  <c r="BE185" i="1"/>
  <c r="BD184" i="1"/>
  <c r="BE184" i="1"/>
  <c r="BD183" i="1"/>
  <c r="BE183" i="1"/>
  <c r="BD182" i="1"/>
  <c r="BE182" i="1"/>
  <c r="BC163" i="1"/>
  <c r="BI163" i="1"/>
  <c r="BC162" i="1"/>
  <c r="BI162" i="1"/>
  <c r="BC161" i="1"/>
  <c r="BI161" i="1"/>
  <c r="BC160" i="1"/>
  <c r="BI160" i="1"/>
  <c r="BC159" i="1"/>
  <c r="BI159" i="1"/>
  <c r="BC158" i="1"/>
  <c r="BI158" i="1"/>
  <c r="BC157" i="1"/>
  <c r="BI157" i="1"/>
  <c r="BC156" i="1"/>
  <c r="BI155" i="1"/>
  <c r="BD153" i="1"/>
  <c r="BE153" i="1"/>
  <c r="BD205" i="1"/>
  <c r="BE205" i="1"/>
  <c r="BD204" i="1"/>
  <c r="BE204" i="1"/>
  <c r="BD203" i="1"/>
  <c r="BE203" i="1"/>
  <c r="BD202" i="1"/>
  <c r="BE202" i="1"/>
  <c r="BD181" i="1"/>
  <c r="BE181" i="1"/>
  <c r="BD180" i="1"/>
  <c r="BE180" i="1"/>
  <c r="BD179" i="1"/>
  <c r="BE179" i="1"/>
  <c r="BD178" i="1"/>
  <c r="BE178" i="1"/>
  <c r="BD177" i="1"/>
  <c r="BE177" i="1"/>
  <c r="BD176" i="1"/>
  <c r="BE176" i="1"/>
  <c r="BD175" i="1"/>
  <c r="BE175" i="1"/>
  <c r="BD174" i="1"/>
  <c r="BE174" i="1"/>
  <c r="BD173" i="1"/>
  <c r="BE173" i="1"/>
  <c r="BD172" i="1"/>
  <c r="BE172" i="1"/>
  <c r="BD171" i="1"/>
  <c r="BE171" i="1"/>
  <c r="BE85" i="1"/>
  <c r="BE84" i="1"/>
  <c r="BE81" i="1"/>
  <c r="BE80" i="1"/>
  <c r="BE79" i="1"/>
  <c r="BE78" i="1"/>
  <c r="BE77" i="1"/>
  <c r="BE75" i="1"/>
  <c r="BE74" i="1"/>
  <c r="BE98" i="1"/>
  <c r="BE97" i="1"/>
  <c r="BE96" i="1"/>
  <c r="BE89" i="1"/>
  <c r="BE88" i="1"/>
  <c r="BD21" i="1"/>
  <c r="BE21" i="1"/>
  <c r="BK20" i="1"/>
  <c r="BD20" i="1"/>
  <c r="BE20" i="1"/>
  <c r="BD19" i="1"/>
  <c r="BE19" i="1"/>
  <c r="BD18" i="1"/>
  <c r="BE18" i="1"/>
  <c r="BD17" i="1"/>
  <c r="BE17" i="1"/>
  <c r="BD16" i="1"/>
  <c r="BE16" i="1"/>
  <c r="BD15" i="1"/>
  <c r="BE15" i="1"/>
  <c r="BD14" i="1"/>
  <c r="BE14" i="1"/>
  <c r="BD13" i="1"/>
  <c r="BE13" i="1"/>
  <c r="BD12" i="1"/>
  <c r="BE12" i="1"/>
  <c r="BD11" i="1"/>
  <c r="BE11" i="1"/>
  <c r="BD10" i="1"/>
  <c r="BE10" i="1"/>
  <c r="BK123" i="1"/>
  <c r="BI123" i="1"/>
  <c r="BD123" i="1"/>
  <c r="BE123" i="1"/>
  <c r="BK122" i="1"/>
  <c r="BI122" i="1"/>
  <c r="BD122" i="1"/>
  <c r="BE122" i="1"/>
  <c r="BK121" i="1"/>
  <c r="BD121" i="1"/>
  <c r="BE121" i="1"/>
  <c r="BK120" i="1"/>
  <c r="BI120" i="1"/>
  <c r="BD120" i="1"/>
  <c r="BE120" i="1"/>
  <c r="BK119" i="1"/>
  <c r="BI119" i="1"/>
  <c r="BD119" i="1"/>
  <c r="BE119" i="1"/>
  <c r="BK118" i="1"/>
  <c r="BI118" i="1"/>
  <c r="BD118" i="1"/>
  <c r="BE118" i="1"/>
  <c r="BK117" i="1"/>
  <c r="BI117" i="1"/>
  <c r="BD117" i="1"/>
  <c r="BE117" i="1"/>
  <c r="BK116" i="1"/>
  <c r="BD116" i="1"/>
  <c r="BE116" i="1"/>
  <c r="BK115" i="1"/>
  <c r="BD115" i="1"/>
  <c r="BE115" i="1"/>
  <c r="BK114" i="1"/>
  <c r="BD114" i="1"/>
  <c r="BE114" i="1"/>
  <c r="BK113" i="1"/>
  <c r="BD113" i="1"/>
  <c r="BE113" i="1"/>
  <c r="BK112" i="1"/>
  <c r="BD112" i="1"/>
  <c r="BE112" i="1"/>
  <c r="BK111" i="1"/>
  <c r="BD111" i="1"/>
  <c r="BE111" i="1"/>
  <c r="BD110" i="1"/>
  <c r="BE110" i="1"/>
  <c r="BK109" i="1"/>
  <c r="BD109" i="1"/>
  <c r="BE109" i="1"/>
  <c r="BK108" i="1"/>
  <c r="BD108" i="1"/>
  <c r="BE108" i="1"/>
  <c r="BK107" i="1"/>
  <c r="BD107" i="1"/>
  <c r="BE107" i="1"/>
  <c r="BK106" i="1"/>
  <c r="BD106" i="1"/>
  <c r="BE106" i="1"/>
  <c r="BK105" i="1"/>
  <c r="BD105" i="1"/>
  <c r="BE105" i="1"/>
  <c r="BK104" i="1"/>
  <c r="BD104" i="1"/>
  <c r="BE104" i="1"/>
  <c r="BK103" i="1"/>
  <c r="BD103" i="1"/>
  <c r="BE103" i="1"/>
  <c r="BK102" i="1"/>
  <c r="BD102" i="1"/>
  <c r="BE102" i="1"/>
  <c r="BK101" i="1"/>
  <c r="BD101" i="1"/>
  <c r="BE101" i="1"/>
  <c r="BK100" i="1"/>
  <c r="BD100" i="1"/>
  <c r="BE100" i="1"/>
  <c r="BK99" i="1"/>
  <c r="BD99" i="1"/>
  <c r="BE99" i="1"/>
  <c r="BD67" i="1"/>
  <c r="BE67" i="1"/>
  <c r="BD66" i="1"/>
  <c r="BE66" i="1"/>
  <c r="BC65" i="1"/>
  <c r="BI65" i="1"/>
  <c r="BC64" i="1"/>
  <c r="BI64" i="1"/>
  <c r="BC63" i="1"/>
  <c r="BI63" i="1"/>
  <c r="BC62" i="1"/>
  <c r="BI62" i="1"/>
  <c r="BC61" i="1"/>
  <c r="BI61" i="1"/>
  <c r="BD60" i="1"/>
  <c r="BE60" i="1"/>
  <c r="BD58" i="1"/>
  <c r="BE58" i="1"/>
  <c r="BD57" i="1"/>
  <c r="BE57" i="1"/>
  <c r="BD56" i="1"/>
  <c r="BE56" i="1"/>
  <c r="BD55" i="1"/>
  <c r="BE55" i="1"/>
  <c r="BD54" i="1"/>
  <c r="BE54" i="1"/>
  <c r="BD53" i="1"/>
  <c r="BE53" i="1"/>
  <c r="BD52" i="1"/>
  <c r="BE52" i="1"/>
  <c r="BD51" i="1"/>
  <c r="BE51" i="1"/>
  <c r="BC50" i="1"/>
  <c r="BD50" i="1"/>
  <c r="BE50" i="1"/>
  <c r="BC49" i="1"/>
  <c r="BD49" i="1"/>
  <c r="BE49" i="1"/>
  <c r="BC48" i="1"/>
  <c r="BD48" i="1"/>
  <c r="BE48" i="1"/>
  <c r="BC47" i="1"/>
  <c r="BD47" i="1"/>
  <c r="BE47" i="1"/>
  <c r="BD46" i="1"/>
  <c r="BE46" i="1"/>
  <c r="BC45" i="1"/>
  <c r="BI45" i="1"/>
  <c r="BC44" i="1"/>
  <c r="BI44" i="1"/>
  <c r="BC43" i="1"/>
  <c r="BI43" i="1"/>
  <c r="BC42" i="1"/>
  <c r="BI42" i="1"/>
  <c r="BC41" i="1"/>
  <c r="BI41" i="1"/>
  <c r="BC40" i="1"/>
  <c r="BI40" i="1"/>
  <c r="BC38" i="1"/>
  <c r="BI38" i="1"/>
  <c r="BC37" i="1"/>
  <c r="BI37" i="1"/>
  <c r="BC36" i="1"/>
  <c r="BI36" i="1"/>
  <c r="BC35" i="1"/>
  <c r="BI35" i="1"/>
  <c r="BC34" i="1"/>
  <c r="BI34" i="1"/>
  <c r="BC33" i="1"/>
  <c r="BI33" i="1"/>
  <c r="BC32" i="1"/>
  <c r="BI32" i="1"/>
  <c r="BC31" i="1"/>
  <c r="BI31" i="1"/>
  <c r="BC30" i="1"/>
  <c r="BC29" i="1"/>
  <c r="BI29" i="1"/>
  <c r="BC28" i="1"/>
  <c r="BC27" i="1"/>
  <c r="BI27" i="1"/>
  <c r="BD26" i="1"/>
  <c r="BE26" i="1"/>
  <c r="S19" i="26"/>
  <c r="BL273" i="27"/>
  <c r="BD28" i="1"/>
  <c r="BE28" i="1"/>
  <c r="BI28" i="1"/>
  <c r="BD30" i="1"/>
  <c r="BE30" i="1"/>
  <c r="BI30" i="1"/>
  <c r="BD61" i="1"/>
  <c r="BE61" i="1"/>
  <c r="BD62" i="1"/>
  <c r="BE62" i="1"/>
  <c r="BD63" i="1"/>
  <c r="BE63" i="1"/>
  <c r="BD64" i="1"/>
  <c r="BE64" i="1"/>
  <c r="BD65" i="1"/>
  <c r="BE65" i="1"/>
  <c r="BD27" i="1"/>
  <c r="BE27" i="1"/>
  <c r="BD29" i="1"/>
  <c r="BE29" i="1"/>
  <c r="BD31" i="1"/>
  <c r="BE31" i="1"/>
  <c r="BD32" i="1"/>
  <c r="BE32" i="1"/>
  <c r="BD33" i="1"/>
  <c r="BE33" i="1"/>
  <c r="BD34" i="1"/>
  <c r="BE34" i="1"/>
  <c r="BD35" i="1"/>
  <c r="BE35" i="1"/>
  <c r="BD36" i="1"/>
  <c r="BE36" i="1"/>
  <c r="BD37" i="1"/>
  <c r="BE37" i="1"/>
  <c r="BD38" i="1"/>
  <c r="BE38" i="1"/>
  <c r="BD39" i="1"/>
  <c r="BE39" i="1"/>
  <c r="BD40" i="1"/>
  <c r="BE40" i="1"/>
  <c r="BD41" i="1"/>
  <c r="BE41" i="1"/>
  <c r="BD42" i="1"/>
  <c r="BE42" i="1"/>
  <c r="BD43" i="1"/>
  <c r="BE43" i="1"/>
  <c r="BD44" i="1"/>
  <c r="BE44" i="1"/>
  <c r="BD45" i="1"/>
  <c r="BE45" i="1"/>
  <c r="Y23" i="26"/>
  <c r="Y22" i="26"/>
  <c r="Y21" i="26"/>
  <c r="Y20" i="26"/>
  <c r="Y19" i="26"/>
  <c r="Y18" i="26"/>
  <c r="Y17" i="26"/>
  <c r="Y15" i="26"/>
  <c r="Y14" i="26"/>
  <c r="Y13" i="26"/>
  <c r="Y12" i="26"/>
  <c r="Y11" i="26"/>
  <c r="Y10" i="26"/>
  <c r="Y9" i="26"/>
  <c r="Y16" i="26"/>
  <c r="T23" i="26"/>
  <c r="U23" i="26"/>
  <c r="T22" i="26"/>
  <c r="U22" i="26"/>
  <c r="T19" i="26"/>
  <c r="U19" i="26"/>
  <c r="T18" i="26"/>
  <c r="T17" i="26"/>
  <c r="T16" i="26"/>
  <c r="U16" i="26"/>
  <c r="T15" i="26"/>
  <c r="U15" i="26"/>
  <c r="T14" i="26"/>
  <c r="U14" i="26"/>
  <c r="T13" i="26"/>
  <c r="U13" i="26"/>
  <c r="T12" i="26"/>
  <c r="U12" i="26"/>
  <c r="T11" i="26"/>
  <c r="U11" i="26"/>
  <c r="T10" i="26"/>
  <c r="U10" i="26"/>
  <c r="T9" i="26"/>
  <c r="U9" i="26"/>
  <c r="T8" i="26"/>
  <c r="U8" i="26"/>
  <c r="U17" i="26"/>
  <c r="U18" i="26"/>
  <c r="AX128" i="1"/>
  <c r="AQ10" i="1"/>
  <c r="AR10" i="1"/>
  <c r="AV10" i="1"/>
  <c r="BI10" i="1"/>
  <c r="BV10" i="1"/>
  <c r="CA10" i="1"/>
  <c r="AQ11" i="1"/>
  <c r="AR11" i="1"/>
  <c r="BV11" i="1"/>
  <c r="CA11" i="1"/>
  <c r="AQ12" i="1"/>
  <c r="AR12" i="1"/>
  <c r="BV12" i="1"/>
  <c r="CA12" i="1"/>
  <c r="AI13" i="1"/>
  <c r="AQ13" i="1"/>
  <c r="AR13" i="1"/>
  <c r="BV13" i="1"/>
  <c r="CA13" i="1"/>
  <c r="AI14" i="1"/>
  <c r="AQ14" i="1"/>
  <c r="AR14" i="1"/>
  <c r="BV14" i="1"/>
  <c r="CA14" i="1"/>
  <c r="AQ15" i="1"/>
  <c r="AR15" i="1"/>
  <c r="BV15" i="1"/>
  <c r="CA15" i="1"/>
  <c r="AI16" i="1"/>
  <c r="AQ16" i="1"/>
  <c r="AR16" i="1"/>
  <c r="BV16" i="1"/>
  <c r="CA16" i="1"/>
  <c r="AQ17" i="1"/>
  <c r="AR17" i="1"/>
  <c r="BV17" i="1"/>
  <c r="CA17" i="1"/>
  <c r="AI18" i="1"/>
  <c r="AQ18" i="1"/>
  <c r="AR18" i="1"/>
  <c r="BV18" i="1"/>
  <c r="CA18" i="1"/>
  <c r="AQ19" i="1"/>
  <c r="AR19" i="1"/>
  <c r="BV19" i="1"/>
  <c r="CA19" i="1"/>
  <c r="AQ20" i="1"/>
  <c r="AR20" i="1"/>
  <c r="BV20" i="1"/>
  <c r="CA20" i="1"/>
  <c r="AQ21" i="1"/>
  <c r="AR21" i="1"/>
  <c r="BQ21" i="1"/>
  <c r="BV21" i="1"/>
  <c r="AD22" i="1"/>
  <c r="AI22" i="1"/>
  <c r="AQ22" i="1"/>
  <c r="AR22" i="1"/>
  <c r="AV22" i="1"/>
  <c r="BI22" i="1"/>
  <c r="BQ22" i="1"/>
  <c r="BV22" i="1"/>
  <c r="AD23" i="1"/>
  <c r="AQ23" i="1"/>
  <c r="AR23" i="1"/>
  <c r="BQ23" i="1"/>
  <c r="BV23" i="1"/>
  <c r="AD24" i="1"/>
  <c r="AQ24" i="1"/>
  <c r="AR24" i="1"/>
  <c r="BQ24" i="1"/>
  <c r="BV24" i="1"/>
  <c r="AD25" i="1"/>
  <c r="AI25" i="1"/>
  <c r="AQ25" i="1"/>
  <c r="AR25" i="1"/>
  <c r="BQ25" i="1"/>
  <c r="BV25" i="1"/>
  <c r="AD26" i="1"/>
  <c r="AI26" i="1"/>
  <c r="BQ26" i="1"/>
  <c r="BV26" i="1"/>
  <c r="AD27" i="1"/>
  <c r="BQ27" i="1"/>
  <c r="BV27" i="1"/>
  <c r="AD28" i="1"/>
  <c r="BQ28" i="1"/>
  <c r="BV28" i="1"/>
  <c r="AD29" i="1"/>
  <c r="BQ29" i="1"/>
  <c r="BV29" i="1"/>
  <c r="AD30" i="1"/>
  <c r="BQ30" i="1"/>
  <c r="BV30" i="1"/>
  <c r="AD31" i="1"/>
  <c r="BQ31" i="1"/>
  <c r="BV31" i="1"/>
  <c r="AD32" i="1"/>
  <c r="AI32" i="1"/>
  <c r="BQ32" i="1"/>
  <c r="BV32" i="1"/>
  <c r="AD33" i="1"/>
  <c r="BQ33" i="1"/>
  <c r="BV33" i="1"/>
  <c r="AD34" i="1"/>
  <c r="BQ34" i="1"/>
  <c r="BV34" i="1"/>
  <c r="AD35" i="1"/>
  <c r="BQ35" i="1"/>
  <c r="BV35" i="1"/>
  <c r="AD36" i="1"/>
  <c r="BQ36" i="1"/>
  <c r="BV36" i="1"/>
  <c r="AD37" i="1"/>
  <c r="BQ37" i="1"/>
  <c r="BV37" i="1"/>
  <c r="AD38" i="1"/>
  <c r="BQ38" i="1"/>
  <c r="BV38" i="1"/>
  <c r="AD39" i="1"/>
  <c r="BQ39" i="1"/>
  <c r="BV39" i="1"/>
  <c r="AD40" i="1"/>
  <c r="BQ40" i="1"/>
  <c r="BV40" i="1"/>
  <c r="AD41" i="1"/>
  <c r="BQ41" i="1"/>
  <c r="BV41" i="1"/>
  <c r="AD42" i="1"/>
  <c r="BQ42" i="1"/>
  <c r="BV42" i="1"/>
  <c r="AD43" i="1"/>
  <c r="BQ43" i="1"/>
  <c r="BV43" i="1"/>
  <c r="AD44" i="1"/>
  <c r="BQ44" i="1"/>
  <c r="BV44" i="1"/>
  <c r="AD45" i="1"/>
  <c r="BQ45" i="1"/>
  <c r="BV45" i="1"/>
  <c r="AD46" i="1"/>
  <c r="AI46" i="1"/>
  <c r="AQ46" i="1"/>
  <c r="AR46" i="1"/>
  <c r="AV46" i="1"/>
  <c r="BQ46" i="1"/>
  <c r="BV46" i="1"/>
  <c r="BV47" i="1"/>
  <c r="AD48" i="1"/>
  <c r="AI48" i="1"/>
  <c r="BQ48" i="1"/>
  <c r="BV48" i="1"/>
  <c r="BV49" i="1"/>
  <c r="AD50" i="1"/>
  <c r="AI50" i="1"/>
  <c r="BQ50" i="1"/>
  <c r="BV50" i="1"/>
  <c r="AD51" i="1"/>
  <c r="AI51" i="1"/>
  <c r="AQ51" i="1"/>
  <c r="AR51" i="1"/>
  <c r="AV51" i="1"/>
  <c r="BQ51" i="1"/>
  <c r="BV51" i="1"/>
  <c r="AD52" i="1"/>
  <c r="AI52" i="1"/>
  <c r="AQ52" i="1"/>
  <c r="AR52" i="1"/>
  <c r="AV52" i="1"/>
  <c r="BQ52" i="1"/>
  <c r="BV52" i="1"/>
  <c r="AD53" i="1"/>
  <c r="AI53" i="1"/>
  <c r="AQ53" i="1"/>
  <c r="AR53" i="1"/>
  <c r="AV53" i="1"/>
  <c r="BQ53" i="1"/>
  <c r="BV53" i="1"/>
  <c r="AD54" i="1"/>
  <c r="AQ54" i="1"/>
  <c r="AR54" i="1"/>
  <c r="BQ54" i="1"/>
  <c r="BV54" i="1"/>
  <c r="AD55" i="1"/>
  <c r="AQ55" i="1"/>
  <c r="AR55" i="1"/>
  <c r="BQ55" i="1"/>
  <c r="BV55" i="1"/>
  <c r="AD56" i="1"/>
  <c r="AQ56" i="1"/>
  <c r="AR56" i="1"/>
  <c r="BQ56" i="1"/>
  <c r="BV56" i="1"/>
  <c r="AD57" i="1"/>
  <c r="AQ57" i="1"/>
  <c r="AR57" i="1"/>
  <c r="BQ57" i="1"/>
  <c r="BV57" i="1"/>
  <c r="AD58" i="1"/>
  <c r="AQ58" i="1"/>
  <c r="AR58" i="1"/>
  <c r="BQ58" i="1"/>
  <c r="BV58" i="1"/>
  <c r="AD59" i="1"/>
  <c r="AQ59" i="1"/>
  <c r="AR59" i="1"/>
  <c r="BQ59" i="1"/>
  <c r="BV59" i="1"/>
  <c r="AD60" i="1"/>
  <c r="AQ60" i="1"/>
  <c r="AR60" i="1"/>
  <c r="BQ60" i="1"/>
  <c r="BV60" i="1"/>
  <c r="BV61" i="1"/>
  <c r="BV62" i="1"/>
  <c r="BV63" i="1"/>
  <c r="BV64" i="1"/>
  <c r="BV65" i="1"/>
  <c r="AD66" i="1"/>
  <c r="AI66" i="1"/>
  <c r="BQ66" i="1"/>
  <c r="BV66" i="1"/>
  <c r="AD67" i="1"/>
  <c r="AI67" i="1"/>
  <c r="AQ67" i="1"/>
  <c r="AR67" i="1"/>
  <c r="AV67" i="1"/>
  <c r="BQ67" i="1"/>
  <c r="BV67" i="1"/>
  <c r="AD68" i="1"/>
  <c r="AQ68" i="1"/>
  <c r="AR68" i="1"/>
  <c r="BQ68" i="1"/>
  <c r="BV68" i="1"/>
  <c r="AD69" i="1"/>
  <c r="AQ69" i="1"/>
  <c r="AR69" i="1"/>
  <c r="BQ69" i="1"/>
  <c r="BV69" i="1"/>
  <c r="AD70" i="1"/>
  <c r="AQ70" i="1"/>
  <c r="AR70" i="1"/>
  <c r="BQ70" i="1"/>
  <c r="BV70" i="1"/>
  <c r="AD71" i="1"/>
  <c r="AQ71" i="1"/>
  <c r="AR71" i="1"/>
  <c r="BQ71" i="1"/>
  <c r="BV71" i="1"/>
  <c r="AD72" i="1"/>
  <c r="AQ72" i="1"/>
  <c r="AR72" i="1"/>
  <c r="BQ72" i="1"/>
  <c r="BV72" i="1"/>
  <c r="AD73" i="1"/>
  <c r="AQ73" i="1"/>
  <c r="AR73" i="1"/>
  <c r="AV73" i="1"/>
  <c r="BQ73" i="1"/>
  <c r="BV73" i="1"/>
  <c r="AD74" i="1"/>
  <c r="AI74" i="1"/>
  <c r="AQ74" i="1"/>
  <c r="AR74" i="1"/>
  <c r="BQ74" i="1"/>
  <c r="BV74" i="1"/>
  <c r="AD75" i="1"/>
  <c r="AI75" i="1"/>
  <c r="AQ75" i="1"/>
  <c r="AR75" i="1"/>
  <c r="BQ75" i="1"/>
  <c r="BV75" i="1"/>
  <c r="AD76" i="1"/>
  <c r="AI76" i="1"/>
  <c r="AQ76" i="1"/>
  <c r="AR76" i="1"/>
  <c r="BQ76" i="1"/>
  <c r="BV76" i="1"/>
  <c r="AD77" i="1"/>
  <c r="AQ77" i="1"/>
  <c r="AR77" i="1"/>
  <c r="BQ77" i="1"/>
  <c r="BV77" i="1"/>
  <c r="AD78" i="1"/>
  <c r="AQ78" i="1"/>
  <c r="AR78" i="1"/>
  <c r="BQ78" i="1"/>
  <c r="BV78" i="1"/>
  <c r="AD79" i="1"/>
  <c r="AQ79" i="1"/>
  <c r="AR79" i="1"/>
  <c r="BQ79" i="1"/>
  <c r="BV79" i="1"/>
  <c r="AD80" i="1"/>
  <c r="AQ80" i="1"/>
  <c r="AR80" i="1"/>
  <c r="BQ80" i="1"/>
  <c r="BV80" i="1"/>
  <c r="AD81" i="1"/>
  <c r="AI81" i="1"/>
  <c r="AQ81" i="1"/>
  <c r="AR81" i="1"/>
  <c r="BQ81" i="1"/>
  <c r="BV81" i="1"/>
  <c r="AD82" i="1"/>
  <c r="AQ82" i="1"/>
  <c r="AR82" i="1"/>
  <c r="BQ82" i="1"/>
  <c r="BV82" i="1"/>
  <c r="AD83" i="1"/>
  <c r="AI83" i="1"/>
  <c r="AQ83" i="1"/>
  <c r="AR83" i="1"/>
  <c r="BQ83" i="1"/>
  <c r="BV83" i="1"/>
  <c r="AD84" i="1"/>
  <c r="AQ84" i="1"/>
  <c r="AR84" i="1"/>
  <c r="BQ84" i="1"/>
  <c r="BV84" i="1"/>
  <c r="AD85" i="1"/>
  <c r="AI85" i="1"/>
  <c r="AQ85" i="1"/>
  <c r="AR85" i="1"/>
  <c r="BQ85" i="1"/>
  <c r="BV85" i="1"/>
  <c r="AD86" i="1"/>
  <c r="AQ86" i="1"/>
  <c r="AR86" i="1"/>
  <c r="BQ86" i="1"/>
  <c r="BV86" i="1"/>
  <c r="AD87" i="1"/>
  <c r="AQ87" i="1"/>
  <c r="AR87" i="1"/>
  <c r="BQ87" i="1"/>
  <c r="BV87" i="1"/>
  <c r="AD88" i="1"/>
  <c r="AQ88" i="1"/>
  <c r="AR88" i="1"/>
  <c r="BQ88" i="1"/>
  <c r="BV88" i="1"/>
  <c r="AD89" i="1"/>
  <c r="AQ89" i="1"/>
  <c r="AR89" i="1"/>
  <c r="BQ89" i="1"/>
  <c r="BV89" i="1"/>
  <c r="AD90" i="1"/>
  <c r="AQ90" i="1"/>
  <c r="AR90" i="1"/>
  <c r="BQ90" i="1"/>
  <c r="BV90" i="1"/>
  <c r="AD91" i="1"/>
  <c r="AQ91" i="1"/>
  <c r="AR91" i="1"/>
  <c r="BQ91" i="1"/>
  <c r="BV91" i="1"/>
  <c r="AD92" i="1"/>
  <c r="AQ92" i="1"/>
  <c r="AR92" i="1"/>
  <c r="BQ92" i="1"/>
  <c r="BV92" i="1"/>
  <c r="AD93" i="1"/>
  <c r="AQ93" i="1"/>
  <c r="AR93" i="1"/>
  <c r="BQ93" i="1"/>
  <c r="BV93" i="1"/>
  <c r="AD94" i="1"/>
  <c r="BQ94" i="1"/>
  <c r="BV94" i="1"/>
  <c r="AD95" i="1"/>
  <c r="AQ95" i="1"/>
  <c r="AR95" i="1"/>
  <c r="BQ95" i="1"/>
  <c r="BV95" i="1"/>
  <c r="AD96" i="1"/>
  <c r="AQ96" i="1"/>
  <c r="AR96" i="1"/>
  <c r="BQ96" i="1"/>
  <c r="BV96" i="1"/>
  <c r="AD97" i="1"/>
  <c r="AQ97" i="1"/>
  <c r="AR97" i="1"/>
  <c r="BQ97" i="1"/>
  <c r="BV97" i="1"/>
  <c r="AD98" i="1"/>
  <c r="AQ98" i="1"/>
  <c r="AR98" i="1"/>
  <c r="BQ98" i="1"/>
  <c r="BV98" i="1"/>
  <c r="AD99" i="1"/>
  <c r="AI99" i="1"/>
  <c r="BQ99" i="1"/>
  <c r="BV99" i="1"/>
  <c r="AD100" i="1"/>
  <c r="AI100" i="1"/>
  <c r="BQ100" i="1"/>
  <c r="BV100" i="1"/>
  <c r="AD101" i="1"/>
  <c r="AI101" i="1"/>
  <c r="BQ101" i="1"/>
  <c r="BV101" i="1"/>
  <c r="AD102" i="1"/>
  <c r="AI102" i="1"/>
  <c r="BQ102" i="1"/>
  <c r="BV102" i="1"/>
  <c r="AD103" i="1"/>
  <c r="AI103" i="1"/>
  <c r="BQ103" i="1"/>
  <c r="BV103" i="1"/>
  <c r="AD104" i="1"/>
  <c r="BQ104" i="1"/>
  <c r="BV104" i="1"/>
  <c r="AD105" i="1"/>
  <c r="BQ105" i="1"/>
  <c r="BV105" i="1"/>
  <c r="AD106" i="1"/>
  <c r="BQ106" i="1"/>
  <c r="BV106" i="1"/>
  <c r="AD107" i="1"/>
  <c r="BQ107" i="1"/>
  <c r="BV107" i="1"/>
  <c r="AD108" i="1"/>
  <c r="BQ108" i="1"/>
  <c r="BV108" i="1"/>
  <c r="AD109" i="1"/>
  <c r="AI109" i="1"/>
  <c r="BQ109" i="1"/>
  <c r="BV109" i="1"/>
  <c r="AD110" i="1"/>
  <c r="AI110" i="1"/>
  <c r="BQ110" i="1"/>
  <c r="BV110" i="1"/>
  <c r="AD111" i="1"/>
  <c r="AI111" i="1"/>
  <c r="BQ111" i="1"/>
  <c r="BV111" i="1"/>
  <c r="AD112" i="1"/>
  <c r="BQ112" i="1"/>
  <c r="BV112" i="1"/>
  <c r="AD113" i="1"/>
  <c r="BQ113" i="1"/>
  <c r="BV113" i="1"/>
  <c r="AD114" i="1"/>
  <c r="AI114" i="1"/>
  <c r="BQ114" i="1"/>
  <c r="BV114" i="1"/>
  <c r="AD115" i="1"/>
  <c r="AI115" i="1"/>
  <c r="BQ115" i="1"/>
  <c r="BV115" i="1"/>
  <c r="AD116" i="1"/>
  <c r="BQ116" i="1"/>
  <c r="BV116" i="1"/>
  <c r="AD117" i="1"/>
  <c r="AI117" i="1"/>
  <c r="BQ117" i="1"/>
  <c r="BV117" i="1"/>
  <c r="AD118" i="1"/>
  <c r="AI118" i="1"/>
  <c r="BQ118" i="1"/>
  <c r="BV118" i="1"/>
  <c r="AD119" i="1"/>
  <c r="AI119" i="1"/>
  <c r="BQ119" i="1"/>
  <c r="BV119" i="1"/>
  <c r="AD120" i="1"/>
  <c r="AI120" i="1"/>
  <c r="BQ120" i="1"/>
  <c r="BV120" i="1"/>
  <c r="AD121" i="1"/>
  <c r="AI121" i="1"/>
  <c r="BQ121" i="1"/>
  <c r="BV121" i="1"/>
  <c r="AD122" i="1"/>
  <c r="AI122" i="1"/>
  <c r="BQ122" i="1"/>
  <c r="BV122" i="1"/>
  <c r="AD123" i="1"/>
  <c r="AI123" i="1"/>
  <c r="BQ123" i="1"/>
  <c r="BV123" i="1"/>
  <c r="AD124" i="1"/>
  <c r="AI124" i="1"/>
  <c r="AQ124" i="1"/>
  <c r="AR124" i="1"/>
  <c r="AV124" i="1"/>
  <c r="BI124" i="1"/>
  <c r="BQ124" i="1"/>
  <c r="BV124" i="1"/>
  <c r="AD125" i="1"/>
  <c r="AI125" i="1"/>
  <c r="AQ125" i="1"/>
  <c r="AR125" i="1"/>
  <c r="BQ125" i="1"/>
  <c r="BV125" i="1"/>
  <c r="AD126" i="1"/>
  <c r="AI126" i="1"/>
  <c r="AQ126" i="1"/>
  <c r="AR126" i="1"/>
  <c r="AV126" i="1"/>
  <c r="BQ126" i="1"/>
  <c r="BV126" i="1"/>
  <c r="AD127" i="1"/>
  <c r="AI127" i="1"/>
  <c r="AQ127" i="1"/>
  <c r="AR127" i="1"/>
  <c r="BQ127" i="1"/>
  <c r="BV127" i="1"/>
  <c r="AD128" i="1"/>
  <c r="AI128" i="1"/>
  <c r="AQ128" i="1"/>
  <c r="AR128" i="1"/>
  <c r="BQ128" i="1"/>
  <c r="BV128" i="1"/>
  <c r="AD129" i="1"/>
  <c r="AQ129" i="1"/>
  <c r="AR129" i="1"/>
  <c r="BQ129" i="1"/>
  <c r="BV129" i="1"/>
  <c r="AD130" i="1"/>
  <c r="AI130" i="1"/>
  <c r="AQ130" i="1"/>
  <c r="AR130" i="1"/>
  <c r="AV130" i="1"/>
  <c r="BI130" i="1"/>
  <c r="BQ130" i="1"/>
  <c r="BV130" i="1"/>
  <c r="AD131" i="1"/>
  <c r="AI131" i="1"/>
  <c r="AQ131" i="1"/>
  <c r="AR131" i="1"/>
  <c r="BQ131" i="1"/>
  <c r="BV131" i="1"/>
  <c r="AD132" i="1"/>
  <c r="AI132" i="1"/>
  <c r="AQ132" i="1"/>
  <c r="AR132" i="1"/>
  <c r="BQ132" i="1"/>
  <c r="BV132" i="1"/>
  <c r="AD133" i="1"/>
  <c r="AI133" i="1"/>
  <c r="AQ133" i="1"/>
  <c r="AR133" i="1"/>
  <c r="BQ133" i="1"/>
  <c r="BV133" i="1"/>
  <c r="AD134" i="1"/>
  <c r="AI134" i="1"/>
  <c r="AQ134" i="1"/>
  <c r="AR134" i="1"/>
  <c r="BQ134" i="1"/>
  <c r="BV134" i="1"/>
  <c r="AD135" i="1"/>
  <c r="AI135" i="1"/>
  <c r="AQ135" i="1"/>
  <c r="AV135" i="1"/>
  <c r="BQ135" i="1"/>
  <c r="BV135" i="1"/>
  <c r="AD136" i="1"/>
  <c r="AQ136" i="1"/>
  <c r="AR136" i="1"/>
  <c r="BQ136" i="1"/>
  <c r="BV136" i="1"/>
  <c r="AD137" i="1"/>
  <c r="AI137" i="1"/>
  <c r="AQ137" i="1"/>
  <c r="AR137" i="1"/>
  <c r="AV137" i="1"/>
  <c r="BQ137" i="1"/>
  <c r="BV137" i="1"/>
  <c r="AD138" i="1"/>
  <c r="AI138" i="1"/>
  <c r="AQ138" i="1"/>
  <c r="BQ138" i="1"/>
  <c r="BV138" i="1"/>
  <c r="AD139" i="1"/>
  <c r="AI139" i="1"/>
  <c r="AQ139" i="1"/>
  <c r="AV139" i="1"/>
  <c r="BQ139" i="1"/>
  <c r="BV139" i="1"/>
  <c r="AD140" i="1"/>
  <c r="AI140" i="1"/>
  <c r="AQ140" i="1"/>
  <c r="AR140" i="1"/>
  <c r="AV140" i="1"/>
  <c r="BQ140" i="1"/>
  <c r="BV140" i="1"/>
  <c r="AD141" i="1"/>
  <c r="AI141" i="1"/>
  <c r="AQ141" i="1"/>
  <c r="AR141" i="1"/>
  <c r="AV141" i="1"/>
  <c r="BQ141" i="1"/>
  <c r="BV141" i="1"/>
  <c r="AD142" i="1"/>
  <c r="AI142" i="1"/>
  <c r="BQ142" i="1"/>
  <c r="BV142" i="1"/>
  <c r="AD143" i="1"/>
  <c r="AI143" i="1"/>
  <c r="AQ143" i="1"/>
  <c r="AR143" i="1"/>
  <c r="BQ143" i="1"/>
  <c r="BV143" i="1"/>
  <c r="AD144" i="1"/>
  <c r="AI144" i="1"/>
  <c r="BQ144" i="1"/>
  <c r="BV144" i="1"/>
  <c r="AD145" i="1"/>
  <c r="AQ145" i="1"/>
  <c r="AR145" i="1"/>
  <c r="BQ145" i="1"/>
  <c r="BV145" i="1"/>
  <c r="AD146" i="1"/>
  <c r="AI146" i="1"/>
  <c r="AQ146" i="1"/>
  <c r="AR146" i="1"/>
  <c r="AV146" i="1"/>
  <c r="BQ146" i="1"/>
  <c r="BV146" i="1"/>
  <c r="AD147" i="1"/>
  <c r="AI147" i="1"/>
  <c r="AQ147" i="1"/>
  <c r="AR147" i="1"/>
  <c r="BQ147" i="1"/>
  <c r="BV147" i="1"/>
  <c r="AD148" i="1"/>
  <c r="AQ148" i="1"/>
  <c r="AR148" i="1"/>
  <c r="BQ148" i="1"/>
  <c r="BV148" i="1"/>
  <c r="AD149" i="1"/>
  <c r="AQ149" i="1"/>
  <c r="AR149" i="1"/>
  <c r="BQ149" i="1"/>
  <c r="BV149" i="1"/>
  <c r="AD150" i="1"/>
  <c r="AI150" i="1"/>
  <c r="AQ150" i="1"/>
  <c r="AR150" i="1"/>
  <c r="BQ150" i="1"/>
  <c r="BV150" i="1"/>
  <c r="AD151" i="1"/>
  <c r="AQ151" i="1"/>
  <c r="AR151" i="1"/>
  <c r="BQ151" i="1"/>
  <c r="BV151" i="1"/>
  <c r="AD152" i="1"/>
  <c r="AI152" i="1"/>
  <c r="AQ152" i="1"/>
  <c r="AR152" i="1"/>
  <c r="BQ152" i="1"/>
  <c r="BV152" i="1"/>
  <c r="BQ153" i="1"/>
  <c r="BV153" i="1"/>
  <c r="BQ154" i="1"/>
  <c r="BV154" i="1"/>
  <c r="BV155" i="1"/>
  <c r="BV156" i="1"/>
  <c r="AD157" i="1"/>
  <c r="AI157" i="1"/>
  <c r="BQ157" i="1"/>
  <c r="BV157" i="1"/>
  <c r="BV158" i="1"/>
  <c r="BV159" i="1"/>
  <c r="BV160" i="1"/>
  <c r="BV161" i="1"/>
  <c r="AD162" i="1"/>
  <c r="AI162" i="1"/>
  <c r="BQ162" i="1"/>
  <c r="BV162" i="1"/>
  <c r="BV163" i="1"/>
  <c r="AD164" i="1"/>
  <c r="AI164" i="1"/>
  <c r="AQ164" i="1"/>
  <c r="AR164" i="1"/>
  <c r="AV164" i="1"/>
  <c r="BQ164" i="1"/>
  <c r="BV164" i="1"/>
  <c r="AD165" i="1"/>
  <c r="AI165" i="1"/>
  <c r="AQ165" i="1"/>
  <c r="AR165" i="1"/>
  <c r="AV165" i="1"/>
  <c r="BQ165" i="1"/>
  <c r="BV165" i="1"/>
  <c r="AD166" i="1"/>
  <c r="AI166" i="1"/>
  <c r="AQ166" i="1"/>
  <c r="AR166" i="1"/>
  <c r="AV166" i="1"/>
  <c r="BQ166" i="1"/>
  <c r="BV166" i="1"/>
  <c r="AD167" i="1"/>
  <c r="AQ167" i="1"/>
  <c r="AR167" i="1"/>
  <c r="BQ167" i="1"/>
  <c r="BV167" i="1"/>
  <c r="AD168" i="1"/>
  <c r="AI168" i="1"/>
  <c r="AQ168" i="1"/>
  <c r="AR168" i="1"/>
  <c r="BQ168" i="1"/>
  <c r="BV168" i="1"/>
  <c r="AD169" i="1"/>
  <c r="AI169" i="1"/>
  <c r="AQ169" i="1"/>
  <c r="AR169" i="1"/>
  <c r="BQ169" i="1"/>
  <c r="BV169" i="1"/>
  <c r="AD170" i="1"/>
  <c r="AQ170" i="1"/>
  <c r="AR170" i="1"/>
  <c r="BQ170" i="1"/>
  <c r="BV170" i="1"/>
  <c r="AD171" i="1"/>
  <c r="AI171" i="1"/>
  <c r="AQ171" i="1"/>
  <c r="AR171" i="1"/>
  <c r="BQ171" i="1"/>
  <c r="BV171" i="1"/>
  <c r="AD172" i="1"/>
  <c r="AQ172" i="1"/>
  <c r="AR172" i="1"/>
  <c r="BQ172" i="1"/>
  <c r="BV172" i="1"/>
  <c r="AD173" i="1"/>
  <c r="AQ173" i="1"/>
  <c r="AR173" i="1"/>
  <c r="BQ173" i="1"/>
  <c r="BV173" i="1"/>
  <c r="AD174" i="1"/>
  <c r="AQ174" i="1"/>
  <c r="AR174" i="1"/>
  <c r="BQ174" i="1"/>
  <c r="BV174" i="1"/>
  <c r="AD175" i="1"/>
  <c r="AQ175" i="1"/>
  <c r="AR175" i="1"/>
  <c r="BQ175" i="1"/>
  <c r="BV175" i="1"/>
  <c r="AD176" i="1"/>
  <c r="AI176" i="1"/>
  <c r="BQ176" i="1"/>
  <c r="BV176" i="1"/>
  <c r="AQ177" i="1"/>
  <c r="AR177" i="1"/>
  <c r="AQ178" i="1"/>
  <c r="AR178" i="1"/>
  <c r="AD179" i="1"/>
  <c r="AI179" i="1"/>
  <c r="AQ179" i="1"/>
  <c r="AR179" i="1"/>
  <c r="BQ179" i="1"/>
  <c r="BV179" i="1"/>
  <c r="AD180" i="1"/>
  <c r="AI180" i="1"/>
  <c r="AQ180" i="1"/>
  <c r="AR180" i="1"/>
  <c r="BQ180" i="1"/>
  <c r="BV180" i="1"/>
  <c r="AD181" i="1"/>
  <c r="AI181" i="1"/>
  <c r="AQ181" i="1"/>
  <c r="AR181" i="1"/>
  <c r="BQ181" i="1"/>
  <c r="BV181" i="1"/>
  <c r="AD182" i="1"/>
  <c r="AI182" i="1"/>
  <c r="BQ182" i="1"/>
  <c r="BV182" i="1"/>
  <c r="AD183" i="1"/>
  <c r="AI183" i="1"/>
  <c r="BQ183" i="1"/>
  <c r="BV183" i="1"/>
  <c r="AD184" i="1"/>
  <c r="BQ184" i="1"/>
  <c r="BV184" i="1"/>
  <c r="AD185" i="1"/>
  <c r="BQ185" i="1"/>
  <c r="BV185" i="1"/>
  <c r="AD186" i="1"/>
  <c r="BQ186" i="1"/>
  <c r="BV186" i="1"/>
  <c r="AD187" i="1"/>
  <c r="BQ187" i="1"/>
  <c r="BV187" i="1"/>
  <c r="AD188" i="1"/>
  <c r="AI188" i="1"/>
  <c r="BQ188" i="1"/>
  <c r="BV188" i="1"/>
  <c r="AD189" i="1"/>
  <c r="AI189" i="1"/>
  <c r="BQ189" i="1"/>
  <c r="BV189" i="1"/>
  <c r="AD190" i="1"/>
  <c r="AI190" i="1"/>
  <c r="BQ190" i="1"/>
  <c r="BV190" i="1"/>
  <c r="AD191" i="1"/>
  <c r="BQ191" i="1"/>
  <c r="BV191" i="1"/>
  <c r="AD192" i="1"/>
  <c r="AI192" i="1"/>
  <c r="BQ192" i="1"/>
  <c r="BV192" i="1"/>
  <c r="AD193" i="1"/>
  <c r="AI193" i="1"/>
  <c r="BQ193" i="1"/>
  <c r="BV193" i="1"/>
  <c r="AD194" i="1"/>
  <c r="AQ194" i="1"/>
  <c r="AR194" i="1"/>
  <c r="BQ194" i="1"/>
  <c r="BV194" i="1"/>
  <c r="AD195" i="1"/>
  <c r="AQ195" i="1"/>
  <c r="AR195" i="1"/>
  <c r="BQ195" i="1"/>
  <c r="BV195" i="1"/>
  <c r="AD196" i="1"/>
  <c r="BQ196" i="1"/>
  <c r="BV196" i="1"/>
  <c r="AD197" i="1"/>
  <c r="AQ197" i="1"/>
  <c r="AR197" i="1"/>
  <c r="BQ197" i="1"/>
  <c r="BV197" i="1"/>
  <c r="AD198" i="1"/>
  <c r="BQ198" i="1"/>
  <c r="BV198" i="1"/>
  <c r="AD199" i="1"/>
  <c r="AI199" i="1"/>
  <c r="AQ199" i="1"/>
  <c r="AR199" i="1"/>
  <c r="AV199" i="1"/>
  <c r="BQ199" i="1"/>
  <c r="BV199" i="1"/>
  <c r="AD200" i="1"/>
  <c r="AQ200" i="1"/>
  <c r="AR200" i="1"/>
  <c r="BQ200" i="1"/>
  <c r="BV200" i="1"/>
  <c r="AD201" i="1"/>
  <c r="AQ201" i="1"/>
  <c r="AR201" i="1"/>
  <c r="BQ201" i="1"/>
  <c r="BV201" i="1"/>
  <c r="AD202" i="1"/>
  <c r="AI202" i="1"/>
  <c r="AQ202" i="1"/>
  <c r="AR202" i="1"/>
  <c r="BQ202" i="1"/>
  <c r="BV202" i="1"/>
  <c r="AD203" i="1"/>
  <c r="AI203" i="1"/>
  <c r="AQ203" i="1"/>
  <c r="AR203" i="1"/>
  <c r="AV203" i="1"/>
  <c r="BQ203" i="1"/>
  <c r="BV203" i="1"/>
  <c r="AD204" i="1"/>
  <c r="AI204" i="1"/>
  <c r="AQ204" i="1"/>
  <c r="AR204" i="1"/>
  <c r="BQ204" i="1"/>
  <c r="BV204" i="1"/>
  <c r="AD205" i="1"/>
  <c r="AI205" i="1"/>
  <c r="AQ205" i="1"/>
  <c r="AR205" i="1"/>
  <c r="AV205" i="1"/>
  <c r="BQ205" i="1"/>
  <c r="BV205" i="1"/>
  <c r="AD206" i="1"/>
  <c r="AQ206" i="1"/>
  <c r="AR206" i="1"/>
  <c r="BQ206" i="1"/>
  <c r="BV206" i="1"/>
  <c r="AD207" i="1"/>
  <c r="AQ207" i="1"/>
  <c r="AR207" i="1"/>
  <c r="BQ207" i="1"/>
  <c r="BV207" i="1"/>
  <c r="AD208" i="1"/>
  <c r="AQ208" i="1"/>
  <c r="AR208" i="1"/>
  <c r="BQ208" i="1"/>
  <c r="BV208" i="1"/>
  <c r="AD209" i="1"/>
  <c r="AQ209" i="1"/>
  <c r="AR209" i="1"/>
  <c r="BQ209" i="1"/>
  <c r="BV209" i="1"/>
  <c r="AN210" i="1"/>
  <c r="AM210" i="1"/>
  <c r="AL210" i="1"/>
  <c r="W210" i="1"/>
  <c r="AW200" i="1"/>
  <c r="AR198" i="1"/>
  <c r="AW195" i="1"/>
  <c r="AW194" i="1"/>
  <c r="AX193" i="1"/>
  <c r="AQ193" i="1"/>
  <c r="AR193" i="1"/>
  <c r="AQ192" i="1"/>
  <c r="AR192" i="1"/>
  <c r="AQ191" i="1"/>
  <c r="AR191" i="1"/>
  <c r="AX190" i="1"/>
  <c r="AQ190" i="1"/>
  <c r="AR190" i="1"/>
  <c r="AQ189" i="1"/>
  <c r="AR189" i="1"/>
  <c r="AQ188" i="1"/>
  <c r="AR188" i="1"/>
  <c r="AQ187" i="1"/>
  <c r="AR187" i="1"/>
  <c r="AQ186" i="1"/>
  <c r="AR186" i="1"/>
  <c r="AQ185" i="1"/>
  <c r="AR185" i="1"/>
  <c r="AQ184" i="1"/>
  <c r="AR184" i="1"/>
  <c r="AQ183" i="1"/>
  <c r="AR183" i="1"/>
  <c r="AQ182" i="1"/>
  <c r="AR182" i="1"/>
  <c r="AX181" i="1"/>
  <c r="AX180" i="1"/>
  <c r="AX179" i="1"/>
  <c r="AR176" i="1"/>
  <c r="AP163" i="1"/>
  <c r="AP162" i="1"/>
  <c r="AP161" i="1"/>
  <c r="AP160" i="1"/>
  <c r="AP159" i="1"/>
  <c r="AP158" i="1"/>
  <c r="AP157" i="1"/>
  <c r="AP156" i="1"/>
  <c r="AP155" i="1"/>
  <c r="AP154" i="1"/>
  <c r="AR144" i="1"/>
  <c r="AR142" i="1"/>
  <c r="AV123" i="1"/>
  <c r="AQ123" i="1"/>
  <c r="AR123" i="1"/>
  <c r="AV122" i="1"/>
  <c r="AQ122" i="1"/>
  <c r="AR122" i="1"/>
  <c r="AQ121" i="1"/>
  <c r="AR121" i="1"/>
  <c r="AV120" i="1"/>
  <c r="AQ120" i="1"/>
  <c r="AR120" i="1"/>
  <c r="AV119" i="1"/>
  <c r="AQ119" i="1"/>
  <c r="AR119" i="1"/>
  <c r="AV118" i="1"/>
  <c r="AQ118" i="1"/>
  <c r="AR118" i="1"/>
  <c r="AV117" i="1"/>
  <c r="AQ117" i="1"/>
  <c r="AR117" i="1"/>
  <c r="AQ116" i="1"/>
  <c r="AR116" i="1"/>
  <c r="AV115" i="1"/>
  <c r="AQ115" i="1"/>
  <c r="AR115" i="1"/>
  <c r="AV114" i="1"/>
  <c r="AQ114" i="1"/>
  <c r="AR114" i="1"/>
  <c r="AQ113" i="1"/>
  <c r="AR113" i="1"/>
  <c r="AQ112" i="1"/>
  <c r="AR112" i="1"/>
  <c r="AV111" i="1"/>
  <c r="AQ111" i="1"/>
  <c r="AR111" i="1"/>
  <c r="AV110" i="1"/>
  <c r="BI110" i="1"/>
  <c r="AQ110" i="1"/>
  <c r="AR110" i="1"/>
  <c r="AQ109" i="1"/>
  <c r="AR109" i="1"/>
  <c r="AR108" i="1"/>
  <c r="AV107" i="1"/>
  <c r="AQ107" i="1"/>
  <c r="AR107" i="1"/>
  <c r="AQ106" i="1"/>
  <c r="AR106" i="1"/>
  <c r="AQ105" i="1"/>
  <c r="AR105" i="1"/>
  <c r="AR104" i="1"/>
  <c r="AV103" i="1"/>
  <c r="AQ103" i="1"/>
  <c r="AR103" i="1"/>
  <c r="AV102" i="1"/>
  <c r="AQ102" i="1"/>
  <c r="AR102" i="1"/>
  <c r="AV101" i="1"/>
  <c r="AQ101" i="1"/>
  <c r="AR101" i="1"/>
  <c r="AQ100" i="1"/>
  <c r="AR100" i="1"/>
  <c r="AR99" i="1"/>
  <c r="AR94" i="1"/>
  <c r="AW81" i="1"/>
  <c r="AW80" i="1"/>
  <c r="AW79" i="1"/>
  <c r="AW78" i="1"/>
  <c r="AP66" i="1"/>
  <c r="AP65" i="1"/>
  <c r="AP64" i="1"/>
  <c r="AP63" i="1"/>
  <c r="AP62" i="1"/>
  <c r="AP61" i="1"/>
  <c r="AX60" i="1"/>
  <c r="AX59" i="1"/>
  <c r="AX58" i="1"/>
  <c r="AX57" i="1"/>
  <c r="AX56" i="1"/>
  <c r="AX55" i="1"/>
  <c r="AX54" i="1"/>
  <c r="AX53" i="1"/>
  <c r="AX50" i="1"/>
  <c r="AP50" i="1"/>
  <c r="AX49" i="1"/>
  <c r="AP49" i="1"/>
  <c r="AX48" i="1"/>
  <c r="AP48" i="1"/>
  <c r="AX47" i="1"/>
  <c r="AP47" i="1"/>
  <c r="AP45" i="1"/>
  <c r="AP44" i="1"/>
  <c r="AP43" i="1"/>
  <c r="AP42" i="1"/>
  <c r="AP41" i="1"/>
  <c r="AP40" i="1"/>
  <c r="AP39" i="1"/>
  <c r="AP38" i="1"/>
  <c r="AP37" i="1"/>
  <c r="AP36" i="1"/>
  <c r="AP35" i="1"/>
  <c r="AP34" i="1"/>
  <c r="AP33" i="1"/>
  <c r="AP32" i="1"/>
  <c r="AP31" i="1"/>
  <c r="AP30" i="1"/>
  <c r="AP29" i="1"/>
  <c r="AP28" i="1"/>
  <c r="AP27" i="1"/>
  <c r="AP26" i="1"/>
  <c r="AW21" i="1"/>
  <c r="AW20" i="1"/>
  <c r="AW19" i="1"/>
  <c r="AW13" i="1"/>
  <c r="AX13" i="1"/>
  <c r="AW12" i="1"/>
  <c r="AX12" i="1"/>
  <c r="AW11" i="1"/>
  <c r="AX11" i="1"/>
  <c r="AQ26" i="1"/>
  <c r="AV26" i="1"/>
  <c r="AQ27" i="1"/>
  <c r="AR27" i="1"/>
  <c r="AQ28" i="1"/>
  <c r="AQ29" i="1"/>
  <c r="AQ30" i="1"/>
  <c r="AQ31" i="1"/>
  <c r="AR31" i="1"/>
  <c r="AQ32" i="1"/>
  <c r="AQ33" i="1"/>
  <c r="AQ34" i="1"/>
  <c r="AQ35" i="1"/>
  <c r="AQ36" i="1"/>
  <c r="AQ37" i="1"/>
  <c r="AR37" i="1"/>
  <c r="AQ38" i="1"/>
  <c r="AR38" i="1"/>
  <c r="AQ39" i="1"/>
  <c r="AR39" i="1"/>
  <c r="AQ40" i="1"/>
  <c r="AR40" i="1"/>
  <c r="AQ41" i="1"/>
  <c r="AQ42" i="1"/>
  <c r="AQ43" i="1"/>
  <c r="AR43" i="1"/>
  <c r="AQ44" i="1"/>
  <c r="AQ45" i="1"/>
  <c r="AQ47" i="1"/>
  <c r="AQ48" i="1"/>
  <c r="AQ49" i="1"/>
  <c r="AR49" i="1"/>
  <c r="AQ50" i="1"/>
  <c r="AQ61" i="1"/>
  <c r="AR61" i="1"/>
  <c r="AQ62" i="1"/>
  <c r="AQ63" i="1"/>
  <c r="AQ64" i="1"/>
  <c r="AQ65" i="1"/>
  <c r="AQ66" i="1"/>
  <c r="AR66" i="1"/>
  <c r="BE155" i="1"/>
  <c r="AQ155" i="1"/>
  <c r="BE156" i="1"/>
  <c r="AQ156" i="1"/>
  <c r="AR156" i="1"/>
  <c r="BE157" i="1"/>
  <c r="AQ157" i="1"/>
  <c r="BE158" i="1"/>
  <c r="AQ158" i="1"/>
  <c r="AR158" i="1"/>
  <c r="BE159" i="1"/>
  <c r="AQ159" i="1"/>
  <c r="BE160" i="1"/>
  <c r="AQ160" i="1"/>
  <c r="BE161" i="1"/>
  <c r="AQ161" i="1"/>
  <c r="AR161" i="1"/>
  <c r="BE162" i="1"/>
  <c r="AQ162" i="1"/>
  <c r="AR162" i="1"/>
  <c r="BE163" i="1"/>
  <c r="AQ163" i="1"/>
  <c r="AR155" i="1"/>
  <c r="AR157" i="1"/>
  <c r="AR159" i="1"/>
  <c r="AR160" i="1"/>
  <c r="AR163" i="1"/>
  <c r="AR62" i="1"/>
  <c r="AR63" i="1"/>
  <c r="AR64" i="1"/>
  <c r="AR65" i="1"/>
  <c r="AR47" i="1"/>
  <c r="AR48" i="1"/>
  <c r="AR50" i="1"/>
  <c r="AR26" i="1"/>
  <c r="AR28" i="1"/>
  <c r="AR29" i="1"/>
  <c r="AR30" i="1"/>
  <c r="AR32" i="1"/>
  <c r="AR33" i="1"/>
  <c r="AR34" i="1"/>
  <c r="AR35" i="1"/>
  <c r="AR36" i="1"/>
  <c r="AR41" i="1"/>
  <c r="AR42" i="1"/>
  <c r="AR44" i="1"/>
  <c r="AR45" i="1"/>
  <c r="BA210" i="1"/>
  <c r="AZ210" i="1"/>
  <c r="AY210" i="1"/>
  <c r="BR67" i="1"/>
  <c r="AE67" i="1"/>
  <c r="AJ21" i="1"/>
  <c r="AK21" i="1"/>
  <c r="AX21" i="1"/>
  <c r="AE21" i="1"/>
  <c r="AJ20" i="1"/>
  <c r="AK20" i="1"/>
  <c r="AX20" i="1"/>
  <c r="AE20" i="1"/>
  <c r="AJ19" i="1"/>
  <c r="AK19" i="1"/>
  <c r="AX19" i="1"/>
  <c r="AE19" i="1"/>
  <c r="AE18" i="1"/>
  <c r="AE17" i="1"/>
  <c r="AE16" i="1"/>
  <c r="AE15" i="1"/>
  <c r="AE14" i="1"/>
  <c r="AE13" i="1"/>
  <c r="AE12" i="1"/>
  <c r="AE11" i="1"/>
  <c r="AE10" i="1"/>
  <c r="AE88" i="1"/>
  <c r="BR88" i="1"/>
  <c r="AE89" i="1"/>
  <c r="BR89" i="1"/>
  <c r="AE90" i="1"/>
  <c r="BR90" i="1"/>
  <c r="AE91" i="1"/>
  <c r="BR91" i="1"/>
  <c r="AE92" i="1"/>
  <c r="BR92" i="1"/>
  <c r="AE93" i="1"/>
  <c r="BR93" i="1"/>
  <c r="AE94" i="1"/>
  <c r="BR94" i="1"/>
  <c r="AE95" i="1"/>
  <c r="BR95" i="1"/>
  <c r="AE96" i="1"/>
  <c r="BR96" i="1"/>
  <c r="AE97" i="1"/>
  <c r="BR97" i="1"/>
  <c r="AE98" i="1"/>
  <c r="BR98" i="1"/>
  <c r="BW10" i="1"/>
  <c r="BW11" i="1"/>
  <c r="BW12" i="1"/>
  <c r="BW13" i="1"/>
  <c r="BW14" i="1"/>
  <c r="BW15" i="1"/>
  <c r="BW16" i="1"/>
  <c r="BW17" i="1"/>
  <c r="BW18" i="1"/>
  <c r="BW19" i="1"/>
  <c r="BW20" i="1"/>
  <c r="AE22" i="1"/>
  <c r="AK209" i="1"/>
  <c r="AE209" i="1"/>
  <c r="AK208" i="1"/>
  <c r="AE208" i="1"/>
  <c r="AK207" i="1"/>
  <c r="AE207" i="1"/>
  <c r="AK206" i="1"/>
  <c r="AE206" i="1"/>
  <c r="AE193" i="1"/>
  <c r="AE192" i="1"/>
  <c r="AE191" i="1"/>
  <c r="AE190" i="1"/>
  <c r="AE189" i="1"/>
  <c r="AE188" i="1"/>
  <c r="AE187" i="1"/>
  <c r="AE186" i="1"/>
  <c r="AE185" i="1"/>
  <c r="AE184" i="1"/>
  <c r="AE183" i="1"/>
  <c r="AE182" i="1"/>
  <c r="AE181" i="1"/>
  <c r="AE180" i="1"/>
  <c r="AE179" i="1"/>
  <c r="AC163" i="1"/>
  <c r="AE162" i="1"/>
  <c r="AC161" i="1"/>
  <c r="AC160" i="1"/>
  <c r="AC159" i="1"/>
  <c r="AC158" i="1"/>
  <c r="AE157" i="1"/>
  <c r="AC156" i="1"/>
  <c r="AC155" i="1"/>
  <c r="AC154" i="1"/>
  <c r="AC153" i="1"/>
  <c r="AE123" i="1"/>
  <c r="AE122" i="1"/>
  <c r="AE121" i="1"/>
  <c r="AE120" i="1"/>
  <c r="AE119" i="1"/>
  <c r="AE118" i="1"/>
  <c r="AE117" i="1"/>
  <c r="AE116" i="1"/>
  <c r="AE115" i="1"/>
  <c r="AE114" i="1"/>
  <c r="AE113" i="1"/>
  <c r="AE112" i="1"/>
  <c r="AE111" i="1"/>
  <c r="AE110" i="1"/>
  <c r="AE109" i="1"/>
  <c r="AE108" i="1"/>
  <c r="AE107" i="1"/>
  <c r="AE106" i="1"/>
  <c r="AE105" i="1"/>
  <c r="AE104" i="1"/>
  <c r="AE103" i="1"/>
  <c r="AE102" i="1"/>
  <c r="AE101" i="1"/>
  <c r="AE100" i="1"/>
  <c r="AE99" i="1"/>
  <c r="AE66" i="1"/>
  <c r="AC65" i="1"/>
  <c r="AC64" i="1"/>
  <c r="AC63" i="1"/>
  <c r="AC62" i="1"/>
  <c r="AC61" i="1"/>
  <c r="AK60" i="1"/>
  <c r="AE60" i="1"/>
  <c r="AK59" i="1"/>
  <c r="AE59" i="1"/>
  <c r="AK58" i="1"/>
  <c r="AE58" i="1"/>
  <c r="AK57" i="1"/>
  <c r="AE57" i="1"/>
  <c r="AK56" i="1"/>
  <c r="AE56" i="1"/>
  <c r="AK55" i="1"/>
  <c r="AE55" i="1"/>
  <c r="AK54" i="1"/>
  <c r="AE54" i="1"/>
  <c r="AK53" i="1"/>
  <c r="AE53" i="1"/>
  <c r="AE25" i="1"/>
  <c r="AE24" i="1"/>
  <c r="AE170" i="1"/>
  <c r="AE169" i="1"/>
  <c r="AE168" i="1"/>
  <c r="AE167" i="1"/>
  <c r="AE166" i="1"/>
  <c r="AE165" i="1"/>
  <c r="AE164" i="1"/>
  <c r="AD61" i="1"/>
  <c r="BQ61" i="1"/>
  <c r="AD62" i="1"/>
  <c r="BQ62" i="1"/>
  <c r="AD63" i="1"/>
  <c r="BQ63" i="1"/>
  <c r="AD64" i="1"/>
  <c r="BQ64" i="1"/>
  <c r="AD65" i="1"/>
  <c r="BQ65" i="1"/>
  <c r="AD153" i="1"/>
  <c r="AQ153" i="1"/>
  <c r="AR153" i="1"/>
  <c r="AV153" i="1"/>
  <c r="BI153" i="1"/>
  <c r="AD154" i="1"/>
  <c r="AE154" i="1"/>
  <c r="AQ154" i="1"/>
  <c r="AR154" i="1"/>
  <c r="AD155" i="1"/>
  <c r="AE155" i="1"/>
  <c r="BQ155" i="1"/>
  <c r="AD156" i="1"/>
  <c r="BQ156" i="1"/>
  <c r="AD158" i="1"/>
  <c r="BQ158" i="1"/>
  <c r="AD159" i="1"/>
  <c r="AE159" i="1"/>
  <c r="BQ159" i="1"/>
  <c r="AD160" i="1"/>
  <c r="AE160" i="1"/>
  <c r="BQ160" i="1"/>
  <c r="AD161" i="1"/>
  <c r="AE161" i="1"/>
  <c r="BQ161" i="1"/>
  <c r="AD163" i="1"/>
  <c r="AE163" i="1"/>
  <c r="BQ163" i="1"/>
  <c r="AE153" i="1"/>
  <c r="AE156" i="1"/>
  <c r="AE158" i="1"/>
  <c r="AE61" i="1"/>
  <c r="AE62" i="1"/>
  <c r="AE63" i="1"/>
  <c r="AE64" i="1"/>
  <c r="AE65" i="1"/>
  <c r="AE194" i="1"/>
  <c r="AE195" i="1"/>
  <c r="AK195" i="1"/>
  <c r="AE196" i="1"/>
  <c r="AE197" i="1"/>
  <c r="AE198" i="1"/>
  <c r="AE199" i="1"/>
  <c r="AE200" i="1"/>
  <c r="AE201" i="1"/>
  <c r="AE46" i="1"/>
  <c r="AC47" i="1"/>
  <c r="AK47" i="1"/>
  <c r="AE48" i="1"/>
  <c r="AC49" i="1"/>
  <c r="AK49" i="1"/>
  <c r="AE50" i="1"/>
  <c r="AE51" i="1"/>
  <c r="AE52" i="1"/>
  <c r="AE23" i="1"/>
  <c r="AE202" i="1"/>
  <c r="AE203" i="1"/>
  <c r="AE204" i="1"/>
  <c r="AE205" i="1"/>
  <c r="AE26" i="1"/>
  <c r="AE27" i="1"/>
  <c r="AE28" i="1"/>
  <c r="AE29" i="1"/>
  <c r="AE30" i="1"/>
  <c r="AE31" i="1"/>
  <c r="AE32" i="1"/>
  <c r="AE33" i="1"/>
  <c r="AE34" i="1"/>
  <c r="AE35" i="1"/>
  <c r="AE36" i="1"/>
  <c r="AE37" i="1"/>
  <c r="AE38" i="1"/>
  <c r="AE39" i="1"/>
  <c r="AE40" i="1"/>
  <c r="AE41" i="1"/>
  <c r="AE42" i="1"/>
  <c r="AE43" i="1"/>
  <c r="AE44" i="1"/>
  <c r="AE45" i="1"/>
  <c r="AE68" i="1"/>
  <c r="AE69" i="1"/>
  <c r="AE70" i="1"/>
  <c r="AE71" i="1"/>
  <c r="AE72" i="1"/>
  <c r="AE73" i="1"/>
  <c r="AE74" i="1"/>
  <c r="AE75" i="1"/>
  <c r="AE76" i="1"/>
  <c r="AE77" i="1"/>
  <c r="AE78" i="1"/>
  <c r="AE79" i="1"/>
  <c r="AE80" i="1"/>
  <c r="AE81" i="1"/>
  <c r="AE82" i="1"/>
  <c r="AE83" i="1"/>
  <c r="AE84" i="1"/>
  <c r="AE85" i="1"/>
  <c r="AE86" i="1"/>
  <c r="AE87" i="1"/>
  <c r="AD49" i="1"/>
  <c r="AE49" i="1"/>
  <c r="BQ49" i="1"/>
  <c r="AD47" i="1"/>
  <c r="AE47" i="1"/>
  <c r="BQ47" i="1"/>
  <c r="BR47" i="1"/>
  <c r="AE171" i="1"/>
  <c r="BR171" i="1"/>
  <c r="AE172" i="1"/>
  <c r="BR172" i="1"/>
  <c r="AE173" i="1"/>
  <c r="BR173" i="1"/>
  <c r="AE174" i="1"/>
  <c r="AK174" i="1"/>
  <c r="BR174" i="1"/>
  <c r="AE175" i="1"/>
  <c r="BR175" i="1"/>
  <c r="AE176" i="1"/>
  <c r="BR176" i="1"/>
  <c r="BR23" i="1"/>
  <c r="AE124" i="1"/>
  <c r="BR124" i="1"/>
  <c r="AE125" i="1"/>
  <c r="BR125" i="1"/>
  <c r="AE126" i="1"/>
  <c r="BR126" i="1"/>
  <c r="AE127" i="1"/>
  <c r="BR127" i="1"/>
  <c r="AE128" i="1"/>
  <c r="BR128" i="1"/>
  <c r="AE129" i="1"/>
  <c r="AK129" i="1"/>
  <c r="BR129" i="1"/>
  <c r="AE130" i="1"/>
  <c r="BR130" i="1"/>
  <c r="AE131" i="1"/>
  <c r="BR131" i="1"/>
  <c r="AE132" i="1"/>
  <c r="BR132" i="1"/>
  <c r="AE133" i="1"/>
  <c r="BR133" i="1"/>
  <c r="AE134" i="1"/>
  <c r="BR134" i="1"/>
  <c r="AE135" i="1"/>
  <c r="BR135" i="1"/>
  <c r="AE136" i="1"/>
  <c r="AK136" i="1"/>
  <c r="BR136" i="1"/>
  <c r="AE137" i="1"/>
  <c r="BR137" i="1"/>
  <c r="AE138" i="1"/>
  <c r="BR138" i="1"/>
  <c r="AE139" i="1"/>
  <c r="BR139" i="1"/>
  <c r="AE140" i="1"/>
  <c r="BR140" i="1"/>
  <c r="AE141" i="1"/>
  <c r="BR141" i="1"/>
  <c r="AE142" i="1"/>
  <c r="BR142" i="1"/>
  <c r="AE143" i="1"/>
  <c r="BR143" i="1"/>
  <c r="AE144" i="1"/>
  <c r="BR144" i="1"/>
  <c r="AE145" i="1"/>
  <c r="AK145" i="1"/>
  <c r="BR145" i="1"/>
  <c r="AE146" i="1"/>
  <c r="BR146" i="1"/>
  <c r="AE147" i="1"/>
  <c r="BR147" i="1"/>
  <c r="AE148" i="1"/>
  <c r="AK148" i="1"/>
  <c r="BR148" i="1"/>
  <c r="AE149" i="1"/>
  <c r="AK149" i="1"/>
  <c r="BR149" i="1"/>
  <c r="AE150" i="1"/>
  <c r="BR150" i="1"/>
  <c r="AE151" i="1"/>
  <c r="AK151" i="1"/>
  <c r="BR151" i="1"/>
  <c r="AE152" i="1"/>
  <c r="BR152" i="1"/>
  <c r="BR21" i="1"/>
  <c r="BR22" i="1"/>
  <c r="BR24" i="1"/>
  <c r="BR25" i="1"/>
  <c r="BR26" i="1"/>
  <c r="BR27" i="1"/>
  <c r="BR28" i="1"/>
  <c r="BR29" i="1"/>
  <c r="BR30" i="1"/>
  <c r="BR31" i="1"/>
  <c r="BR32" i="1"/>
  <c r="BR33" i="1"/>
  <c r="BR34" i="1"/>
  <c r="BR35" i="1"/>
  <c r="BR36" i="1"/>
  <c r="BR37" i="1"/>
  <c r="BR38" i="1"/>
  <c r="BR39" i="1"/>
  <c r="BR40" i="1"/>
  <c r="BR41" i="1"/>
  <c r="BR42" i="1"/>
  <c r="BR43" i="1"/>
  <c r="BR44" i="1"/>
  <c r="BR45" i="1"/>
  <c r="BR46" i="1"/>
  <c r="BR48" i="1"/>
  <c r="BR49" i="1"/>
  <c r="BR50" i="1"/>
  <c r="BR51" i="1"/>
  <c r="BR52" i="1"/>
  <c r="BR53" i="1"/>
  <c r="BR54" i="1"/>
  <c r="BR55" i="1"/>
  <c r="BR56" i="1"/>
  <c r="BR57" i="1"/>
  <c r="BR58" i="1"/>
  <c r="BR59" i="1"/>
  <c r="BR60" i="1"/>
  <c r="BR61" i="1"/>
  <c r="BR62" i="1"/>
  <c r="BR63" i="1"/>
  <c r="BR64" i="1"/>
  <c r="BR65" i="1"/>
  <c r="BR66" i="1"/>
  <c r="BR68" i="1"/>
  <c r="BR69" i="1"/>
  <c r="BR70" i="1"/>
  <c r="BR71" i="1"/>
  <c r="BR72" i="1"/>
  <c r="BR73" i="1"/>
  <c r="BR74" i="1"/>
  <c r="BR75" i="1"/>
  <c r="BR76" i="1"/>
  <c r="BR77" i="1"/>
  <c r="BR78" i="1"/>
  <c r="BR79" i="1"/>
  <c r="BR80" i="1"/>
  <c r="BR81" i="1"/>
  <c r="BR82" i="1"/>
  <c r="BR83" i="1"/>
  <c r="BR84" i="1"/>
  <c r="BR85" i="1"/>
  <c r="BR86" i="1"/>
  <c r="BR87" i="1"/>
  <c r="BR99" i="1"/>
  <c r="BR100" i="1"/>
  <c r="BR101" i="1"/>
  <c r="BR102" i="1"/>
  <c r="BR103" i="1"/>
  <c r="BR104" i="1"/>
  <c r="BR105" i="1"/>
  <c r="BR106" i="1"/>
  <c r="BR107" i="1"/>
  <c r="BR108" i="1"/>
  <c r="BR109" i="1"/>
  <c r="BR110" i="1"/>
  <c r="BR111" i="1"/>
  <c r="BR112" i="1"/>
  <c r="BR113" i="1"/>
  <c r="BR114" i="1"/>
  <c r="BR115" i="1"/>
  <c r="BR116" i="1"/>
  <c r="BR117" i="1"/>
  <c r="BR118" i="1"/>
  <c r="BR119" i="1"/>
  <c r="BR120" i="1"/>
  <c r="BR121" i="1"/>
  <c r="BR122" i="1"/>
  <c r="BR123" i="1"/>
  <c r="BR153" i="1"/>
  <c r="BR154" i="1"/>
  <c r="BR155" i="1"/>
  <c r="BR156" i="1"/>
  <c r="BR157" i="1"/>
  <c r="BR158" i="1"/>
  <c r="BR159" i="1"/>
  <c r="BR160" i="1"/>
  <c r="BR161" i="1"/>
  <c r="BR162" i="1"/>
  <c r="BR163" i="1"/>
  <c r="BR164" i="1"/>
  <c r="BR165" i="1"/>
  <c r="BR166" i="1"/>
  <c r="BR167" i="1"/>
  <c r="BR168" i="1"/>
  <c r="BR169" i="1"/>
  <c r="BR170" i="1"/>
  <c r="BR179" i="1"/>
  <c r="BR180" i="1"/>
  <c r="BR181" i="1"/>
  <c r="BR182" i="1"/>
  <c r="BR183" i="1"/>
  <c r="BR184" i="1"/>
  <c r="BR185" i="1"/>
  <c r="BR186" i="1"/>
  <c r="BR187" i="1"/>
  <c r="BR188" i="1"/>
  <c r="BR189" i="1"/>
  <c r="BR190" i="1"/>
  <c r="BR191" i="1"/>
  <c r="BR192" i="1"/>
  <c r="BR193" i="1"/>
  <c r="BR194" i="1"/>
  <c r="BR195" i="1"/>
  <c r="BR196" i="1"/>
  <c r="BR197" i="1"/>
  <c r="BR198" i="1"/>
  <c r="BR199" i="1"/>
  <c r="BR200" i="1"/>
  <c r="BR201" i="1"/>
  <c r="BR202" i="1"/>
  <c r="BR203" i="1"/>
  <c r="BR204" i="1"/>
  <c r="BR205" i="1"/>
  <c r="BR206" i="1"/>
  <c r="BR207" i="1"/>
  <c r="BR208" i="1"/>
  <c r="BR209" i="1"/>
  <c r="K29" i="2"/>
  <c r="K25" i="2"/>
  <c r="K26" i="2"/>
  <c r="K27" i="2"/>
  <c r="K28" i="2"/>
  <c r="K30" i="2"/>
  <c r="K31" i="2"/>
  <c r="J35" i="2"/>
  <c r="K12" i="2"/>
  <c r="K13" i="2"/>
  <c r="K14" i="2"/>
  <c r="K15" i="2"/>
  <c r="K16" i="2"/>
  <c r="K17" i="2"/>
  <c r="K18" i="2"/>
  <c r="K19" i="2"/>
  <c r="K20" i="2"/>
  <c r="K21" i="2"/>
  <c r="K22" i="2"/>
  <c r="K23" i="2"/>
  <c r="K24" i="2"/>
  <c r="K32" i="2"/>
  <c r="K33" i="2"/>
  <c r="K34" i="2"/>
  <c r="K11" i="2"/>
  <c r="K35" i="2"/>
  <c r="BN279" i="27" l="1"/>
  <c r="BN278" i="27"/>
  <c r="BM278" i="27"/>
  <c r="BM279" i="27"/>
  <c r="W278" i="27"/>
  <c r="BL203" i="27"/>
  <c r="W279" i="27"/>
  <c r="BV217" i="27"/>
  <c r="BQ217" i="27"/>
  <c r="BR217" i="27" s="1"/>
  <c r="BV214" i="27"/>
  <c r="BQ214" i="27"/>
  <c r="BR214" i="27" s="1"/>
  <c r="BV213" i="27"/>
  <c r="BQ213" i="27"/>
  <c r="BR213" i="27" s="1"/>
  <c r="BV211" i="27"/>
  <c r="BQ211" i="27"/>
  <c r="BR211" i="27" s="1"/>
  <c r="BV210" i="27"/>
  <c r="BQ210" i="27"/>
  <c r="BR210" i="27" s="1"/>
  <c r="BV205" i="27"/>
  <c r="BQ205" i="27"/>
  <c r="BR205" i="27" s="1"/>
  <c r="BV204" i="27"/>
  <c r="BQ204" i="27"/>
  <c r="BR204" i="27" s="1"/>
  <c r="BV109" i="27"/>
  <c r="BQ109" i="27"/>
  <c r="BR109" i="27" s="1"/>
  <c r="BV76" i="27"/>
  <c r="BQ76" i="27"/>
  <c r="BR76" i="27" s="1"/>
  <c r="BV74" i="27"/>
  <c r="BQ74" i="27"/>
  <c r="BR74" i="27" s="1"/>
  <c r="BV71" i="27"/>
  <c r="BQ71" i="27"/>
  <c r="BR71" i="27" s="1"/>
  <c r="BV72" i="27"/>
  <c r="BQ72" i="27"/>
  <c r="BR72" i="27" s="1"/>
  <c r="BV73" i="27"/>
  <c r="BQ73" i="27"/>
  <c r="BR73" i="27" s="1"/>
  <c r="BV53" i="27"/>
  <c r="BQ53" i="27"/>
  <c r="BR53" i="27" s="1"/>
  <c r="BV49" i="27"/>
  <c r="BQ49" i="27"/>
  <c r="BR49" i="27" s="1"/>
  <c r="BV37" i="27"/>
  <c r="BQ37" i="27"/>
  <c r="BR37" i="27" s="1"/>
  <c r="BV38" i="27"/>
  <c r="BQ38" i="27"/>
  <c r="BR38" i="27" s="1"/>
  <c r="BV39" i="27"/>
  <c r="BQ39" i="27"/>
  <c r="BR39" i="27" s="1"/>
  <c r="BV40" i="27"/>
  <c r="BQ40" i="27"/>
  <c r="BR40" i="27" s="1"/>
  <c r="BV41" i="27"/>
  <c r="BQ41" i="27"/>
  <c r="BR41" i="27" s="1"/>
  <c r="BV42" i="27"/>
  <c r="BQ42" i="27"/>
  <c r="BR42" i="27" s="1"/>
  <c r="BV43" i="27"/>
  <c r="BQ43" i="27"/>
  <c r="BR43" i="27" s="1"/>
  <c r="BV44" i="27"/>
  <c r="BQ44" i="27"/>
  <c r="BR44" i="27" s="1"/>
  <c r="BV45" i="27"/>
  <c r="BQ45" i="27"/>
  <c r="BR45" i="27" s="1"/>
  <c r="BV46" i="27"/>
  <c r="BQ46" i="27"/>
  <c r="BR46" i="27" s="1"/>
  <c r="BV47" i="27"/>
  <c r="BQ47" i="27"/>
  <c r="BR47" i="27" s="1"/>
  <c r="BV48" i="27"/>
  <c r="BQ48" i="27"/>
  <c r="BR48" i="27" s="1"/>
  <c r="BV29" i="27"/>
  <c r="BQ29" i="27"/>
  <c r="BR29" i="27" s="1"/>
  <c r="BV30" i="27"/>
  <c r="BQ30" i="27"/>
  <c r="BR30" i="27" s="1"/>
  <c r="BV31" i="27"/>
  <c r="BQ31" i="27"/>
  <c r="BR31" i="27" s="1"/>
  <c r="BV32" i="27"/>
  <c r="BQ32" i="27"/>
  <c r="BR32" i="27" s="1"/>
  <c r="BV33" i="27"/>
  <c r="BQ33" i="27"/>
  <c r="BR33" i="27" s="1"/>
  <c r="BV34" i="27"/>
  <c r="BQ34" i="27"/>
  <c r="BR34" i="27" s="1"/>
  <c r="BV35" i="27"/>
  <c r="BQ35" i="27"/>
  <c r="BR35" i="27" s="1"/>
  <c r="BL279" i="27" l="1"/>
  <c r="BL278"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tc={15BF40D7-587D-4206-BF9D-930451E9CD12}</author>
  </authors>
  <commentList>
    <comment ref="AQ239" authorId="0" shapeId="0" xr:uid="{15BF40D7-587D-4206-BF9D-930451E9CD12}">
      <text>
        <t>[Comentario encadenado]
Su versión de Excel le permite leer este comentario encadenado; sin embargo, las ediciones que se apliquen se quitarán si el archivo se abre en una versión más reciente de Excel. Más información: https://go.microsoft.com/fwlink/?linkid=870924
Comentario:
    Se corrigió la fórmula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tc={170012F3-B466-4133-9363-BBE2AED75068}</author>
  </authors>
  <commentList>
    <comment ref="AQ181" authorId="0" shapeId="0" xr:uid="{170012F3-B466-4133-9363-BBE2AED75068}">
      <text>
        <t>[Comentario encadenado]
Su versión de Excel le permite leer este comentario encadenado; sin embargo, las ediciones que se apliquen se quitarán si el archivo se abre en una versión más reciente de Excel. Más información: https://go.microsoft.com/fwlink/?linkid=870924
Comentario:
    Se corrigió la fórmula</t>
      </text>
    </comment>
  </commentList>
</comments>
</file>

<file path=xl/sharedStrings.xml><?xml version="1.0" encoding="utf-8"?>
<sst xmlns="http://schemas.openxmlformats.org/spreadsheetml/2006/main" count="14409" uniqueCount="2672">
  <si>
    <t>DEPARTAMENTO ADMINISTRATIVO NACIONAL DE ESTADÍSTICA (DANE)
 PLAN DE ACCIÓN INSTITUCIONAL
Versión 4 - Octubre 8 de 2025</t>
  </si>
  <si>
    <t>CÓDIGO: DES-020-PDT-001-f-002</t>
  </si>
  <si>
    <t>VERSIÓN: 04</t>
  </si>
  <si>
    <t>INFORMACIÓN RESPONSABLES</t>
  </si>
  <si>
    <t>ALINEACIÓN ESTRATEGICA</t>
  </si>
  <si>
    <t>PROGRAMACIÓN DE METAS</t>
  </si>
  <si>
    <t>PROGRAMACIÓN PRESUPUESTAL</t>
  </si>
  <si>
    <t>ALINEACIÓN CON PROCESOS</t>
  </si>
  <si>
    <t xml:space="preserve">SEGUIMIENTO TRIMESTRE - 1                                            </t>
  </si>
  <si>
    <t>SEGUIMIENTO TRIMESTRE - 2</t>
  </si>
  <si>
    <t xml:space="preserve">SEGUIMIENTO TRIMESTRE - 3            </t>
  </si>
  <si>
    <t>SEGUIMIENTO TRIMESTRE - 4</t>
  </si>
  <si>
    <t>ÁREA RESPONSABLE</t>
  </si>
  <si>
    <t>[ID META]</t>
  </si>
  <si>
    <t>LINEA ESTRATÉGICA PEI</t>
  </si>
  <si>
    <t>FUENTE DE META</t>
  </si>
  <si>
    <t>META TOTAL</t>
  </si>
  <si>
    <t>META DESCRIPTIVA</t>
  </si>
  <si>
    <t>TIPO DE INDICADOR</t>
  </si>
  <si>
    <t>UNIDAD DE MEDIDA</t>
  </si>
  <si>
    <t>FÓRMULA DEL INDICADOR</t>
  </si>
  <si>
    <t>ENTREGABLE</t>
  </si>
  <si>
    <t xml:space="preserve">FECHA DE INICIO </t>
  </si>
  <si>
    <t xml:space="preserve">FECHA FINAL </t>
  </si>
  <si>
    <t>AVANCE TRIMESTRAL
ACUMULADO</t>
  </si>
  <si>
    <t>FUNCIONAMIENTO</t>
  </si>
  <si>
    <t>VALOR FUNCIONAMIENTO</t>
  </si>
  <si>
    <t>PROYECTO DE INVERSIÓN</t>
  </si>
  <si>
    <t>PRODUCTO</t>
  </si>
  <si>
    <t>VALOR</t>
  </si>
  <si>
    <t>PROCESO DEL SIGI ASOCIADO</t>
  </si>
  <si>
    <t xml:space="preserve">PLANES ADMINISTRATIVOS </t>
  </si>
  <si>
    <t>POLÍTICA MIPG RELACIONADA</t>
  </si>
  <si>
    <t>TRANSFORMACIONES DEL PLAN NACIONAL DE DESARROLLO</t>
  </si>
  <si>
    <t>AVANCE CUANTITATIVO</t>
  </si>
  <si>
    <t>NIVEL DE CUMPLIMIENTO EN EL TRIMESTRE</t>
  </si>
  <si>
    <t>AVANCE CUALITATIVO</t>
  </si>
  <si>
    <t>EVIDENCIA</t>
  </si>
  <si>
    <t>JUSTIFICACIÓN NO CUMPLIMIENTO</t>
  </si>
  <si>
    <t>ESTADO REAL DE LA META EN EL TRIMESTRE</t>
  </si>
  <si>
    <t xml:space="preserve">Valor recursos de FUNCIONAMIENTO (pesos) </t>
  </si>
  <si>
    <t xml:space="preserve">Ejecución recursos de FUNCIONAMIENTO (pesos) </t>
  </si>
  <si>
    <t>Valor recursos de INVERSIÓN
(pesos)</t>
  </si>
  <si>
    <t xml:space="preserve">Ejecución recursos de INVERSIÓN EN COMPROMISOS
(pesos) </t>
  </si>
  <si>
    <t xml:space="preserve">Ejecución recursos de INVERSIÓN EN OBLIGACIONES
(pesos) </t>
  </si>
  <si>
    <t>Área o dependencia responsable de la meta</t>
  </si>
  <si>
    <t>Sigla del área_# meta
Ejemplo: DICE_1</t>
  </si>
  <si>
    <t>Líneas estratégicas establecidas el marco de la entidad durante el cuatrienio</t>
  </si>
  <si>
    <t>Seleccione la meta estratégica asociada al área</t>
  </si>
  <si>
    <t>De  dónde proviene la meta: 
1. PND 2023 - 2026
 2. Plan Estratégico Sectorial (PES)
3.  Plan Estratégico Institucional (PEI)
4. Producto del proyecto de Inversión
5. Necesidad de funcionamiento
6. Compromiso externo (Sisones, ITA, FURAG, PNGRD, MIPG, etc.) 
7. Plan Anticorrupción y de Atención al Ciudadano (PAAC)
8. PAI_Plan de Acción Institucional 2024</t>
  </si>
  <si>
    <t>Número entero o porcentaje</t>
  </si>
  <si>
    <t xml:space="preserve">Descripción de la meta: 
Verbo en infinitivo (que represente la acción principal) + Sujeto + Condición específica de logro </t>
  </si>
  <si>
    <t>Tipo de indicador de acuerdo al Procedimiento de Formulación y monitoreo de indicadores de gestión de la Entidad en su versión 11,</t>
  </si>
  <si>
    <t>Parámetro o unidad de referencia para determinar la  magnitud de medición del indicador</t>
  </si>
  <si>
    <t>Representación matemática del cálculo del indicador que medirá la meta.</t>
  </si>
  <si>
    <t>Documento o producto entregable final de la meta.</t>
  </si>
  <si>
    <t>dd/mm/aaaa</t>
  </si>
  <si>
    <t>I TRIMESTRE</t>
  </si>
  <si>
    <t>II TRIMESTRE</t>
  </si>
  <si>
    <t>III TRIMESTRE</t>
  </si>
  <si>
    <t>IV TRIMESTRE</t>
  </si>
  <si>
    <t>Seleccione: Si aplica o no aplica</t>
  </si>
  <si>
    <t>Indique el valor asociado para funcionamiento</t>
  </si>
  <si>
    <t>Nombre del proyecto de Inversión</t>
  </si>
  <si>
    <t>ASIGNADO</t>
  </si>
  <si>
    <t>Proceso del Sistema Integrado de Gestión Institucional de la entidad que se alinea con la meta</t>
  </si>
  <si>
    <t>Plan Administrativo asociado con la meta, de acuerdo con lo dispuesto en el
Decreto 612 de 2018.</t>
  </si>
  <si>
    <t>Política de Gestión y Desempeño del Modelo Integrado de Planeación y Gestión, relacionada con la meta.</t>
  </si>
  <si>
    <t>Transformaciones del PND al que la meta contribuye</t>
  </si>
  <si>
    <t>Se debe aplicar la formula del indicador de la meta</t>
  </si>
  <si>
    <t>Indica el porcentaje de avance logrado en el trimestre de acuerdo con lo programado</t>
  </si>
  <si>
    <t>Nivel alcanzado</t>
  </si>
  <si>
    <t>Se debe realizar una descripción cualitativa del avance o logro de la meta.</t>
  </si>
  <si>
    <t>Se debe escribir el nombre de los documentos o soportes que son evidencia de la meta, es importante que coincidan con el nombre de los archivos cargados en el repositorio.</t>
  </si>
  <si>
    <t>En caso de que el  avance real sea menor  al esperado, por favor justifique las razones del incumplimiento</t>
  </si>
  <si>
    <t>Indica el estado de gestión de la meta de acuerdo con el reporte realizado en el trimestre</t>
  </si>
  <si>
    <t>Hace referencia al valor de funcionamiento y en caso de que sea actualizado reporte el nuevo valor frente al valor inicial programado</t>
  </si>
  <si>
    <t>Indique el valor ejecutado con corte al mes del reporte, teniendo en cuenta el porcentaje de avance de la meta. (Este valor es acumulado)</t>
  </si>
  <si>
    <t xml:space="preserve">Esta información será reportada por la Oficina Asesora de Planeación. </t>
  </si>
  <si>
    <t>DIR GEDI_Enfoque Diferencial e Interseccional</t>
  </si>
  <si>
    <t>DIR_GEDI_01</t>
  </si>
  <si>
    <t xml:space="preserve">L3 - Fortalecimiento de la producción estadística a partir de la innovación y la gestión tecnológica. </t>
  </si>
  <si>
    <t xml:space="preserve"> L3.3 Generar de manera sistemática información estadística entorno a la política nacional de cuidado.</t>
  </si>
  <si>
    <t>PEI_Plan Estratégico Institucional</t>
  </si>
  <si>
    <t>Elaborar un documento que contenga una propuesta metodológica con insumos para la implementación del Sistema Nacional de Cuidado, en el marco de la economía popular.</t>
  </si>
  <si>
    <t>Eficacia</t>
  </si>
  <si>
    <t>Porcentual</t>
  </si>
  <si>
    <t>(Avance del documento / Documento proyectado)*100</t>
  </si>
  <si>
    <t>Documento con la propuesta metodológica para la implementación del sistema nacional del cuidado</t>
  </si>
  <si>
    <t>15/02/2025</t>
  </si>
  <si>
    <t>Si aplÍca</t>
  </si>
  <si>
    <t>No aplica</t>
  </si>
  <si>
    <t>10_Gestión de Información y documental</t>
  </si>
  <si>
    <t>POL_06: Fortalecimiento Organizacional y simplificación de procesos</t>
  </si>
  <si>
    <t>2_Seguridad humana y justicia social</t>
  </si>
  <si>
    <t>Avance satisfactorio</t>
  </si>
  <si>
    <t>La meta Dir_GEDI_1 corresponde a la elaboración de un sistema de información de economía popular. Esta meta comprende una serie de actividades y temas que no se encuentran dentro del alcance y misionalidad del GIT al que fue asignado. No obstante, uno de los temas susceptibles de incluir desde la economía popular, es el de cuidado. Por esa razón, durante todo el 2024, los insumos que se presentaron como evidencia fueron los que hacen parte del seguimiento interno y externo de tres líneas de trabajo del DANE: insumos para el diagnóstico del CONPES de Política Nacional de cuidado, actualización del perfil de personas cuidadoras en la CUOC (Ley 2297 de 2023) y el acompañamiento técnico en la construcción del mapa de cuidado. Este seguimiento se hace en el marco de las funciones que se tienen del GIT, no solo como enlace con el Ministerio de Igualdad y Equidad sino como apoyo transversal a las direcciones técnicas desde la Dirección General.
Teniendo en cuenta la trazabilidad del proceso y la pertinencia de participar en esta meta, se realizó el reporte de la novedad para el 20% restante. Para el cual, se reportará la información disponible y que coincide con la meta recientemente creada de Dir_GEDI_2, la cual está relacionada con la meta establecida en el Plan Nacional de Desarrollo ("Generar de manera sistemática información en torno a la política nacional de cuidado") y está acorde al rol y las funciones que actualmente desempeña el GIT. De igual manera, siguiendo las recomendaciones del área de planeación, se realizó un ajuste de los productos entregables permitiendo un mayor entendimiento del resultado de la meta y sus indicadores.</t>
  </si>
  <si>
    <t>Listados de asistencia de seguimiento interno o externo para las dos líneas de trabajo mencionadas.
Producto preliminar mapa: https://geoportal.dane.gov.co/laboratorio/mapa_de_cuidados/</t>
  </si>
  <si>
    <t>En gestión</t>
  </si>
  <si>
    <t>Meta terminada en el primer trimestre</t>
  </si>
  <si>
    <t>Terminado</t>
  </si>
  <si>
    <t>No Aplica</t>
  </si>
  <si>
    <t>No reporta avance en el periodo</t>
  </si>
  <si>
    <t>DIR_GEDI_02</t>
  </si>
  <si>
    <t>L3.3_Generar de manera sistemática información estadística entorno a la política nacional de cuidado</t>
  </si>
  <si>
    <t>Generar información relacionada con cuidado, en el marco de la Política Nacional de Cuidado.</t>
  </si>
  <si>
    <t>Hito 1. Asistencias a espacios de seguimiento (interno y externo) (40%)
Hito 2. Elaboración de informe que contenga avances en la producción de información o proyectos relacionados con cuidado (60%)</t>
  </si>
  <si>
    <t>1.1 Listas de asistencias
1.2 Documento con informe de seguimiento</t>
  </si>
  <si>
    <t>Si aplica</t>
  </si>
  <si>
    <t>Producción de información Estadística analizada</t>
  </si>
  <si>
    <t>Cuadros de resultados</t>
  </si>
  <si>
    <t>En el primer trimestre de 2023 se avanzó en el acompañamiento del proceso de revisión y transferencia del mapa de cuidado. De igual manera, se ajustó el plan de trabajo y se participó en las sesiones de trabajo con instituciones del gobierno y organizaciones de sociedad civil para la actualización del perfil de personas cuidadoras, en el marco de la Ley 2297 de 2023.</t>
  </si>
  <si>
    <t>Durante el segundo trimestre de 2025 se registraron avances en los distintos frentes de trabajo relacionados con la Política Nacional de Cuidado, de la siguiente manera:
-ENUT 2024-2025: Se elaboró un documento técnico con la propuesta de indicadores para la medición del cuidado comunitario y rural.
-Mapa de cuidado: Se avanzó en la articulación para la inclusión del mapa con la oferta pública de cuidado en Colombia dentro de la página web del DANE con CEPAL y el Ministerio de Igualdad y Equidad (MIE). 
-CONPES 4143:
Se participó en la primera sesión de la Comisión Intersectorial de la Política de Cuidado, así como en reuniones con el Departamento Nacional de Planeación, con el fin de avanzar en la identificación de los hitos y acciones necesarias para su implementación.
-Perfil personas cuidadoras: Se participó en la quinta reunión de seguimiento a la reglamentación de la Ley 2297 de 2023, con el propósito de presentar los avances del DANE en la incorporación del perfil de personas cuidadoras en la Clasificación Única de Ocupaciones (CUOC).</t>
  </si>
  <si>
    <r>
      <rPr>
        <sz val="12"/>
        <color rgb="FF000000"/>
        <rFont val="Segoe UI Light"/>
        <family val="2"/>
      </rPr>
      <t xml:space="preserve">Se reporta la siguiente evidencia: 
ENUT Documento técnico: 2025.06.30 - Indicadores cuidado comunitario.docx
Mapa de cuidado: Reuniones con CEPAL y MIE:
2025.04.11 - Listado de asistencia - Mapa de Cuidado.xlsx
2025.04.23 - Listado de asistencia - Mapa de Cuidado.xlsx
2025.06.03 - Acta Comité Técnico convenio marco.docx
CONPES 4143: 
</t>
    </r>
    <r>
      <rPr>
        <u/>
        <sz val="12"/>
        <color rgb="FF000000"/>
        <rFont val="Segoe UI Light"/>
        <family val="2"/>
      </rPr>
      <t xml:space="preserve">Listas de asistencia:
</t>
    </r>
    <r>
      <rPr>
        <sz val="12"/>
        <color rgb="FF000000"/>
        <rFont val="Segoe UI Light"/>
        <family val="2"/>
      </rPr>
      <t xml:space="preserve">Primera Comisión Intersectorial de la Política del Cuidado
Acta y Listado MT_Accion5.3_Compartida_17-06-2025
Acta y Listado_MT_TIPO (3)
</t>
    </r>
    <r>
      <rPr>
        <u/>
        <sz val="12"/>
        <color rgb="FF000000"/>
        <rFont val="Segoe UI Light"/>
        <family val="2"/>
      </rPr>
      <t xml:space="preserve">Documentos de trabajo:
</t>
    </r>
    <r>
      <rPr>
        <sz val="12"/>
        <color rgb="FF000000"/>
        <rFont val="Segoe UI Light"/>
        <family val="2"/>
      </rPr>
      <t xml:space="preserve">Tabla Acciones DANE (2)
Tabla Acciones DANE-Acción compartida (1)
Tabla_ Acción 5.3 Compartida MinTrabajo_17-06-2025
Perfil personas cuidadoras
2025.04.30 - Acta Seguimiento_ No. V_a_la_reglamentación_de_la_Ley_2297_de_2023
</t>
    </r>
  </si>
  <si>
    <t xml:space="preserve">Durante el tercer trimestre de 2025 se registraron avances en temas relacionados con la Política Nacional de Cuidado, de la siguiente manera: 
ENUT 2024-2025: Se elaboró una propuesta de indicadores sobre cuidado comunitario en el marco de la ENUT 2024-2025, que incluye actividades comprendidas y no comprendidas en el Sistema de Cuentas Nacionales (SCN), como el trabajo y las actividades comunitarias, el cuidado a otros hogares y la producción o intercambio de bienes y servicios para uso final de otros hogares.
Mapa de cuidado: Se avanzó en la elaboración del segundo prototipo del Mapa de Cuidado y en la coordinación de los requerimientos para su absorción por parte del DANE. 
</t>
  </si>
  <si>
    <t xml:space="preserve">ENUT: 2025.07.01 - Indicadores cuidado comunitario.docx
Mapa de Cuidado:
Mapa de Colombia Segundo prototipo.pdf
2025.10.17 - Listado de asistencia - Mapa de Cuidado.xlsx
https://portal-mapa-colombia-react.web.app/
</t>
  </si>
  <si>
    <t xml:space="preserve">Durante el cuarto trimestre de 2025 se registraron avances en temas relacionados con la Política Nacional de Cuidado, de la siguiente manera:
 -ENUT 2024-2025: Presentación de resultados preliminares de la ENUT 2024-2025 y novedades en la recolección sobre cómo la actualización del instrumento incorpora mejoras sustantivas en la medición del cuidado, incluyendo mayor detalle sobre el cuidado de personas con discapacidad y personas mayores, la incorporación de prácticas rurales y étnicas, y el reconocimiento del cuidado comunitario y voluntario. Asimismo, se introduce un módulo para la identificación de población migrante y se amplía la desagregación regional con la inclusión de Orinoquía y Amazonía. En términos de cobertura, se fortalece significativamente el sector rural y se amplía la muestra nacional en aproximadamente un 50 % respecto a la ronda anterior.
 -Mapa de cuidado: 
Se avanzó en la elaboración del segundo prototipo del Mapa de Cuidado y en la coordinación de los requerimientos para su absorción por parte del DANE. 
</t>
  </si>
  <si>
    <t>ENUT:
https://www.dane.gov.co/index.php/estadisticas-por-tema/pobreza-y-condiciones-de-vida/encuesta-nacional-del-uso-del-tiempo-enut
anex-ENUT-2024-2025
bol-ENUT-2024-2025
cp-ENUT-2024-2025
pres-ENUT-2024-2025
Mapa de cuidado:
2025-10-15_Reunion_absorcion_mapa_MIE_DANE_CEPAL.pdf</t>
  </si>
  <si>
    <t>DIR_GEDI_03</t>
  </si>
  <si>
    <t>L5 - Un Sistema Estadístico Nacional - SEN coordinado</t>
  </si>
  <si>
    <t>L5.1_Implementar una estrategia de sensibilización e integración de las variables de género, diversidad y enfoque diferencial e interseccional en los producto de difusión, en el marco de las entidades productoras de información estadística y registros administrativos del SEN que permita unificar categorías para una mejor y justa caracterización de la población.</t>
  </si>
  <si>
    <t>Diseñar las estrategias de sensibilización y el plan de implementación sobre el uso de enfoque diferencial e interseccional en las entidades del SEN</t>
  </si>
  <si>
    <t>Hito 1. Elaboración de documento con las estrategias (50%)
Hito 2. Plan de implementación del hito 1 (50%)</t>
  </si>
  <si>
    <t>1.1 Documento de estrategias
1.2 Documento con plan de implementación</t>
  </si>
  <si>
    <t xml:space="preserve">En el primer trimestre se avanzó en la nueva versión del documento de trabajo sobre las estrategias de sensibilización sobre el enfoque diferencial e interseccional. </t>
  </si>
  <si>
    <t>Documento técnico sobre estrategias de sensibilización V2</t>
  </si>
  <si>
    <t xml:space="preserve">En el segundo trimestre de 2025 se finalizó el documento de trabajo sobre herramientas para la sensibilización del enfoque diferencial e interseccional en la producción estadística de las entidades del SEN. 
Igualmente, como resultado de la asesoría con ONU Mujeres se cuenta con una primera versión del documento: Estrategia formativa y comunicativa para la apropiación interna de la Guía del enfoque diferencial e interseccional. </t>
  </si>
  <si>
    <t>Se reporta la siguiente evidencia:
2025.06.17_ Herramienta para fortalecer la sensibilización implementación del EDI en el SEN.docx
ESTRATEGIA FORMATIVA Y COMUNICATIVA PARA LA APROPIACIÓN INTERNA DE LA GUÍA DEL ENFOQUE DIFERENCIAL.pdf</t>
  </si>
  <si>
    <t xml:space="preserve">En el tercer trimestre de 2025 se realizaron dos reuniones de seguimiento con el fin de socializar las propuestas de estrategias de sensibilización con la Dirección de Difusión y Cultura Estadística (DICE), y de esta manera avanzar en el plan de difusión y sensibilización en el marco de la implementación y actualización de la Guía de Enfoque Diferencial e Interseccional en el SEN. </t>
  </si>
  <si>
    <t xml:space="preserve">2025.09.10_Seguimiento DICE - GEDI-Grabación de la reunión.mp4
28.08.2025_ Reunión articulación DICE-GEDI.docx
</t>
  </si>
  <si>
    <t xml:space="preserve">Durante el cuarto trimestre de 2025 se llevaron a cabo reuniones con el equipo de DICE para avanzar en la elaboración de un plan de comunicaciones orientado a la sensibilización sobre el enfoque diferencial e interseccional en las entidades del Sistema Estadístico Nacional (SEN). Este plan se diseñó en el marco de la consulta pública para la actualización de la Guía para la Inclusión del Enfoque Diferencial e Interseccional en el SEN, con el propósito de fortalecer la incorporación de estas perspectivas en la producción estadística.
En este periodo se definieron los objetivos estratégicos del plan, se identificaron los públicos clave y se establecieron los canales de difusión más adecuados. Asimismo, se desarrollaron mensajes y actividades dirigidas a promover la participación activa de las entidades y actores interesados, incluyendo espacios virtuales y presenciales para socializar los avances de la Guía. </t>
  </si>
  <si>
    <t>2025-10-08-PlanComunicacionesGEDI.pptx
Listado de organizaciones y priorizados para la divulgación de la Guía.xlsx
Guion invitación a participar en la Guía para la Inclusión del Enfoque Diferencial e Interseccional en la Producción Estadística .docx</t>
  </si>
  <si>
    <t>DIR_GEDI_04</t>
  </si>
  <si>
    <t>L2_Estadísticas_para_la_visibilización_de_las_inequidades</t>
  </si>
  <si>
    <t>Aporte_directo_a_la_linea_estratégica</t>
  </si>
  <si>
    <t>Elaborar una propuesta para la implementación de una operación estadística sobre violencias basadas en género</t>
  </si>
  <si>
    <t>Sumatoria de Hito 1. Diseño de la operación estadística (60%) + Hito 2. Explorar fuentes de financiación para la implementación de la OOEE (40%)</t>
  </si>
  <si>
    <t>1.1 Documentos de diseño
1.2 Documento con avances de la exploración de fuentes de financiación</t>
  </si>
  <si>
    <t>5_Producción Estadística</t>
  </si>
  <si>
    <t xml:space="preserve">POL_17: Gestión de la información estadística </t>
  </si>
  <si>
    <t>El reporte inicia en el segundo trimestre</t>
  </si>
  <si>
    <t>Sin iniciar</t>
  </si>
  <si>
    <t>En el marco de la Comisión Estadística, la Directora General Piedad Urdinola propuso la realización de una prueba piloto de la Encuesta sobre Violencias Basadas en Género contra las Mujeres. A partir de esta iniciativa, se abrió un proceso de convocatoria para aplicar a financiación con ONU Mujeres. Actualmente, está pendiente la firma del acuerdo entre ambas entidades para llevar a cabo dicha prueba piloto. Adicionalmente, se avanzó en la edición del Plan General, documento técnico base del ejercicio, así como en una versión preliminar en Excel de los instrumentos de recolección.</t>
  </si>
  <si>
    <t>Se reporta la siguiente evidencia:
2025.06.11_Plan General_VBG.docx
Cuestionarios</t>
  </si>
  <si>
    <t>Entre los meses de julio a septiembre, se llevó a cabo la prueba piloto de la Encuesta sobre Violencias Basadas en Género contra las Mujeres (ENSIM), con financiación de ONU Mujeres. Para su desarrollo, se contrató a una consultora experta en violencias contra las mujeres, así como al personal operativo, quien fue seleccionado y capacitado. Además, se preparó la fase de recolección y se elaboraron los materiales de sensibilización y recolección necesarios para su implementación.</t>
  </si>
  <si>
    <t xml:space="preserve">2025.09.29 - FORMULARIO ENSIM 2025.pdf
2025.09.29 - Manual Prueba piloto de la Encuesta Situacional de las Mujeres (ENSIM) 2025 (1) (1).pdf
Material de sensibilización
</t>
  </si>
  <si>
    <t>Durante el cuarto trimestre de 2025, se llevó a cabo la prueba piloto de la Encuesta sobre Violencias Basadas en Género contra las Mujeres (ENSIM), con financiación de ONU Mujeres. Durante el desarrollo del operativo de campo de la prueba piloto de la ENSIM, se alcanzó una cobertura geográfica en siete sedes del país: Barranquilla, Bogotá, Bucaramanga, Cali, Cúcuta, Medellín y Pasto. Tras el entrenamiento del equipo operativo y la realización de pruebas en el aplicativo, la recolección de información avanzó de manera progresiva, logrando consolidar un total de 1.055 hogares encontrados.</t>
  </si>
  <si>
    <t>Cuadros de resultados iniciales ENSIM.xlsx
REV_GUIA_DE_CUIDADO_ENCUESTADORAS_ENSIM.pdf
Piloto ENSIM_Informe final operativo_DRA_23122025-1.docx</t>
  </si>
  <si>
    <t>DIR AAI_Alianzas y Asuntos Internacionales</t>
  </si>
  <si>
    <t>DIR_AAI_01</t>
  </si>
  <si>
    <t>L1 - Difusión y acceso a la información</t>
  </si>
  <si>
    <t>L1.1_Desarrollar una estrategia de cooperación y movilización internacional</t>
  </si>
  <si>
    <t>Celebrar convenios Nacionales o Internacionales que contribuyan al fortalecimiento institucional del DANE, a través de acciones de posicionamiento</t>
  </si>
  <si>
    <t>Numérico</t>
  </si>
  <si>
    <t>Sumatoria del número convenios Nacionales o Internacionales celebrados que contribuyan al fortalecimiento institucional del DANE, a través de acciones de posicionamiento</t>
  </si>
  <si>
    <t>Convenios Nacionales o Internacionales que contribuyan al fortalecimiento institucional del DANE, a través de acciones de posicionamiento, formalizados</t>
  </si>
  <si>
    <t>30/12/2025</t>
  </si>
  <si>
    <t>Fortalecimiento de la capacidad institucional</t>
  </si>
  <si>
    <t>Documentos de planeación</t>
  </si>
  <si>
    <t>4_Sinergia Organizacional</t>
  </si>
  <si>
    <t>POL_03:Planeación Institucional</t>
  </si>
  <si>
    <t>Actualmente, el DANE avanza, en conjunto con ONU Mujeres, en la elaboración de un Memorando de Entendimiento que permitirá aunar esfuerzos para el desarrollo de actividades orientadas al fortalecimiento de capacidades y la generación de productos alineados con la agenda de igualdad de género y desarrollo sostenible.</t>
  </si>
  <si>
    <t>MOU -DANE- ONU MUJERES 2025_borrador</t>
  </si>
  <si>
    <t>En el marco del fortalecimiento de alianzas y del posicionamiento institucional, durante el presente trimestre se firmaron dos acuerdos clave:
Memorando de Entendimiento (MoU): Se suscribió un MoU con el objetivo de promover la cooperación técnica y el intercambio de buenas prácticas en temas estratégicos de interés común. Este acuerdo busca establecer una hoja de ruta conjunta que facilite el desarrollo de proyectos colaborativos. [Documento adjunto]
Firma del contrato entre el DANE y el BID: Se formalizó el contrato para la realización de la octava ronda de la Encuesta Pulso de la Migración. Esta herramienta estadística permitirá medir, de manera periódica, el ingreso de migrantes venezolanos al territorio colombiano, aportando evidencia clave para la formulación y seguimiento de políticas públicas orientadas a esta población</t>
  </si>
  <si>
    <t>8ª RONDA PULSO DE LA MIGRACIÓN DE LA FIRMADO
MOU_DANE_UNFPA</t>
  </si>
  <si>
    <t>En el marco del fortalecimiento de la cooperación internacional y la promoción de la igualdad de género, el DANE y ONU Mujeres firmaron un Acuerdo de Asociación con el propósito de aunar esfuerzos para la ejecución conjunta de iniciativas orientadas al fortalecimiento estadístico con enfoque de género. Este acuerdo permitirá avanzar en la generación, análisis y uso de información que contribuya a visibilizar las brechas de género, promover la igualdad de oportunidades y fortalecer la formulación de políticas públicas alineadas con la Agenda 2030 para el Desarrollo Sostenible.</t>
  </si>
  <si>
    <t>Acuerdo ONU MUJERES</t>
  </si>
  <si>
    <t xml:space="preserve">En el marco del fortalecimiento de la cooperación interinstitucional, el Departamento Administrativo Nacional de Estadística (DANE) y el Instituto de Investigación de Recursos Biológicos Alexander von Humboldt suscribieron el Convenio No. 25-109CE, cuyo objetivo es aunar esfuerzos técnicos, administrativos y de investigación científica para apoyar la medición de la biodiversidad, la implementación del Plan de Acción de Biodiversidad y el fortalecimiento de la contabilidad ambiental y económica del país. El convenio fue firmado el 5 de septiembre de 2025 y tiene una vigencia de doce (12) meses, contados a partir de la fecha de su perfeccionamiento. 
</t>
  </si>
  <si>
    <t>CONVENIO 25-109CE_DANE-HUMBOLDT_firmado</t>
  </si>
  <si>
    <t>DIR_AAI_02</t>
  </si>
  <si>
    <t>Construir las ayudas de memorias y/o documentos de preparación para la participación de la dirección del DANE, en reuniones y eventos que aporten al fortalecimiento de las actividades desarrolladas por el DANE.</t>
  </si>
  <si>
    <t>Sumatoria del número de ayudas de memorias y/o documentos de preparación para la participación de la dirección del DANE, en reuniones y eventos que aporten al fortalecimiento de las actividades desarrolladas por el DANE.</t>
  </si>
  <si>
    <t>Documentos Ayuda de Memoria</t>
  </si>
  <si>
    <t xml:space="preserve">
Durante el presente trimestre, el DANE desarrolló un total de 20 ayudas de memoria en el contexto de la 56° Comisión Estadística. El objetivo principal de este esfuerzo fue fortalecer los marcos estadísticos con el fin de monitorear el progreso hacia los ODS, promoviendo la generación de datos confiables y comparables que respalden políticas basadas en evidencia a nivel global.
Estas ayudas de memoria desempeñaron un papel clave al asegurar que, en los diversos espacios de intervención, se comunicaran de manera clara y precisa los avances y logros alcanzados por el DANE, facilitando así la comprensión de los resultados obtenidos y el impacto de las acciones realizadas. </t>
  </si>
  <si>
    <t xml:space="preserve">Ayudas de memoria </t>
  </si>
  <si>
    <t>En el marco del fortalecimiento institucional y la participación activa en espacios estratégicos de la comunidad estadística internacional, el DANE desarrolló un total de 10 ayudas de memoria durante el presente trimestre. Estos documentos fueron elaborados para apoyar la representación técnica y política de la entidad en eventos clave vinculados al financiamiento del desarrollo, la cooperación internacional, la inversión en datos y el fortalecimiento de los sistemas estadísticos.
Entre estos espacios se destacan:
La 20ª reunión del Comité de Expertos en Contabilidad Ambiental y Económica de las Naciones Unidas (UNCEEA), donde Colombia asumió la co-presidencia del Comité, reafirmando su compromiso con la sostenibilidad y el desarrollo de estadísticas ambientales
.
La participación en el panel del MERCOSUR sobre nuevos indicadores y sostenibilidad en la era digital, donde se posicionaron los avances del DANE en cuentas ambientales, el ciclo censal y la inclusión de enfoques diferenciales
.
Diversos eventos paralelos de la Cuarta Conferencia Internacional sobre Financiamiento para el Desarrollo, centrados en la inversión en datos, la articulación entre estadísticas y financiamiento, y la importancia de los datos de género para una recuperación inclusiva y sostenible
.
Estas ayudas de memoria no solo han permitido fortalecer la presencia técnica del país, sino también posicionar a Colombia como un referente regional en temas de innovación estadística, uso estratégico de datos y compromiso con el desarrollo sostenible.</t>
  </si>
  <si>
    <t>Ayudas de memoria</t>
  </si>
  <si>
    <t>En el marco del fortalecimiento institucional y de la participación activa en espacios estratégicos de la comunidad estadística internacional, el DANE elaboró un total de 10 ayudas de memoria durante el presente trimestre. Estos documentos fueron diseñados para respaldar la representación técnica y política de la entidad en eventos clave, tales como la alianza con el Instituto Humboldt, la conmemoración del Día Mundial de la Estadística y la Comunidad de Cooperación Internacional, escenarios que contribuyen al fortalecimiento de las capacidades técnicas e institucionales del DANE.</t>
  </si>
  <si>
    <t>Ayudas de Memoria</t>
  </si>
  <si>
    <t>En el marco del fortalecimiento institucional y de la participación activa en espacios estratégicos de la comunidad estadística internacional, el DANE elaboró un total de 10 ayudas de memoria durante el presente trimestre. Estos documentos fueron diseñados para respaldar la representación técnica y política de la entidad en eventos clave, tales como las misiones de Costa Rica, Cuba, Banco Interamericano de Desarrollo, Honduras entre otras.</t>
  </si>
  <si>
    <t>DIR_AAI_03</t>
  </si>
  <si>
    <t>Elaborar el documento diagnostico que permita identificar las principales líneas estratégicas de cooperación para el DANE</t>
  </si>
  <si>
    <t xml:space="preserve">Documento diagnostico de la Estrategia de Cooperación Internacional </t>
  </si>
  <si>
    <t>Actualmente, se está avanzando en la contextualización y alineación de la estrategia de cooperación internacional, siguiendo los lineamientos establecidos por la Agencia Presidencial de Cooperación  y el Ministerio de Relaciones Exteriores. Se espera que, para el segundo trimestre, se logre avanzar en la elaboración del portafolio de oferta y demanda, a través de entrevistas con las diferentes áreas del DANE.</t>
  </si>
  <si>
    <t>índice anotado_Coop Int DANE</t>
  </si>
  <si>
    <t>Actualmente, se ha consolidado la contextualización y alineación de la estrategia de cooperación internacional, en concordancia con los lineamientos establecidos por la Agencia Presidencial de Cooperación y el Ministerio de Relaciones Exteriores. En este momento, se avanza en la elaboración de la propuesta de formatos para la recolección de información, los cuales serán fundamentales para levantar insumos clave que alimenten el desarrollo y la implementación de dicha estrategia.</t>
  </si>
  <si>
    <t>Durante el presente trimestre, se culminó el proceso de ajuste y alineación de la Estrategia de Cooperación Internacional del DANE con los marcos y referentes internacionales, en concordancia con los lineamientos de la Agencia Presidencial de Cooperación y el Ministerio de Relaciones Exteriores. Este avance permite contar con una hoja de ruta fortalecida para la gestión de alianzas y la articulación con socios estratégicos, orientada a potenciar la cooperación técnica y el posicionamiento del DANE en la comunidad estadística internacional.</t>
  </si>
  <si>
    <t>índice anotado_Coop Int DANE_ajd</t>
  </si>
  <si>
    <t>Durante el presente trimestre se dejó listo el índice anotado, el cual constituye un insumo técnico fundamental para el proceso de análisis y priorización de las líneas de trabajo del área. Este ejercicio permitirá orientar de manera estratégica el desarrollo de las nuevas líneas priorizadas en el marco del Plan Nacional de Desarrollo 2026–2030, al tiempo que contribuye a la articulación y alineación de las acciones institucionales, robusteciendo la estrategia de cooperación planteada por la OAIDS y fortaleciendo su implementación a nivel internacional.</t>
  </si>
  <si>
    <t>Índice anotado_Coop Int DANE_ajd</t>
  </si>
  <si>
    <t>DIR_AAI_04</t>
  </si>
  <si>
    <t>Atender las solicitudes de oferta y demanda a requerimientos, misiones, eventos, videoconferencias.</t>
  </si>
  <si>
    <t>(No. de solicitudes atendidas/total de solicitudes proyectadas a recibir en el año)*100</t>
  </si>
  <si>
    <t>Matriz Excel con los requerimientos de Oferta y Demanda</t>
  </si>
  <si>
    <t>15/01/2025</t>
  </si>
  <si>
    <t>Para el presente trimestre, se gestionarán un total de 93 requerimientos de oferta y demanda, lo que permitirá fortalecer tanto las necesidades internas del DANE como su posicionamiento internacional, a través del intercambio y la difusión de experiencias adquiridas. De igual manera, se completaron los cuestionarios de reporte correspondientes, los cuales son fundamentales para asegurar un seguimiento detallado y constante del progreso del país en relación con los indicadores establecidos, garantizando así la efectividad de las  acciones implementadas.</t>
  </si>
  <si>
    <t>Control requerimientos Oferta y Demanda</t>
  </si>
  <si>
    <t>Para el presente trimestre, se gestionarán un total de 192 requerimientos de oferta y demanda, lo que permitirá fortalecer tanto las necesidades internas del DANE como su posicionamiento internacional, a través del intercambio y la difusión de experiencias adquiridas. De igual manera, se completaron los cuestionarios de reporte correspondientes, los cuales son fundamentales para asegurar un seguimiento detallado y constante del progreso del país en relación con los indicadores establecidos, garantizando así la efectividad de las  acciones implementadas.</t>
  </si>
  <si>
    <t>Para el presente trimestre, se gestionarán un total de 288 requerimientos de oferta y demanda, lo que permitirá fortalecer tanto las necesidades internas del DANE como su posicionamiento internacional, a través del intercambio y la difusión de experiencias adquiridas. De igual manera, se completaron los cuestionarios de reporte correspondientes, los cuales son fundamentales para asegurar un seguimiento detallado y constante del progreso del país en relación con los indicadores establecidos, garantizando así la efectividad de las acciones implementadas.</t>
  </si>
  <si>
    <t>Control requerimientos Oferta y Demanda_3trim</t>
  </si>
  <si>
    <t>Para el presente trimestre, se gestionarán un total de 385 requerimientos de oferta y demanda, lo que permitirá fortalecer tanto las necesidades internas del DANE como su posicionamiento internacional, a través del intercambio y la difusión de experiencias adquiridas. De igual manera, se completaron los cuestionarios de reporte correspondientes, los cuales son fundamentales para asegurar un seguimiento detallado y constante del progreso del país en relación con los indicadores establecidos, garantizando así la efectividad de las acciones implementadas.</t>
  </si>
  <si>
    <t>Control requerimientos Oferta y Demanda_4trim</t>
  </si>
  <si>
    <t>DIR_AAI_05</t>
  </si>
  <si>
    <t>Documentar la propuesta de creación de la Oficina Asesora de Alianzas y Desarrollo Sostenible</t>
  </si>
  <si>
    <t>Documento con la propuesta de creación de la Oficina Asesora de Alianzas y Desarrollo Sostenible</t>
  </si>
  <si>
    <t>En el marco de la propuesta para la creación de la Oficina Asesora de Alianzas y Desarrollo Sostenible, se elaboró y cargó el documento de justificación correspondiente, el cual actualmente se encuentra en proceso de revisión por parte de la Función Pública. Se está a la espera de su aprobación para avanzar con el desarrollo de la ficha técnica y la definición de los perfiles y cargos necesarios para la puesta en marcha de esta nueva dependencia.</t>
  </si>
  <si>
    <t>Documento creación Oficina Asesora de Alianza y Desarrollo</t>
  </si>
  <si>
    <t>En el marco de la propuesta para la creación de la Oficina Asesora de Alianzas y Desarrollo Sostenible, se elaboró y cargó el documento de justificación correspondiente, el cual actualmente se encuentra en proceso de revisión por parte de la Función Pública. Se está a la espera de su aprobación para avanzar con el desarrollo de la ficha técnica y la definición de los perfiles y cargos necesarios para la puesta en marcha de esta nueva dependencia</t>
  </si>
  <si>
    <t>En el marco de la propuesta para la creación de la Oficina Asesora de Alianzas y Desarrollo Sostenible, se elaboró y cargó el documento de justificación correspondiente, el cual actualmente se encuentra en proceso de revisión por parte de presidencia. Dicho lo anterior, y en aras de avanzar, se han desarrollado junto con la Oficina de Planeación, Gestión Humana, GIT ODS y Dirección en el ajuste de fichas.</t>
  </si>
  <si>
    <t>MODIFICACIÓN DE FICHAS DEL MFCL</t>
  </si>
  <si>
    <t>En el marco de la propuesta para la creación de la Oficina Asesora de Alianzas y Desarrollo Sostenible, se elaboró y cargó el documento de justificación correspondiente, el cual actualmente se encuentra en proceso de firma por parte de presidencia. Adicional a esto se ha avanzado en la  publicación de borrador de modificación de manual de funciones en donde se crea el jefe de oficina de la OAIDS.</t>
  </si>
  <si>
    <t>proyecto-resolucion-ModificacionMEFCL-dic2025</t>
  </si>
  <si>
    <t>DIR ODS_Objetivos de Desarrollo Sostenible</t>
  </si>
  <si>
    <t>DIR_ODS_01</t>
  </si>
  <si>
    <t>L3.4_Fortalecer la producción de información estadística para el seguimiento de los Objetivos de Desarrollo Sostenible - ODS.</t>
  </si>
  <si>
    <t>Gestionar el ascenso de categoría de los Indicadores de los Objetivos de Desarrollo Sostenible en categorías B, C o D del barómetro.</t>
  </si>
  <si>
    <t>Sumatoria de los Indicadores ODS clasificados en categorías B, C y D del barómetro que ascienden a una categoría de clasificación superior.</t>
  </si>
  <si>
    <t xml:space="preserve">Barómetros de los indicadores </t>
  </si>
  <si>
    <t>Para el primer trimestre del año 2025, los siguientes indicadores cambiaron de categoría indicador 3.5.2 pasó de C a A, y el indicador  17.15.1 pasó de C a B.</t>
  </si>
  <si>
    <t>1. 2024_03_31_Barómetro viejo 3.5.2
2. 2025_03_31_Barómetro viejo indicador 17.15.1</t>
  </si>
  <si>
    <t>En el primer semestre se reportó el avance en 2 indicadores. En el segundo semestre se reporta el avance de categoría de 5 indicadores más (1.2.1, 1.2.2, 4.1.2, 4.a.1 y 5.2.2</t>
  </si>
  <si>
    <t>2024_05_10_Nuevo barómetro indicador 1.2.1
2024_05_10_Nuevo barómetro indicador 1.2.2
2025_06_24_Nuevo barómetro indicador 5.2.2
2024_04_10_Nuevo barómetro indicador 4.1.2
2024_04_10_Nuevo barómetro indicador 4.a.1</t>
  </si>
  <si>
    <t>En el primer semestre se reportó el avance categoría de barómetro de 7 indicadores. Para el periodo del tercer trimestre se reporta el avance en cuatro indicadores adicionales (7.b.1, 8.10.1, 8.10.2, 16.10.1)</t>
  </si>
  <si>
    <t>2025_07_10_Nuevo barómetro indicador 7.b.1
2025_07_10_Nuevo barómetro indicador 8.10.1
2025_07_10_Nuevo barómetro indicador 8.10.2
2025_07_10_Nuevo barómetro indicador 16.10.1</t>
  </si>
  <si>
    <t>Durante los tres primeros trimestres del año se había reportado el avance de 11 indicadores en la categoría del barómetro. En el cuarto trimestre se incorporaron cuatro indicadores adicionales (8.4.2, 17.5.1, 17.9.1 y 17.17.1), con lo cual el año se cerró con un total de 15 indicadores que mejoraron su categoría en el barómetro, permitiendo así el cumplimiento de la meta.</t>
  </si>
  <si>
    <t>2025_12_12_Nuevo Indicador_ 12.2.2_8.4.2
2025_12_12_Nuevo barómetro indicador 17.5.1
2025_12_12_Nuevo barómetro indicador 17.9.1
2025_12_12_Nuevo barómetro indicador 17.17.1</t>
  </si>
  <si>
    <t>DIR_ODS_02</t>
  </si>
  <si>
    <t xml:space="preserve">Diseñar e implementar la estrategia conjunta con Sistema de Naciones Unidas, para la difusión de la información relacionada con la Agenda 2030 </t>
  </si>
  <si>
    <t>Sumatoria de porcentajes de avance: 1. Estrategia 2025 (20%) 2. Implementación (80%)</t>
  </si>
  <si>
    <t>Documento ajustado de la estrategia de apropiación
Productos derivados de la estrategia</t>
  </si>
  <si>
    <t>2_Comunicación</t>
  </si>
  <si>
    <t>Para el primer trimestre del año 2025, se elaboroó la Estrategia de Difusión ODS relacionada con la Agenda 2030 .</t>
  </si>
  <si>
    <t>2025_Estrategia Comunicación ODS</t>
  </si>
  <si>
    <t>Durante el primer trimestre del año se reportó un avance del 20 %, correspondiente a la finalización de la formulación de la estrategia de difusión. En el segundo trimestre, se dio inicio a la implementación de la Fase 1 de esta estrategia, a través de la realización de diversas actividades en el marco de eventos clave como el Foro de los Países de América Latina y el Caribe sobre el Desarrollo Sostenible 2025, ¡Exploremos los datos en acción!, Datos en acción: Conectando con la ciudadanía a través de los datos, Medición de la Prevalencia de Inseguridad Alimentaria con la Escala FIES – Datos que alimentan decisiones, el piloto Tírame el dato en el Canal del Dique y la Zona Costera, y Exploremos “Datos en Acción” – Medellín."</t>
  </si>
  <si>
    <t xml:space="preserve">01_Foro de los Países de América Latina y el Caribe sobre el Desarrollo Sostenible 2025
02_Exploremos los Datos en Acción
03_Datos en acción Conectando con la ciudadanía a través de los datos
04_Datos que alimentan decisiones
05_Tírame el dato_Canal del Díque
06_¡Exploremos los datos en acción!_Medellin
</t>
  </si>
  <si>
    <t>En el tercer trimestre se dio inicio a la fase dos de la estrategia de difusión de los ODS. En el marco de esta se realizaron diversos talleres en territorios como Yopal, La Guajira sobre los indicadores 11.3.2 de participación ciudadana y 1.2.1 de inseguridad alimentaria.
Adicionalmente, se realizaron dos eventos, el primero fue una Dataton con la Universidad Externado y el segundo la conmemoración de los 10 años de la Agenda 2030</t>
  </si>
  <si>
    <t>01_Semáforo ODS a nivel territorial
02_Datos que alimentan decisiones en los territorios
03_Summit Turismo Data Lab Universidad Externado
04_ La ciudad que queremos voces para una planificación urbana con identidad territorial
05_Evento 10 años Agenda 2030</t>
  </si>
  <si>
    <t>En el cuarto trimestre se dio inicio a la tercera fase de la estrategia de difusión, en el marco de la cual se desarrollaron talleres y eventos orientados al fortalecimiento de capacidades y a la apropiación de la Agenda 2030 en los territorios. Entre las actividades realizadas se encuentran el taller “Datos que alimentan decisiones” en Boyacá sobre la medición del indicador de inseguridad alimentaria; el taller “Datos para un Pacífico Resiliente” en Quibdó, dirigido a niños, niñas, adolescentes y jóvenes; los talleres “La ciudad que queremos” para la medición del indicador 11.3.2 sobre participación ciudadana en Tunja, Leticia, Cartagena y Quibdó; el taller “Datos Ciudadanos” en Tumaco; y el Evento de Conmemoración de la Agenda 2030, realizado en articulación con el DNP en la ciudad de Cartagena.</t>
  </si>
  <si>
    <t>01_Datos que alimentan decisiones en Boyacá
Taller de formación “Datos para un Pacífico Resiliente- QUIBDÓ”
03_Taller_ La Ciudad que Queremos_ voces para una planificación urbana con identidad territorial
04_Datos Ciudadanos_TALLER PARTICIPACION CIUDADANA_TUMACO
05_Evento Conmemoración Agenda 2030
Informe final_Estrategia_difusion_2026</t>
  </si>
  <si>
    <t>DIR_ODS_03</t>
  </si>
  <si>
    <t xml:space="preserve">Diseñar e implementar la estrategia DANE, para la territorialización de los ODS y la Agenda 2030 </t>
  </si>
  <si>
    <t>Sumatoria de porcentajes de avance: 1. Formulación de la estrategia (20%) 2. Implementación (80%)</t>
  </si>
  <si>
    <t>Documento de la estrategia de territorialización
Productos derivados de la estrategia</t>
  </si>
  <si>
    <t>13_Gestión de Capacidades e Innovación</t>
  </si>
  <si>
    <t>Durante el primer trimestre del año 2025, se elaboró y finalizó la "ESTRATEGIA DE TERRITORIALIZACIÓN DE LA AGENDA 2030 PARA EL DESARROLLO SOSTENIBLE". Dado que la estrategia fue finalizada en el primer trimestre, se reporta el 20% de avance y no el 10% que era el esperado.</t>
  </si>
  <si>
    <t>2025_03_31_Estrategia territorialización ODS_VF</t>
  </si>
  <si>
    <t>Durante el primer trimestre del año se finalizó la formulación de la Estrategia de Territorialización de la Agenda 2030, lo que permitió avanzar en su planificación técnica y sentar las bases para una implementación articulada en los territorios del país.
En el segundo trimestre se dio inicio a la Fase 1 de implementación, con la realización de actividades estratégicas en el marco de espacios clave como el evento Tírame el Dato: Datos Ciudadanos en Acción para el Canal del Dique (Cartagena, 7 y 8 de mayo), el Congreso Nacional de Municipios 2025 (Cartagena, 7 al 9 de mayo) y el encuentro Datos en acción: Conectando con la ciudadanía a través de los datos (Medellín). Asimismo, se avanzó en la identificación de vacíos de información a nivel territorial, con énfasis en el aprovechamiento de fuentes como el SISBEN, y se avanzó con la planificación de otras actividades previstas en la estrategia, que requieren una mayor preparación técnica y logística, que hacen parte de las siguientes dos fases de la estrategia.</t>
  </si>
  <si>
    <t>01_Tírame el dato_Canal del Díque
02_Congreso Nacional de Municipios 2025
03_Exploremos los datos en acción!_Medellín
04_Vacios de información</t>
  </si>
  <si>
    <t xml:space="preserve">En el tercer trimestre se dio inicio a la fase dos de la estrategia de territorialización de los ODS. En el marco de esta se desarrolló la actualización del semáforo de disponibilidad de información a nivel territorial, y se realizaron diversos talleres en territorios como Yopal, La Guajira sobre los indicadores 11.3.2 de participación ciudadana y 1.2.1 de inseguridad alimentaria </t>
  </si>
  <si>
    <t>01_Semáforo ODS a nivel territorial
02_Datos que alimentan decisiones en los territorios
03_Indicador 2.1.2 Yopal
04_Indicador 2.1.2 La Guajira</t>
  </si>
  <si>
    <t>En el cuarto trimestre se dio inicio a la tercera fase de la estrategia de Territorialización, en el marco de la cual se desarrollaron talleres orientados al fortalecimiento de capacidades y a la apropiación de la Agenda 2030 en los territorios. Entre las actividades realizadas se encuentran el taller “Datos que alimentan decisiones” en Boyacá sobre la medición del indicador de inseguridad alimentaria; el taller “Datos para un Pacífico Resiliente” en Quibdó, dirigido a niños, niñas, adolescentes y jóvenes; los talleres “La ciudad que queremos” para la medición del indicador 11.3.2 sobre participación ciudadana en Tunja, Leticia, Cartagena y Quibdó; y el taller “Datos Ciudadanos” en Tumaco.</t>
  </si>
  <si>
    <t xml:space="preserve">01_Datos que alimentan decisiones en Boyacá
Taller de formación “Datos para un Pacífico Resiliente- QUIBDÓ”
03_Taller_ La Ciudad que Queremos_ voces para una planificación urbana con identidad territorial
04_Datos Ciudadanos_TALLER PARTICIPACION CIUDADANA_TUMACO
Informe final_Estrategia_territorializacion_2026
</t>
  </si>
  <si>
    <t>OCI_Oficina de Control Interno</t>
  </si>
  <si>
    <t>OCI_01</t>
  </si>
  <si>
    <t>L4 - Fortalecimiento de la gestión institucional y el modelo organizacional</t>
  </si>
  <si>
    <t>L4.4_Implementar una estrategia con enfoque preventivo que permita mejorar la gestión interna de los procesos de la entidad.</t>
  </si>
  <si>
    <t>PAI_Plan de Acción Institucional 2024</t>
  </si>
  <si>
    <t>Culminar la implementación del Plan Anual de Auditoría Interna - PAAI 2024 aprobado por el CICCI, incluyendo la prueba piloto del procedimiento de consultorías, en el marco de la estrategia de enfoque preventivo. (Línea base  99% 2024)</t>
  </si>
  <si>
    <t>Efectividad</t>
  </si>
  <si>
    <t>Número de informes generados/ Número de Informes PAAI 2024 *100%</t>
  </si>
  <si>
    <t>Informes finales resultado de la ejecución del PAAI 2024</t>
  </si>
  <si>
    <t>POL_19: Control interno</t>
  </si>
  <si>
    <t>OCI_02</t>
  </si>
  <si>
    <t>Ejecutar el Plan Anual de Auditoría 2025 conforme a los trabajos aprobados por el CICCI, para el fortalecimiento del sistema de control interno de la entidad con un enfoque en la evaluación, monitoreo, prevención y mejora continua de los diferentes procesos de la entidad.</t>
  </si>
  <si>
    <t>Número de trabajos del PAAI ejecutados/Número de trabajos del PAAI programados*100</t>
  </si>
  <si>
    <t>Informes finales de resultados de ejecución de trabajos del PAAI</t>
  </si>
  <si>
    <t>Documentos de lineamientos técnicos</t>
  </si>
  <si>
    <t xml:space="preserve">La Oficina de Control Interno (OCI), durante el primer trimestre de 2025, elaboró y presentó los siguientes informes finales, producto de la ejecución de los trabajos previstos en el Plan Anual de Auditoría Interna (PAAI) correspondiente a la vigencia:
1.	Informe Evaluación Independiente SCI 2do Semestre 2024
2.	Informe Definitivo Posibles Actos de Corrupción
3.	Informe Definitivo PQRSD 2do Semestre 2024
4.	Informe Evaluación (ECIC) 2024 DANE-FONDANE
5.	Informe Definitivo Evaluación a la Gestión Institucional - Evaluación Dependencias
6.	Informe Definitivo Derechos de Autor 2024
7.	Informe Definitivo EKOGUI 2do Semestre 2024
8.	Informe Definitivo PAAC 3er Cuatrimestre 2024
9.	Informe Seguimiento Plan de Mejoramiento CGR Corte 31DIC2024
10.	Informe Definitivo Consultoría PAI 2025
</t>
  </si>
  <si>
    <t xml:space="preserve">1.	Informe Evaluación Independiente SCI 2do semestre 2024
2.	Informe Definitivo Posibles Actos de Corrupción
3.	Informe Definitivo PQRSD 2do semestre 2024
4.	Informe Evaluación (ECIC) 2024 DANE-FONDANE
5.	Informe Definitivo Evaluación a la Gestión Institucional - Evaluación Dependencias
6.	Informe Definitivo Derechos de Autor 2024
7.	Informe Definitivo EKOGUI 2do semestre 2024
8.	Informe Definitivo PAAC 3er Cuatrimestre 2024
9.	Informe Seguimiento Plan de Mejoramiento CGR Corte 31DIC2024
10.	Informe Definitivo Consultoría PAI 2025
</t>
  </si>
  <si>
    <t xml:space="preserve">La Oficina de Control Interno (OCI), durante el segundo trimestre de 2025, elaboró y presentó los siguientes informes finales, producto de la ejecución de los trabajos previstos en el Plan Anual de Auditoría Interna (PAAI) correspondiente a la vigencia:
1.	Certificado Medición del Desempeño Institucional - FURAG (DAFP)
2.	Informe Definitivo Seguimiento austeridad en el gasto 1er. trimestre de 2025
3.	Informe Definitivo Seguimiento ejecución presupuestal del DANE-FONDANE corte 30-04-2025
4.	Informe Definitivo Seguimiento al Fortalecimiento de la Meritocracia en el Estado Colombiano – SIGEP
5.	Informe Definitivo Auditoría Interna al Sistema de Administración de Riesgos
6.	Informe Definitivo Auditoría Interna de Gestión al subproceso de Revisión de Calidad de Datos.
7.	Informe Definitivo Auditoría Interna al Subproceso de Selección del Proceso de Gestión Contractual DANE-FONDANE
8.	Informe Definitivo Auditoría interna de gestión a la fase de diseño del proceso PES en operaciones de estadística Básicas
9.	Informe Definitivo Auditoría a los subprocesos de Diseño de estrategias, acciones comunicativas y de pedagogía social 
10.	Informe Definitivo Auditoría de Gestión a los Subprocesos de "Planeación de la Gestión Jurídica" y "Doctrina y Normativa" del DANE-FONDANE
11.	Informe Definitivo Asesoría a Indicadores de Gestión de la entidad
12.	Informe Definitivo Auditoría interna de gestión al Subproceso de Administración de Bienes del DANE -FONDANE
13.	Informe Definitivo Auditoría Interna a Comisiones de servicio al interior del país - Subproceso de Desarrollo
</t>
  </si>
  <si>
    <t xml:space="preserve">1.	Certificado Medición del Desempeño Institucional - FURAG (DAFP)
2.	Informe Definitivo Seguimiento austeridad en el gasto 1er. trimestre de 2025
3.	Informe Definitivo Seguimiento ejecución presupuestal del DANE-FONDANE corte 30-04-2025
4.	Informe Definitivo Seguimiento al Fortalecimiento de la Meritocracia en el Estado Colombiano – SIGEP
5.	Informe Definitivo Auditoría Interna al Sistema de Administración de Riesgos
6.	Informe Definitivo Auditoría Interna de Gestión al subproceso de Revisión de Calidad de Datos.
7.	Informe Definitivo Auditoría Interna al Subproceso de Selección del Proceso de Gestión Contractual DANE-FONDANE
8.	Informe Definitivo Auditoría interna de gestión a la fase de diseño del proceso PES en operaciones de estadística Básicas
9.	Informe Definitivo Auditoría a los subprocesos de Diseño de estrategias, acciones comunicativas y de pedagogía social 
10.	Informe Definitivo Auditoría de Gestión a los Subprocesos de "Planeación de la Gestión Jurídica" y "Doctrina y Normativa" del DANE-FONDANE
11.	Informe Definitivo Asesoría a Indicadores de Gestión de la entidad
12.	Informe Definitivo Auditoría interna de gestión al Subproceso de Administración de Bienes del DANE -FONDANE
13.	Informe Definitivo Auditoría Interna a Comisiones de servicio al interior del país - Subproceso de Desarrollo
</t>
  </si>
  <si>
    <t xml:space="preserve">La Oficina de Control Interno (OCI), durante el tercer trimestre de 2025, elaboró y presentó los siguientes informes finales, producto de la ejecución de los trabajos previstos en el Plan Anual de Auditoría Interna (PAAI) correspondiente a la vigencia:
1.	Evaluación Independiente del Estado del Sistema de Control Interno
2.	Informe Definitivo sobre posibles actos de corrupción con corte 15 de mayo de 2025
3.	Informe Definitivo sobre posibles actos de corrupción con corte 25 de agosto de 2025
4.	Informe Definitivo sobre la atención prestada por la entidad a PQRSD  primer semestre de 2025
5.	Informe Definitivo Seguimiento Actividad litigiosa eKOGUI*(AIG al Subproceso de Representación Legal de DANE y FONDANE)
6.	Informe Definitivo Austeridad en el Gasto segundo trimestre de la vigencia 2025
7.	Informe Definitivo Consultoría a la formulación del Programa de Transparencia y Ética Pública – PTEP
8.	Informe Definitivo Seguimiento a planes de mejoramiento CGR con corte 30 de junio de 2025
9.	Informe Definitivo Seguimiento a Compromisos de Gestión de Gerentes Públicos del DANE vigencias 2024 y 2025
10.	Informe Definitivo Auditoría al Proyecto de Inversión "Fortalecimiento de la producción de información Estadística analizada Nacional"
11.	Informe Definitivo Auditoría Interna de Gestión a la Fase de Procesamiento del Proceso de Producción Estadística - PES con muestra en estadística derivada.
12.	Informe Definitivo Auditoría Interna de Gestión al Subproceso Perfeccionamiento Presupuestal
13.	Informe Definitivo Auditoría Proyecto fortalecimiento de la infraestructura de las sedes del DANE vigente en 2024 y 2025
14.	Autodiagnóstico de aseguramiento de la calidad de la auditoría interna en el sector público
</t>
  </si>
  <si>
    <t xml:space="preserve">1.	Evaluación Independiente del Estado del Sistema de Control Interno
2.	Informe Definitivo sobre posibles actos de corrupción con corte 15 de mayo de 2025
3.	Informe Definitivo sobre posibles actos de corrupción con corte 25 de agosto de 2025
4.	Informe Definitivo sobre la atención prestada por la entidad a PQRSD  primer semestre de 2025
5.	Informe Definitivo Seguimiento Actividad litigiosa eKOGUI*(AIG al Subproceso de Representación Legal de DANE y FONDANE)
6.	Informe Definitivo Austeridad en el Gasto segundo trimestre de la vigencia 2025
7.	Informe Definitivo Consultoría a la formulación del Programa de Transparencia y Ética Pública – PTEP
8.	Informe Definitivo Seguimiento a planes de mejoramiento CGR con corte 30 de junio de 2025
9.	Informe Definitivo Seguimiento a Compromisos de Gestión de Gerentes Públicos del DANE vigencias 2024 y 2025
10.	Informe Definitivo Auditoría al Proyecto de Inversión "Fortalecimiento de la producción de información Estadística analizada Nacional"
11.	Informe Definitivo Auditoría Interna de Gestión a la Fase de Procesamiento del Proceso de Producción Estadística - PES con muestra en estadística derivada.
12.	Informe Definitivo Auditoría Interna de Gestión al Subproceso Perfeccionamiento Presupuestal
13.	Informe Definitivo Auditoría Proyecto fortalecimiento de la infraestructura de las sedes del DANE vigente en 2024 y 2025
14.	Autodiagnóstico de aseguramiento de la calidad de la auditoría interna en el sector público
</t>
  </si>
  <si>
    <t xml:space="preserve">La Oficina de Control Interno (OCI), durante el cuarto trimestre de 2025, relaciona los siguientes informes finales, producto de la ejecución y cumplimiento de los trabajos previstos en el Plan Anual de Auditoría Interna (PAAI) correspondiente a la vigencia:
1. Informe definitivo seguimiento a la austeridad en el gasto tercer trimestre de la vigencia 2025
2. Informe definitivo seguimiento ejecución presupuestal del DANE – FONDANE con corte al 31-08-2025
3. Informe definitivo AIG de Seguimiento a la ejecución del Plan de Acción en cumplimiento de la Sentencia T-302 de 2017
4. Informe definitivo Auditoría Interna de Gestión al Subproceso de Contratación de DANE y FONDANE.
5. Informe definitivo Auditoría subproceso construcción de narrativas. Nota: este trabajo se incluyó y adelantó en el “informe definitivo de auditoría a los subprocesos de Diseño de estrategias y acciones comunicativas y de pedagogía social” que culmino en el mes de abril de 2025.
6. Informe definitivo Auditoría Subproceso Planeación de acciones comunicativas y de promoción de la cultura estadística
7. Informe definitivo Auditoría Interna de Gestión al Subproceso Operación Contable DANE- FONDANE
8. Informe definitivo Seguimiento a Comité de Conciliación. Nota: este trabajo se incluyó y adelanto en el Informe definitivo “AIG al Subproceso de Representación Legal de DANE y FONDANE”, el cual culmino en el mes de septiembre de 2025.
9. Informe definitivo consultoría al subproceso de Fortalecimiento de Registros Administrativos
10. Informe de resultados estrategia de fortalecimiento del Sistema de Control Interno – SCI y la gestión del riesgo
11. Informe Definitivo Seguimiento a la Rendición de Cuentas DANE – FONDANE 2025
12. Informe de evaluación a la efectividad de planes de mejoramiento
Los 49 trabajos de aseguramiento y consultoría contemplados en el Plan Anual de Auditoría Interna 2025 fueron ejecutados en su totalidad, cumpliendo íntegramente con la metas establecida en el PAI. Su desarrollo se llevó a cabo bajo un enfoque metodológico basado en riesgos, orientado a la identificación y evaluación de los factores críticos que podrían afectar el logro de los objetivos institucionales de los procesos auditados.
</t>
  </si>
  <si>
    <t xml:space="preserve">1. Informe definitivo seguimiento a la austeridad en el gasto tercer trimestre de la vigencia 2025
2. Informe definitivo seguimiento ejecución presupuestal del DANE – FONDANE con corte al 31-08-2025
3. Informe definitivo AIG de Seguimiento a la ejecución del Plan de Acción en cumplimiento de la Sentencia T-302 de 2017
4. Informe definitivo Auditoría Interna de Gestión al Subproceso de Contratación de DANE y FONDANE.
5. Informe definitivo Auditoría subproceso construcción de narrativas. Nota: este trabajo se incluyó y adelantó en el “informe definitivo de auditoría a los subprocesos de Diseño de estrategias y acciones comunicativas y de pedagogía social” que culmino en el mes de abril de 2025.
6. Informe definitivo Auditoría Subproceso Planeación de acciones comunicativas y de promoción de la cultura estadística
7. Informe definitivo Auditoría Interna de Gestión al Subproceso Operación Contable DANE- FONDANE
8. Informe definitivo Seguimiento a Comité de Conciliación. Nota: este trabajo se incluyó y adelanto en el Informe definitivo “AIG al Subproceso de Representación Legal de DANE y FONDANE”, el cual culmino en el mes de septiembre de 2025.
9. Informe definitivo consultoría al subproceso de Fortalecimiento de Registros Administrativos
10. Informe de resultados estrategia de fortalecimiento del Sistema de Control Interno – SCI y la gestión del riesgo
11. Informe Definitivo Seguimiento a la Rendición de Cuentas DANE – FONDANE 2025
12. Informe de evaluación a la efectividad de planes de mejoramiento
</t>
  </si>
  <si>
    <t>SUB_Subdirección</t>
  </si>
  <si>
    <t xml:space="preserve">SUB_01 </t>
  </si>
  <si>
    <t>Aporte directo a la línea estratégica</t>
  </si>
  <si>
    <t>Articular las prioridades en materia de producción estadística, relacionamiento y gestión.</t>
  </si>
  <si>
    <t>Número de prioridades articuladas / número de prioridades definidas *100</t>
  </si>
  <si>
    <t>Documentos o actas para la gestión de la producción estadística revisadas / elaboradas.</t>
  </si>
  <si>
    <t>16/1/2025</t>
  </si>
  <si>
    <t xml:space="preserve">Se revisaron y aprobaron en su componente técnico 27 propuestas técnico económicas. </t>
  </si>
  <si>
    <t>listado de propuestas y documentos revisados.</t>
  </si>
  <si>
    <t xml:space="preserve">Se revisaron y aprobaron en su componente técnico 36 propuestas técnico económicas. </t>
  </si>
  <si>
    <t>El listado de propuestas y los documentos correspondientes se encuentran disponibles en el OneDrive del Despacho de la Subdirección.</t>
  </si>
  <si>
    <t>Se revisaron y aprobaron en su componente técnico y se emitieron conceptos técnicos a 21 documentos entre propuestas técnico económicas y solicitudes de revisión de documentos.</t>
  </si>
  <si>
    <t>Se revisaron y aprobaron en su componente técnico y se emitiron conceptos técnicos a 24 documentos entre propuestas técnico económicas y solicitudes de revisión de documentos.</t>
  </si>
  <si>
    <t>Documentos de investigación</t>
  </si>
  <si>
    <t>SUB_02</t>
  </si>
  <si>
    <t>PI_Productos proyecto de inversión</t>
  </si>
  <si>
    <t xml:space="preserve">Realizar exploraciones metodológicas en muestreo no probabilístico para la mejora en la producción de indicadores estadísticos en poblaciones especiales. </t>
  </si>
  <si>
    <t xml:space="preserve">% avance del documento elaborado / % total del documento </t>
  </si>
  <si>
    <t>Documento metodológico</t>
  </si>
  <si>
    <t>Prospectiva e innovación</t>
  </si>
  <si>
    <t>Se está en proceso de contratación del personal.</t>
  </si>
  <si>
    <t>Para este trimestre no se presenta avance en el reporte</t>
  </si>
  <si>
    <t>Se revisaron diferentes aplicaciones metodológicas para la aplicación de diseños muestrales no probabilísticos y modelos super poblacionales para la estimación de parámetros. Además, de la revisión de casos de uso para la aplicación de metodologías.</t>
  </si>
  <si>
    <t>Documento con los avances obtenidos, el cual se encuentra almacenado en la carpeta designada por la OPLAN y en el OneDrive del Despacho de la Subdirección.</t>
  </si>
  <si>
    <t>Durante el tercer trimestre de 2025 se realizó la investigación de metodologías para la estimación del total población de una población oculta, como: NSUM, captura y recaptura y link-tracing samplig. Con base en la investigación, se realizó un primera versión de la propuesta de diseño muestral para una encuesta dirigida población LGBTI usando un diseño de muestreo no probabilístico. Además, se realizó la aplicación de la metodología de doblemente robustas para la estimación del total población y pobreza para la población víctima de conflicto armado del año 2021, 2022 y 2023; con el fin de validar la metodología adecuada para la estimación de parámetros a partir del cruce de información el registro administrativo con la encuesta de hogares donde se asume sesgo en la integración</t>
  </si>
  <si>
    <t xml:space="preserve">Se realizó el documento sobre el uso de diseños de muestreo no probabilísticos y metodologías basadas en el modelo para el proceso de inferencia de parámetros. En este documento se incluyeron los casos prácticos realizados durante la ejecución como lo fue: i) el diseño de muestreo no probabilístico para población LGBTI, ii) el diseño de muestreo para población indígena y iii) el proceso de inferencia de la estimación de pobreza monetaria y pobreza multidimensional para población víctima del conflicto armado. </t>
  </si>
  <si>
    <t>El documento se encuentra en el onedrive del despacho de la subdirección</t>
  </si>
  <si>
    <t>OSIS_Oficina de Sistemas</t>
  </si>
  <si>
    <t>OSIS_01</t>
  </si>
  <si>
    <t xml:space="preserve">L4.1_Aumentar el índice de desempeño institucional de las políticas del MIPG </t>
  </si>
  <si>
    <t xml:space="preserve"> Aumentar los índices de las políticas de gobierno y seguridad digital en comparación con el promedio de los índices de 2022 y 2023 que permita mejorar el desempeño institucional de la Entidad en el MIPG. </t>
  </si>
  <si>
    <t>(Promedio (Índice PGD_2024; Índice PSD_2024)  - (Promedio (Índice PGD_2022_2023; Índice PSD_2022_2023)
 / (Promedio (Índice PGD_2022_2023; Índice PSD_2022_2023)) * 100
PGD = Política de gobierno digital
PSD = Política de seguridad digital"</t>
  </si>
  <si>
    <t>Publicación del índice de la política de Gobierno Digital  y Seguridad Digital 2024 en el instrumento del DAFP y Hoja de ruta Política de Gobierno Digital para 2025</t>
  </si>
  <si>
    <t>30/09/2025</t>
  </si>
  <si>
    <t>Modernización tecnológica</t>
  </si>
  <si>
    <t>Documentos para la planeación estratégica en TI</t>
  </si>
  <si>
    <t>11_Gestión de Información y Transformación Digital</t>
  </si>
  <si>
    <t>10_Plan Estratégico de Tecnologías de la Información y las Comunicaciones_PETI</t>
  </si>
  <si>
    <t>POL_07: Gobierno Digital</t>
  </si>
  <si>
    <t>5_Convergencia regional</t>
  </si>
  <si>
    <t>Inicia reporte en el segundo trimestre</t>
  </si>
  <si>
    <t>De acuerdo con la publicación de los resultados de la medición de las políticas de MIPG del DAFP, el 24 de Junio de 2025, a continuación se presentan los resultados de las políticas de gobierno y seguridad digital:
Gobierno digital: 91,2 (incremento un 1% frente a la medición de 2023)
Seguridad digital: 96,5 (incremento un 4,32% frente a la medición de 2023)</t>
  </si>
  <si>
    <t>Resultados_FURAG_Vig2024.xlsx</t>
  </si>
  <si>
    <t>Meta terminada en el segundo trimestre</t>
  </si>
  <si>
    <t>OSIS_02</t>
  </si>
  <si>
    <t>L3.5_Fortalecer las capacidades tecnológicas que habilitan las operaciones estadísticas y la gestión institucional, asegurando la prestación de los servicios de tecnologías de la información y comunicaciones  de la entidad.</t>
  </si>
  <si>
    <t>Ejecutar el Plan Estratégico de Tecnologías de la Información (PETI) actualizado para la vigencia 2025 y medir su avance a través del instrumento de control para fortalecer las capacidades de Gobierno de TI</t>
  </si>
  <si>
    <t>(Avance ejecutado del instrumento de control del PETI 2025) / (Avance Planeado del instrumento de control del PETI en 2025) * 100%</t>
  </si>
  <si>
    <t>Plan Estratégico de Tecnologías de la Información 2023-2026 actualizado e instrumento de control con la ejecución de la vigencia</t>
  </si>
  <si>
    <t>No aplÍca</t>
  </si>
  <si>
    <t>En marzo, el Plan Estratégico de Tecnologías de la Información (PETI) logró un avance acumulado del 20,19% respecto al 100% proyectado para 2025. Este progreso se atribuye a la aprobación de la actualización del portafolio de proyectos y la aprobación del PETI en CIGD de Enero de 2025, la implementación de los controles de cambios solicitados y aplicados durante el periodo, así como al reporte puntual de cada uno de los proyectos en ejecución.</t>
  </si>
  <si>
    <t>Seguimiento 2025 PETI-2023-2026 Mar2025.xlsx</t>
  </si>
  <si>
    <t>El Plan Estratégico de Tecnologías de la Información (PETI), durante el mes de Junio obtuvo un avance real del 7.92% frente al 7.92% planeado y un indicador SPI del 100%. Registrando un avance real acumulado para la vigencia 2025 del 53.59% frente al 54.61% planeado después de los controles de cambios realizados, obteniendo un indicador SPI acumulado del 98,12%. </t>
  </si>
  <si>
    <t>Seguimiento 2025 PETI-2023-2026 Jun_2025.xlsx</t>
  </si>
  <si>
    <t xml:space="preserve">El Plan Estratégico de Tecnologías de la Información (PETI), durante el mes de septiembre obtuvo un avance real del 6.73% frente al 6.83% planeado y un indicador SPI del 98.59%. Registrando un avance real acumulado para la vigencia 2025 del 74.84% frente al 76.19% planeado después de los controles de cambios realizados, obteniendo un indicador SPI acumulado del 98.22%. </t>
  </si>
  <si>
    <t>Seguimiento 2025 PETI-2023-2026 Sep_2025.xlsx</t>
  </si>
  <si>
    <t>El Plan Estratégico de Tecnologías de la Información (PETI), a cierre de 2025  obtuvo un avance real del 98,39% frente al 98,39% planeado y un indicador SPI del 100%.</t>
  </si>
  <si>
    <t>Seguimiento PETI 202512.XLSX</t>
  </si>
  <si>
    <t>OSIS_03</t>
  </si>
  <si>
    <t>Adjudicar los contratos del Plan de anual de adquisiciones de la OSIS de la vigencia 2025 para fortalecer las capacidades Tics que habilitan las operaciones estadísticas y la gestión institucional, asegurando la prestación de los servicios en la entidad.</t>
  </si>
  <si>
    <t>(Número de contratos adjudicados a corte Trimestral) / (Número de contratos planeados en 2025) * 100%</t>
  </si>
  <si>
    <t>Instrumentos de control de adquisición de bienes y servicios de Tics y de Contratación de personal PSP y AGP</t>
  </si>
  <si>
    <t>15/12/2025</t>
  </si>
  <si>
    <t>Durante el primer trimestre de 2025, la OSIS logró un avance del 73,48 % en la contratación inicialmente planificada para este año. Este progreso se debe, principalmente, a la alta demanda de los diversos servicios tecnológicos de la oficina de sistemas en sus diferentes dominios: estrategia y gobierno, información y datos, sistemas de información, servicios tecnológicos e infraestructura tecnológica, y seguridad. Esta demanda ha exigido a la operación agilizar los procesos de contratación para cubrir eficazmente las necesidades operativas de las áreas del DANE</t>
  </si>
  <si>
    <t>Programación de recursos 20250331.xlsx</t>
  </si>
  <si>
    <t>Durante el segundo trimestre de 2025, la OSIS logró un avance del 96,69 % en la contratación inicialmente planificada para este año. Esto se explica por tres factores principales: una alta demanda de servicios tecnológicos en áreas como infraestructura, seguridad y gestión de datos; el fortalecimiento de las capacidades operativas gracias a la consolidación del modelo de gestión desde 2021; y una modernización tecnológica sostenida que ha permitido ejecutar acciones estratégicas con mayor eficiencia y continuidad.</t>
  </si>
  <si>
    <t>reporte_general_programación 20250705.xlsx</t>
  </si>
  <si>
    <t>Durante el tercer trimestre de 2025, la OSIS alcanzó un avance del 99,45 % en la contratación inicialmente planificada para el año. Este resultado se debe a la programación de las contrataciones se realizó antes del último trimestre, en función de las características específicas de los servicios prestados por los distintos GITs de la OSIS.
El avance de este trimestre responde a la vinculación de personal para apoyar el diagnóstico de servicios de telefonía en plataformas tecnológicas, a los cambios y fortalecimiento del equipo de gestión de datos, así como a la cesión de un contrato.</t>
  </si>
  <si>
    <t>Reporte_general_programación 20251009.xlsx</t>
  </si>
  <si>
    <t>En 2025, la OSIS ejecutó un total de 188 contratos. De ellos, 45 contratos se realizaron con recursos de inversión provenientes de otras áreas (Producción de información estructural y fortalecimiento de la cobertura del SEN Nacional), mientras que 143 contratos se ejecutaron con recursos de inversión a cargo de la Oficina de Sistemas, correspondientes al proyecto “Modernización Tecnológica”.</t>
  </si>
  <si>
    <t>SPGI 20251224.XLSX</t>
  </si>
  <si>
    <t>OSIS_04</t>
  </si>
  <si>
    <t>Gestionar nuevos servicios automatizados para fortalecer los procesos de producción, con el fin de aportar a la gestión estadística, en concordancia con las necesidades y requerimientos de las direcciones técnicas del DANE</t>
  </si>
  <si>
    <t>(Informe de gestión trimestral de servicios automatizados para fortalecer los procesos de producción/ 4) * 100.</t>
  </si>
  <si>
    <t>Cuatro (4) informes de avance  trimestral de los  proyectos  con  el cumplimiento de  las diferentes etapas de la  automatización requerida  y el  avance de la Documentación de los proyectos en la herramienta - GITLAB</t>
  </si>
  <si>
    <t>Sistemas de información implementados</t>
  </si>
  <si>
    <t>2_Plan Anual de Adquisiciones</t>
  </si>
  <si>
    <t xml:space="preserve">Se realiza el informe del primer trimestre de la vigencia 2025 donde  proporciona un análisis del progreso en la implementación de los servicios de automatización. En la primera sección, se ofrece una descripción general de los servicios. Posteriormente, se detallan los avances alcanzados en relación con el cronograma de actividades establecido. Finalmente, se presentan las conclusiones derivadas del seguimiento y evaluación del proceso. </t>
  </si>
  <si>
    <t>Informe_Trimestral_Servicios_Automatizacion_Marzo2025</t>
  </si>
  <si>
    <t xml:space="preserve"> El proyecto de migración de SAS a Python ha demostrado un avance sustancial y estratégico, completando con éxito la migración de la gran mayoría (20 de 22) de los programas correspondientes al procesamiento mensual de la GEIH. Este logro no es solo cuantitativo, sino también cualitativo, pues se ha establecido una arquitectura de desarrollo en Python que es modular y orientada a objetos, garantizando así la mantenibilidad y reutilización futura del código. Un pilar fundamental de este avance es la creación de una herramienta interna para la comparación automática de resultados, la cual asegura la total equivalencia y fidelidad de los datos entre Python y SAS, mitigando riesgos de calidad y generando una alta confianza en el proceso de transición</t>
  </si>
  <si>
    <t>Informe_Trimestral_Servicios_Automatizacion_Junio2025.pdf</t>
  </si>
  <si>
    <t>Durante el tercer trimestre de 2025, el proyecto de servicios de automatización del GIT Gestión de Datos avanzó en la consolidación de los flujos de procesamiento automatizado para las principales fuentes del sector Construcción (CEED, ELIC e IPOC). Se alcanzaron niveles de avance  en CEED,  ELIC e IPOC, fortaleciendo la validación de datos y la integración de series históricas. Asimismo, se completaron pruebas en Python y entornos híbridos para garantizar reproducibilidad y trazabilidad. Las fuentes complementarias (EC, EMICRON, ICOCIV, ICOCED, IMA y ECG) permanecen en etapa inicial de desarrollo e integración dentro del lago de datos institucional</t>
  </si>
  <si>
    <t>Informe_Trimestral_Servicios_Automatizacion_Septiembre2025</t>
  </si>
  <si>
    <t>En cumplimiento de la meta establecida, se avanzó en la gestión e implementación de nuevos servicios automatizados orientados a fortalecer los procesos de producción institucional, destacándose el desarrollo del Chatbot de la Oficina de Sistemas (CAB) y las integraciones realizadas con el Senado, alineadas con los requerimientos funcionales de las direcciones técnicas del DANE. Estas soluciones permitieron optimizar la atención de trámites, mejorar el acceso oportuno a servicios tecnológicos y facilitar el intercambio de información. Lo anterior contribuye de manera directa a una gestión estadística más eficiente, ágil y articulada con las necesidades operativas de la entidad.</t>
  </si>
  <si>
    <t>PROYECTOS DE AUTOMATIZACIÓN 2025.pdf</t>
  </si>
  <si>
    <t>OSIS_05</t>
  </si>
  <si>
    <t>Atender los requerimientos recibidos necesarios para fortalecer los procesos de producción de información, basados en las Operaciones Estadísticas (OOEE) y los Registros Administrativos (RRAA), con el objetivo de mejorar la calidad y eficiencia de la producción estadística.</t>
  </si>
  <si>
    <t>(Número de requerimientos atendidos basados en OOEE y RRAA / Número de Solicitudes recibidas) *100</t>
  </si>
  <si>
    <t>Informe de atención de solicitudes:
1. Requerimientos atendidos a demanda de Almacenamiento, custodia, disposición  y  automatización  de datos.
2. Requerimientos atendidos a demanda de bodega de datos, SDMX, GEIH y otras encuestas .
3. Requerimientos atendidos a demanda de interoperabilidad
4. Requerimientos atendidos a demanda de datos maestros</t>
  </si>
  <si>
    <t>13/1/2025</t>
  </si>
  <si>
    <r>
      <t xml:space="preserve">
Durante el primer trimestre del año 2025, por parte del GIT de Gestión de datos se atendió un total de 265 solicitudes registradas en 119 Casos en GLPI, relacionados en la siguiente forma: </t>
    </r>
    <r>
      <rPr>
        <b/>
        <sz val="11"/>
        <color rgb="FF000000"/>
        <rFont val="Segoe UI"/>
        <family val="2"/>
      </rPr>
      <t>(1).</t>
    </r>
    <r>
      <rPr>
        <sz val="11"/>
        <color rgb="FF000000"/>
        <rFont val="Segoe UI"/>
        <family val="2"/>
      </rPr>
      <t xml:space="preserve"> Requerimientos atendidos a demanda de Almacenamiento, custodia, disposición y automatización de datos. - Se recibieron 41 solicitudes Registradas en 41 Casos GLPI </t>
    </r>
    <r>
      <rPr>
        <b/>
        <sz val="11"/>
        <color rgb="FF000000"/>
        <rFont val="Segoe UI"/>
        <family val="2"/>
      </rPr>
      <t xml:space="preserve">(2). </t>
    </r>
    <r>
      <rPr>
        <sz val="11"/>
        <color rgb="FF000000"/>
        <rFont val="Segoe UI"/>
        <family val="2"/>
      </rPr>
      <t xml:space="preserve">Requerimientos atendidos a demanda de bodega de datos, SDMX, GEIH y otras encuestas - Se recibieron 191 solicitudes Registradas en 45 Casos GLPI </t>
    </r>
    <r>
      <rPr>
        <b/>
        <sz val="11"/>
        <color rgb="FF000000"/>
        <rFont val="Segoe UI"/>
        <family val="2"/>
      </rPr>
      <t>(3)</t>
    </r>
    <r>
      <rPr>
        <sz val="11"/>
        <color rgb="FF000000"/>
        <rFont val="Segoe UI"/>
        <family val="2"/>
      </rPr>
      <t xml:space="preserve">. Requerimientos atendidos a demanda de interoperabilidad - Se recibieron 33 solicitudes Registradas en 33 Casos GLPI </t>
    </r>
    <r>
      <rPr>
        <b/>
        <sz val="11"/>
        <color rgb="FF000000"/>
        <rFont val="Segoe UI"/>
        <family val="2"/>
      </rPr>
      <t>(4).</t>
    </r>
    <r>
      <rPr>
        <sz val="11"/>
        <color rgb="FF000000"/>
        <rFont val="Segoe UI"/>
        <family val="2"/>
      </rPr>
      <t xml:space="preserve"> Requerimientos atendidos a demanda de datos maestros - Se recibieron 0 solicitudes</t>
    </r>
  </si>
  <si>
    <t>INFORME PRIMER TRIMESTRE DE SOLICITUDES 2025</t>
  </si>
  <si>
    <t>Durante el segundo trimestre del año se recibieron 312 solicitudes registradas en 161 Casos en GLPI, relacionados en el reporte.</t>
  </si>
  <si>
    <t>Informe segundo trimestre atenciona solicitudes.pdf</t>
  </si>
  <si>
    <t>Durante el tercer  trimestre del año 2025, por parte del GIT de Gestión de datos se atendió un total de 384 solicitudes registradas en 183 Casos en GLPI, relacionados en la siguiente forma: (1). Requerimientos atendidos a demanda de Almacenamiento, custodia, disposición y automatización de datos. - Se recibieron 119 solicitudes Registradas en 119  Casos GLPI (2). Requerimientos atendidos a demanda de bodega de datos, SDMX, GEIH y otras encuestas - Se recibieron 235 solicitudes Registradas en 34 Casos GLPI (3). Requerimientos atendidos a demanda de interoperabilidad - Se recibieron 30 solicitudes Registradas en 30 Casos GLPI (4). Requerimientos atendidos a demanda de datos maestros - Se recibieron 0 solicitudes</t>
  </si>
  <si>
    <t>INFORME TERCER TRIMESTRE 2025 ATENCION A SOLICITUDES.pdf</t>
  </si>
  <si>
    <t xml:space="preserve">En el cuarto trimestre se atendieron los requerimientos de gestión de datos:
1. Requerimientos atendidos a demanda de Almacenamiento, custodia, disposición y automatización de datos. 60 Solicitudes atendidas de 60  solicitudes recibidas
2. Requerimientos atendidos a demanda de bodega de datos, SDMX, GEIH y otras encuestas . 67 solicitudes atendidas de 67 solicitudes recibidas
3. Requerimientos atendidos a demanda de interoperabilidad. 18  Solicitudes atendidas de 18 solicitudes recibidas
4. Requerimientos atendidos a demanda de datos maestros. 0 Solicitudes recibidas
Total de solicitudes atendidas en el trimestre: Se recibieron 197 solicitudes Registradas en 98 Casos GLPI y 52 aplicativo SIAD </t>
  </si>
  <si>
    <t>INFORME CUARTO TRIMESTRE ATENCIÓN A SOLICITUDES.pdf</t>
  </si>
  <si>
    <t>OSIS_06</t>
  </si>
  <si>
    <t>Implementar cuatro nuevos servicios de interoperabilidad, enfocados en las temáticas requeridas por las direcciones técnicas, con el propósito de fortalecer la difusión y el acceso a información claves, promoviendo el uso de los datos y contribuyendo a la toma de decisiones estratégicas.</t>
  </si>
  <si>
    <t>(Informe trimestral de implementación servicios de interoperabilidad implementados/ 4) * 100.</t>
  </si>
  <si>
    <t>Cuatro (4) informes  de gestión trimestral de implementación servicios de interoperabilidad implementados  y el  avance de la Documentación de los proyectos en la herramienta - GITLAB</t>
  </si>
  <si>
    <t xml:space="preserve">Durante el primer trimestre del año 2025, por parte del GIT de Gestión de datos se realiza el informe del primer trimestre relacionado al  proyecto1 que tiene como objetivo desarrollar un servicio para la consulta de información histórica asociada al Chip Catastral, utilizando tecnologías de interoperabilidad que permitan un acceso ágil, seguro y eficiente a los datos desde el levantamiento de requerimientos hasta la implementación de pruebas piloto, garantizando la integración con sistemas existentes y fortaleciendo los mecanismos de consulta y difusión de información catastral. </t>
  </si>
  <si>
    <t>Informe trimestral Proyecto servicio interoperabilidad SNR</t>
  </si>
  <si>
    <t>Durante el periodo abril-junio de 2025, se evidenciaron avances significativos en la implementación de los servicios de interoperabilidad. Esta estrategia tiene como propósito asegurar el intercambio seguro, oportuno y de calidad de la información entre el DANE y entidades externas, fortaleciendo la integración institucional y la toma de decisiones basada en datos.</t>
  </si>
  <si>
    <t>Informe Trimestre Interoperabilidad.pdf</t>
  </si>
  <si>
    <t>Durante el tercer trimestre de 2025,  El GIT Gestión de Datos, consolidó avances significativos en la implementación de nuevos servicios de interoperabilidad, orientados al fortalecimiento de la difusión, acceso y uso estratégico de la información estadística. Este informe presenta los resultados alcanzados, las actividades técnicas ejecutadas.</t>
  </si>
  <si>
    <t>INFORME TERCER TRIMESTRE NUEVOS SERVICIOS  INTEROPERABILIDAD</t>
  </si>
  <si>
    <t>En cumplimiento de la meta establecida, se realizó la implementación de cuatro nuevos servicios de interoperabilidad orientados a las necesidades de las direcciones técnicas del DANE, destacándose los servicios IPC_ULTIMO – Enel Codensa, IPC_TOTAL – Rama Judicial y Sincronización Banco de la República – FTP VGTA, y cancillería los cuales se encuentran completamente implementados y operativos. Estas interoperabilidades fortalecieron la difusión y el acceso a información estadística clave mediante mecanismos automatizados, seguros y estandarizados. contribuyendo al uso estratégico de los datos y a la toma de decisiones informadas en el sector público.</t>
  </si>
  <si>
    <t>Informe producto final 4 nueva interoperabilidades .pdf</t>
  </si>
  <si>
    <t>OSIS_07</t>
  </si>
  <si>
    <t>Optimizar la eficiencia operativa y la escalabilidad de los servicios interoperables asegurados, promoviendo una infraestructura tecnológica más robusta y adaptable para el intercambio de información interinstitucional, mediante la actualización de la plataforma de interoperabilidad X-Road a la versión 7.26</t>
  </si>
  <si>
    <t>(Informe de la actualización de la plataforma de interoperabilidad X-Road en cada ambiente de producción /3) *100</t>
  </si>
  <si>
    <t>Tres (3) informes  de gestión de la  actualización de la plataforma de interoperabilidad X-Road en cada ambiente de producción</t>
  </si>
  <si>
    <t>Durante el segundo semestre se dio inicio al proceso de actualización de la plataforma X-Road, condicionado a la disponibilidad técnica y operativa por parte del Ministerio de Tecnologías de la Información y las Comunicaciones (MINTIC) para llevar a cabo dicha actualización.</t>
  </si>
  <si>
    <t>Informe Trimestre Interoperabilidad XROAD.pdf</t>
  </si>
  <si>
    <t>Durante el tercer trimestre de 2025, el DANE, a través del GIT Gestión de Datos, ejecutó exitosamente la actualización de la plataforma X-Road en el ambiente preproductivo, migrando de la versión 6.25 a la 7.2.6
Actualización X-Road Ambiente.</t>
  </si>
  <si>
    <t>Actualización X-Road Ambiente PRE.docx</t>
  </si>
  <si>
    <t>Se realizó la actualización de la plataforma de interoperabilidad X-Road a la versión 7.3.2, ejecutando la instalación, configuración y validación del servidor de seguridad en los ambientes QA, preproductivo y productivo conforme a los lineamientos de la Agencia Nacional Digital. Esta actualización permitió fortalecer la eficiencia operativa, asegurar la correcta operación de los servicios interoperables y mejorar la escalabilidad de la infraestructura para el intercambio de información interinstitucional. Así mismo, se verificó la correcta operación de servicios, certificados y subsistemas, consolidando una plataforma más robusta, segura y adaptable para la interoperabilidad del DANE.</t>
  </si>
  <si>
    <t>Actualización X-Road Ambiente pre producción
Informe Actualizacion XROAD 7.3 Produccion
Informe Actualizacion XROAD 7.3 QA informe</t>
  </si>
  <si>
    <t>OSIS_08</t>
  </si>
  <si>
    <t>L3.6_Mejorar la seguridad digital del DANE a través del fortalecimiento de las capacidades de ciberseguridad para asegurar la protección de la información misional e institucional</t>
  </si>
  <si>
    <t>Gestionar los controles lógicos de seguridad digital gestionados que apoyen la estrategia del MSPI de la Entidad a demanda</t>
  </si>
  <si>
    <t>Eficiencia</t>
  </si>
  <si>
    <t>(Informe trimestral de Gestión de los eventos mitigados mediante las soluciones de seguridad informática (Controles lógicos de seguridad digital) / 4) *100</t>
  </si>
  <si>
    <t>Informe trimestral de Gestión de Seguridad Informática.
Informe final de la gestión de las soluciones de seguridad informática al cierre del 2025.</t>
  </si>
  <si>
    <t>24/01/2025</t>
  </si>
  <si>
    <r>
      <t xml:space="preserve">"Durante el trimestre se desarrollaron y fortalecieron los controles lógicos de seguridad digital que respaldan la estrategia del Modelo de Seguridad de la Información (MSPI) de la Entidad, a través de la gestión y mejora continua de soluciones tecnológicas clave. Las actividades se organizaron en torno a los siguientes ejes:
</t>
    </r>
    <r>
      <rPr>
        <b/>
        <sz val="11"/>
        <color rgb="FF000000"/>
        <rFont val="Segoe UI"/>
        <family val="2"/>
      </rPr>
      <t xml:space="preserve">
1. Soluciones Microsoft Office 365
</t>
    </r>
    <r>
      <rPr>
        <sz val="11"/>
        <color rgb="FF000000"/>
        <rFont val="Segoe UI"/>
        <family val="2"/>
      </rPr>
      <t xml:space="preserve">Se implementaron acciones para fortalecer la seguridad y la productividad de los usuarios en el entorno colaborativo de Office 365. Entre los principales logros se destacan:
a) Ampliación del uso de Autenticación Multifactor (MFA): Se integraron nuevos usuarios a esta medida, elevando la protección frente a accesos no autorizados.
b) Depuración de usuarios y licencias: Se identificaron y gestionaron cuentas inactivas, facilitando el uso eficiente de licencias y permitiendo la ejecución oportuna de respaldos.
c) Gestión de alertas de seguridad: Se dio respuesta a incidentes derivados de configuraciones erróneas, uso de VPN no autorizado y cambios de contraseña no sincronizados.
</t>
    </r>
    <r>
      <rPr>
        <b/>
        <sz val="11"/>
        <color rgb="FF000000"/>
        <rFont val="Segoe UI"/>
        <family val="2"/>
      </rPr>
      <t xml:space="preserve">
2. Seguridad Digital
</t>
    </r>
    <r>
      <rPr>
        <sz val="11"/>
        <color rgb="FF000000"/>
        <rFont val="Segoe UI"/>
        <family val="2"/>
      </rPr>
      <t xml:space="preserve">Se reforzó la infraestructura de seguridad digital mediante la actualización continua de las plataformas de antivirus, EDR y sistemas de detección y respuesta a incidentes:
a) Postura de seguridad alcanzada: Se fortaleció la implementación de parches, actualización de firmas y depuración de equipos sin comunicación.
b) Atención a vulnerabilidades: Se analizaron y gestionaron vulnerabilidades identificadas en el entorno EDR, mitigando riesgos potenciales.
</t>
    </r>
    <r>
      <rPr>
        <b/>
        <sz val="11"/>
        <color rgb="FF000000"/>
        <rFont val="Segoe UI"/>
        <family val="2"/>
      </rPr>
      <t xml:space="preserve">
3. Seguridad Perimetral
</t>
    </r>
    <r>
      <rPr>
        <sz val="11"/>
        <color rgb="FF000000"/>
        <rFont val="Segoe UI"/>
        <family val="2"/>
      </rPr>
      <t xml:space="preserve">Se mantuvo la operatividad y protección de la red de la entidad mediante las siguientes acciones:
a) Actualización y monitoreo de firewalls perimetrales: Se realizaron tareas de mantenimiento, migración de máquinas virtuales, ajustes de configuración y publicación de manuales operativos.
b) Atención de escalamientos del SOC: Se actuó de manera oportuna frente a las alertas críticas, garantizando una respuesta eficaz.
c) Análisis de tráfico y comportamiento en red: Se evaluaron patrones de uso de ancho de banda, conexiones VPN, así como riesgos asociados al tráfico saliente hacia internet.
</t>
    </r>
    <r>
      <rPr>
        <b/>
        <sz val="11"/>
        <color rgb="FF000000"/>
        <rFont val="Segoe UI"/>
        <family val="2"/>
      </rPr>
      <t xml:space="preserve">
4. Seguridad End Point
</t>
    </r>
    <r>
      <rPr>
        <sz val="11"/>
        <color rgb="FF000000"/>
        <rFont val="Segoe UI"/>
        <family val="2"/>
      </rPr>
      <t>Se mantuvieron actualizados los controles en dispositivos finales de la entidad, logrando lo siguiente:
a) Depuración de la consola antivirus: Eliminación de equipos inactivos o duplicados, permitiendo una administración más eficiente.
b) Gestión de alertas y eventos de seguridad: Se atendieron todos los eventos reportados con criticidad media o baja, sin presentarse eventos de nivel alto durante el periodo."</t>
    </r>
  </si>
  <si>
    <t>Informe Gestión de Seguridad Informática</t>
  </si>
  <si>
    <t>Durante el segundo trimestre de 2025, la Oficina de Sistemas del DANE, a través del Grupo Interno de Trabajo de Plataformas Tecnológicas, continuó garantizando el soporte técnico y operativo a las soluciones tecnológicas asociadas a la producción estadística (PES) y a los sistemas de gestión administrativa. Estas acciones han permitido mantener la disponibilidad, integridad y eficiencia de los servicios digitales ofrecidos a los grupos de interés internos y externos.
En cuanto a la infraestructura de seguridad y soporte, se fortaleció el entorno tecnológico mediante acciones específicas como: mejoras en la postura de seguridad de endpoints, estabilización de controladores de dominio en Active Directory, implementación de autenticación multifactor (MFA) en conexiones VPN e implementación de autenticación moderna para varias plataformas, actualizaciones de plataformas de seguridad perimetral (firewalls, WAF, AntiDDoS) y la atención de más de 200 requerimientos de soporte registrados en GLPI. Asimismo, se automatizó el respaldo y análisis de tráfico, y se consolidaron avances en herramientas colaborativas como Exchange Online y Teams, aumentando su disponibilidad y rendimiento.
Estas acciones han contribuido a que las plataformas críticas que respaldan la operación administrativa y estadística del DANE se mantengan estables y disponibles, lo que garantiza el cumplimiento de los compromisos institucionales y la continuidad operativa ante riesgos tecnológicos. Además, se han documentado los principales avances, alertas identificadas y próximos pasos, lo cual permite asegurar la mejora continua en la prestación de servicios digitales clave para la entidad.</t>
  </si>
  <si>
    <t>Durante el trimestre julio-septiembre de 2025, el DANE logró avances significativos en la gestión de su infraestructura tecnológica y seguridad digital, consolidando mejoras en plataformas colaborativas como Office 365, fortaleciendo la postura de seguridad en endpoints con Trellix y optimizando la protección perimetral mediante actualizaciones de firewalls, correlacionadores de eventos y sistemas antispam. Se atendieron más de 280 requerimientos internos, se realizaron análisis de vulnerabilidades en sistemas críticos, se implementaron controles de acceso con autenticación multifactor y se promovió la cultura de ciberseguridad a través de capacitaciones y boletines técnicos. Las acciones ejecutadas permitieron reducir riesgos operativos, mejorar la capacidad de respuesta ante incidentes y alinear la gestión institucional con las directrices de la Política de Gobierno Digital.</t>
  </si>
  <si>
    <t>INFORME DE GESTIÓN DE LOS EVENTOS MITIGADOS MEDIANTE LAS SOLUCIONES DE SEGURIDAD INFORMÁTICA</t>
  </si>
  <si>
    <t>El trimestre octubre-diciembre 2025 evidencia avances significativos en la seguridad, disponibilidad y gestión de la identidad digital institucional. La atención oportuna de incidentes, la mejora del Secure Score y la consolidación de usuarios y licencias han fortalecido la postura tecnológica del DANE, alineando la operación con las mejores prácticas de ciberseguridad y eficiencia operativa.</t>
  </si>
  <si>
    <t>Servicios tecnológicos</t>
  </si>
  <si>
    <t>OSIS_09</t>
  </si>
  <si>
    <t xml:space="preserve">Gestionar el sistema de respaldo para soportar la estrategia de continuidad de los servicios de TI de la Entidad. </t>
  </si>
  <si>
    <t>(Informe de gestión trimestral del Sistema de Copias de Respaldo de Información / 4) * 100.</t>
  </si>
  <si>
    <t>Informe de gestión trimestral del sistema de copias de respaldo de la Información Institucional.
Informe final del Sistema de Copias de Respaldo de Información institucional al cierre del 2025.</t>
  </si>
  <si>
    <t>20/01/2025</t>
  </si>
  <si>
    <t>Durante el primer trimestre de 2025, se desarrollaron acciones clave orientadas a garantizar la continuidad operativa de los servicios tecnológicos de la Entidad, mediante una gestión efectiva del sistema de respaldo, alineada con el Sistema Integrado de Gestión Institucional.
1. Respaldo Plataforma
Se administran actualmente 88 jobs programados que abarcan servidores Windows y Linux, así como 18 Jobs para bases de datos y 104 copy jobs configurados para ejecutar réplicas automáticas al finalizar el respaldo principal. Estos respaldos son monitoreados constantemente para verificar su estado y el consumo de red, asegurando la integridad y oportunidad de la información. La retención de los copy jobs se mantiene en tres meses, priorizando la disponibilidad de versiones recientes en caso de recuperación.
2. Respaldo Office 365
La plataforma protege actualmente las cuentas de correo de los directivos, sitios de SharePoint solicitados vía Mesa de Servicios TIC, y alrededor de 3.500 cuentas de usuarios retirados. Esta cobertura fortalece la continuidad del acceso a la información crítica de la entidad, incluso posterior a la desvinculación del personal.
3. Licenciamiento y Uso de la Plataforma
Hasta marzo de 2025, se han utilizado 246 de las 400 instancias de licencias para respaldos tradicionales y 1.046 de las 4.000 licencias destinadas a Office 365. Se identificó un incremento en el uso de licencias, asociado a ajustes realizados en los repositorios de almacenamiento, sin que esto afectara los datos ya respaldados.
4. Sistema de Almacenamiento 
El sistema en la sede central cuenta con 341,83 TB en data cache (expuesta a red) y 182,54 TB en almacenamiento principal (desconectada de red), lo que garantiza disponibilidad inmediata y conservación segura de la información crítica.</t>
  </si>
  <si>
    <t>Informe gestión  del sistema de copias de respaldo de la Información Institucional</t>
  </si>
  <si>
    <t>Durante el segundo trimestre de 2025, la Oficina de Sistemas, a través del Grupo Interno de Trabajo de Plataformas Tecnológicas, ha mantenido y fortalecido el sistema institucional de respaldo de información, como parte fundamental de la estrategia de continuidad operativa de los servicios tecnológicos del DANE. Para ello, se ha hecho uso intensivo de la herramienta Veeam Backup &amp; Replication, garantizando la disponibilidad, integridad y recuperación de la información crítica de la entidad.
Entre los logros más relevantes de este periodo se encuentran la realización de respaldos de servidores y bases de datos tanto en plataformas Windows como Linux, la replicación inmediata hacia el repositorio alterno (copy jobs), y la cobertura extendida de respaldo para servicios en la nube como Office 365, incluyendo más de 3.600 cuentas de usuarios retirados, sitios de SharePoint y cuentas directivas. Se destaca también la actualización de la plataforma Veeam en abril y de los nodos de almacenamiento Exagrid en junio, así como la migración de servidores clave a infraestructura Nutanix, incrementando la eficiencia y resiliencia del entorno.
A nivel de gestión, los indicadores evidencian una tasa de éxito superior al 97%, reflejando la estabilidad y eficacia del sistema. No obstante, se identificaron algunas alertas como la falta de virtualización en el repositorio alterno, fallas en respaldos en sedes regionales (Barranquilla y Quibdó), y la necesidad de un nuevo repositorio para respaldos de Office365, debido a la obsolescencia del servidor Systema80, para lo cual se buscan estrategias para mitigar estos inconvenientes en un tiempo prudencial.</t>
  </si>
  <si>
    <t>Informe gestión del sistema de copias de respaldo de la Información Institucional</t>
  </si>
  <si>
    <t>Durante el trimestre, se consolidó una gestión eficiente y progresiva de la plataforma Veeam Backup and Replication, evidenciando mejoras en la cobertura de respaldos, el uso de licencias y la capacidad de recuperación ante incidentes. Se incrementó el número de jobs programados, se mantuvo el 100 % de ejecución de Copy Jobs hacia el repositorio alterno, y se amplió el respaldo de cuentas de Office 365, alcanzando más de 3.000 licencias activas. Además, se realizaron mantenimientos preventivos, actualizaciones de plataforma y se mantuvo un porcentaje de éxito superior al 95 % en las sesiones de respaldo. No obstante, se identificaron alertas críticas como la falta de virtualización en el sitio alterno, el uso de tecnologías obsoletas y la necesidad de adoptar la estrategia de respaldo 3-2-1, lo que plantea retos importantes para garantizar la continuidad operativa y la resiliencia institucional.</t>
  </si>
  <si>
    <t>INFORME DE GESTIÓN TRIMESTRAL DEL SISTEMA DE COPIAS DE RESPALDO DE INFORMACIÓN</t>
  </si>
  <si>
    <t>Durante el trimestre, se fortaleció la gestión del sistema de respaldo y restauración, se continuó con las pruebas de restauración periódicas y la verificación de almacenamiento. El seguimiento de la administración del sistema ha evidenciado el correcto funcionamiento y eficiencia del proceso de respaldo, así como la restauración de máquinas.</t>
  </si>
  <si>
    <t>OSIS_10</t>
  </si>
  <si>
    <t>Gestionar y dar soporte técnico de las soluciones tecnológicas de producción estadísticas (PES) y Gestión Administrativa fortalecidas para mantener la disponibilidad de los servicios en los grupos de interés.</t>
  </si>
  <si>
    <t>(Informe de gestión sobre la administración de almacenamiento y procesamiento / 4) *100.</t>
  </si>
  <si>
    <t>Informe de gestión trimestral que detalla la operación técnica de la solución de almacenamiento y procesamiento.
Informe final de la administración de almacenamiento y procesamiento al cierre del 2025.</t>
  </si>
  <si>
    <t>Durante el primer trimestre del año 2025, se realizaron diversas actividades orientadas a garantizar la disponibilidad, estabilidad y soporte de las plataformas tecnológicas que soportan tanto los procesos de producción estadística como de gestión administrativa.
Las actividades realizadas durante el trimestre permitieron mantener la operatividad, disponibilidad y continuidad de las soluciones tecnológicas asociadas a los procesos estratégicos de la Entidad. Se fortalece así el soporte a los grupos de interés internos y externos, asegurando el cumplimiento de los objetivos institucionales relacionados con la producción estadística y la gestión administrativa.
Durante el trimestre se garantizó la continuidad operativa de las soluciones tecnológicas de producción estadística mediante el seguimiento permanente a proveedores de servicios de TI, asegurando el cumplimiento de SLA y atención oportuna a incidentes; el mantenimiento preventivo y correctivo de las plataformas de la infraestructura tecnológica y servicios de TI; la administración eficiente de bases de datos críticas mediante respaldos, actualizaciones y monitoreo de recursos; el fortalecimiento del monitoreo en tiempo real de sistemas para anticipar fallas y tomar decisiones informadas; y el soporte técnico integral a los dispositivos móviles de captura utilizados en recolección de información estadística en campo.</t>
  </si>
  <si>
    <t>Informe Gestión de administración de almacenamiento y procesamiento</t>
  </si>
  <si>
    <t>Durante el segundo trimestre del año, la Oficina de Sistemas del DANE consolidó importantes avances en la gestión técnica y operativa de las plataformas tecnológicas que soportan los procesos de producción estadística (PES) y de gestión administrativa. Este esfuerzo se tradujo en la estabilización y mantenimiento continuo de los servicios críticos, con énfasis en la disponibilidad de plataformas de virtualización, almacenamiento, correo institucional, portales web y servicios académicos como Moodle y BPSO.
Entre los logros más destacados se encuentran la migración progresiva de entornos a la plataforma Nutanix, lo cual ha permitido mejorar el desempeño, la escalabilidad y la resiliencia de las aplicaciones institucionales. A ello se suma la ampliación del sistema de monitoreo Zabbix, alcanzando 125 servidores monitoreados, así como el fortalecimiento de medidas de seguridad en sistemas Linux y Windows mediante actualizaciones, prácticas de hardening, segmentación de red y control de accesos.
Se mantuvo una respuesta efectiva ante alertas generadas de la infraestructura tecnológica y las plataformas de virtualización, asegurando la continuidad de servicios ante eventos críticos como el corte eléctrico de mayo. Además, se registró un incremento en la atención de casos técnicos mediante la herramienta GLPI y se brindó soporte a procesos clave como el IPC y la restauración de respaldos semanales.</t>
  </si>
  <si>
    <t>Durante el tercer trimestre de 2025, se consolidó una gestión técnica robusta y estratégica sobre la infraestructura tecnológica institucional, enfocándose en la administración, mantenimiento y optimización de servidores físicos y virtuales, así como en plataformas de virtualización como VMware, Nutanix, Hyper-V, OVM y OKVM. Se evidenció un avance progresivo en la depuración de máquinas virtuales inactivas, la creación de nuevos escritorios virtuales (VDI), y la migración de servidores físicos a entornos virtuales, mejorando la eficiencia operativa y el aprovechamiento de recursos. Se gestionaron alertas críticas en sistemas de almacenamiento SAN y se realizaron actualizaciones de firmware, BIOS y parches de seguridad en servidores Windows. Además, se brindó soporte de segundo nivel a usuarios finales, atendiendo más de 150 casos a través de la mesa de servicios TIC, y se apoyaron procesos clave como el cálculo del IPC y la restauración de respaldos semanales desde el Ministerio de Salud. La gestión del Directorio Activo fue fortalecida mediante la depuración de usuarios, afinamiento de GPOs y reorganización de unidades organizativas (OU) en sedes territoriales. A pesar de los desafíos técnicos, como alertas en SAN Equallogic y fallos en el servidor Cloud Control, se logró mantener la estabilidad de los servicios y se avanzó en la implementación de mejoras estructurales, posicionando al equipo como un pilar clave en la continuidad operativa y la seguridad digital del DANE.</t>
  </si>
  <si>
    <t>INFORME DE GESTIÓN SOBRE LA ADMINISTRACIÓN DE ALMACENAMIENTO Y PROCESAMIENTO</t>
  </si>
  <si>
    <t>OSIS_11</t>
  </si>
  <si>
    <t>Gestionar los Servicios y componentes de conectividad para operar y brindar disponibilidad de la red de comunicaciones de la Entidad a nivel nacional.</t>
  </si>
  <si>
    <t>(Informe trimestral de gestión de operatividad de la infraestructura tecnológica, destinadas a respaldar la red de comunicación / 4) *100.</t>
  </si>
  <si>
    <t>Informe trimestral de Gestión sobre el Monitoreo de Canales de Internet.
Informe final de operatividad de la infraestructura tecnológica, destinadas a respaldar la red de comunicación al cierre del 2025.</t>
  </si>
  <si>
    <t>Durante el trimestre, se gestionaron los servicios y componentes de conectividad esenciales para garantizar la operatividad y disponibilidad de la red de comunicaciones de la Entidad a nivel nacional. Se realizaron mantenimientos preventivos y correctivos en la infraestructura de redes de comunicación, incluyendo cableado estructurado, sistemas de alimentación ininterrumpida (UPS) y aires acondicionados (AA), asegurando la estabilidad energética y climática de los cuartos de comunicaciones. En las plataformas Linux y windows se ejecutaron tareas de actualización, refuerzo de seguridad y monitoreo continuo para garantizar el soporte a servicios críticos. Asimismo, se brindó soporte técnico y operativo a los servicios tecnológicos requeridos por las Encuestas, asegurando la conectividad, disponibilidad de servidores, sistemas de autenticación y acceso seguro para los usuarios en campo y en las sedes de la Entidad. Estas acciones contribuyeron directamente a la continuidad de los procesos institucionales y a la eficiencia en la gestión de la infraestructura tecnológica</t>
  </si>
  <si>
    <t>Informe Gestión de Monitoreo de Canales de Internet</t>
  </si>
  <si>
    <t>Durante el segundo trimestre de 2025, el equipo de Redes de la Oficina de Sistemas del DANE continuó fortaleciendo la capacidad de atención a los requerimientos TIC presentados por usuarios finales a nivel nacional, lo cual ha sido clave para garantizar la disponibilidad y estabilidad de los servicios tecnológicos institucionales.
A través de la plataforma GLPI, se atendieron progresivamente un total de 38 casos (6 en abril, 11 en mayo y 21 en junio), con un enfoque orientado a la resolución efectiva de incidentes relacionados con conectividad, redes LAN/WLAN, acceso a servicios institucionales y fallas de infraestructura. Estas intervenciones han sido complementadas por la gestión de más de 200 incidentes de conectividad con el ISP Claro, demostrando capacidad de respuesta y coordinación para restablecer los servicios afectados.
Asimismo, se realizaron acciones de soporte técnico directo, como el desbloqueo de direcciones IP, respaldo de configuraciones de red, validación de puntos de acceso (APs), análisis de tráfico, y mantenimiento correctivo en los centros de cableado. Se avanzó en la integración de herramientas de monitoreo como FortiAnalyzer y SNMP, que han permitido un control más proactivo del estado de los equipos y la red. Estas mejoras han sido esenciales para reducir los tiempos de respuesta y anticiparse a posibles interrupciones del servicio.</t>
  </si>
  <si>
    <t>Durante el tercer trimestre de 2025, se consolidó avances significativos en la modernización, seguridad y estabilidad de la infraestructura tecnológica institucional. Se logró la estandarización de configuraciones en switches territoriales, la actualización del firmware del Switch CORE, y se fortaleció la segmentación de red en más del 85% de las sedes. Además, se avanzó en la implementación de direccionamiento IPv6 y en el despliegue del sistema NAC, con pruebas exitosas de conectividad y autenticación. A pesar de las interrupciones del servicio por parte del ISP Claro, el equipo demostró capacidad de respuesta efectiva, gestionando incidencias críticas, optimizando el monitoreo y asegurando la continuidad operativa. Estos logros reflejan un compromiso sostenido con la transformación digital y la resiliencia de los servicios de conectividad del DANE.</t>
  </si>
  <si>
    <t>INFORME DE GESTIÓN DE OPERATIVIDAD DE LA INFRAESTRUCTURA TECNOLÓGICA</t>
  </si>
  <si>
    <t>El trimestre octubre-diciembre 2025 se caracterizó por una intensa actividad enfocada en la seguridad, estandarización y modernización de la infraestructura de red del DANE. Se lograron avances significativos en proyectos estratégicos, como la culminación de la segmentación de red, validación de alta disponibilidad, despliegue inicial de IPv6, y mejoras en la cobertura Wi-Fi. A pesar de los desafíos externos y las interrupciones del servicio del ISP, el equipo demostró eficiencia y capacidad de respuesta, consolidando una infraestructura resiliente y alineada con las mejores prácticas de seguridad y gestión de redes.</t>
  </si>
  <si>
    <t>OSIS_12</t>
  </si>
  <si>
    <t>Gestionar las solicitudes TIC analizando el desempeño de su atención y resolución, logrando la disponibilidad de los servicios TIC para el usuario final en la Entidad.</t>
  </si>
  <si>
    <t>(Informe trimestral sobre la gestión de solicitudes TIC / 4) * 100.</t>
  </si>
  <si>
    <t>Informe trimestral de gestión con un análisis exhaustivo del desempeño en la gestión de solicitudes de Tecnologías de la Información y la Comunicación (TIC).
Informe final sobre la gestión de solicitudes TIC al cierre del 2025.</t>
  </si>
  <si>
    <t>Durante el trimestre, se gestionaron de manera eficiente las solicitudes recibidas a través de la Mesa de Servicios TIC, con el objetivo de garantizar la disponibilidad y continuidad de los servicios tecnológicos para los usuarios finales de la Entidad. Se realizó un análisis periódico del desempeño en la atención y resolución de requerimientos, lo cual permitió identificar oportunidades de mejora, optimizar los tiempos de respuesta y fortalecer la experiencia del usuario. Se atendieron incidentes, solicitudes de soporte técnico, requerimientos de configuración y restablecimiento de servicios, manteniendo una trazabilidad completa en la herramienta de gestión de mesa de servicios TIC. Además, se promovió la asignación oportuna de casos a los especialistas responsables, asegurando una gestión efectiva de los recursos técnicos y humanos. Estas acciones contribuyen directamente a la eficiencia operativa y al fortalecimiento del sistema institucional de atención TIC.</t>
  </si>
  <si>
    <t>Informe Gestión de Solicitudes TIC</t>
  </si>
  <si>
    <t>Durante el segundo trimestre de 2025, la Mesa de Servicios TIC del DANE mantuvo una operación continua y eficiente en la atención de requerimientos, solicitudes y casos técnicos presentados por usuarios a nivel nacional. A través de la plataforma institucional y en cumplimiento de los Acuerdos de Nivel de Servicio (ANS), se gestionaron con oportunidad acciones clave que permitieron garantizar la disponibilidad de los servicios tecnológicos.
Entre los logros más relevantes se destaca la creación, actualización y retiro de más de 340 usuarios, la gestión de 635 accesos a servidores, así como la generación de 635 buzones de correo institucional para usuarios de planta y contratistas. Además, se realizaron entrevistas técnicas para teletrabajo, se ejecutaron brigadas de mantenimiento  preventivo semestrales y se avanzó en la depuración de cuentas expiradas en el Directorio Activo.
Estas acciones permitieron sostener la operatividad de servicios TIC críticos en la entidad, aunque se evidenciaron desafíos como la sobrecarga operativa del equipo técnico, bloqueos recurrentes en el Directorio Activo y la necesidad de contar con un aplicativo especializado para trazabilidad e inventario técnico. Pese a estos retos, el desempeño general fue satisfactorio, destacando el compromiso del equipo para sostener el soporte técnico y responder eficazmente a las demandas institucionales.</t>
  </si>
  <si>
    <t>Durante el tercer trimestre de 2025, la Mesa de Servicios TIC del DANE demostró una gestión eficiente y comprometida con la atención oportuna de requerimientos tecnológicos, consolidando más de mil solicitudes atendidas entre usuarios, buzones y accesos a servidores. Se fortaleció el soporte técnico en sitio, se avanzó en el reemplazo de equipos obsoletos, se ejecutaron mantenimientos preventivos y se apoyaron procesos clave como la depuración del Directorio Activo y la asignación de licencias. A pesar de alertas como la expiración de soporte de Windows 10, limitaciones en licenciamiento Office 365 y bloqueos recurrentes en el Directorio Activo, el equipo mantuvo la operatividad de los servicios TIC, evidenciando un enfoque proactivo, articulado y centrado en el usuario.</t>
  </si>
  <si>
    <t>INFORME DE GESTIÓN DE SOLICITUDES TIC</t>
  </si>
  <si>
    <t>Durante el trimestre se realizaron actividades de gestión de usuarios, gestión de correo, acceso a servidores, soporte técnico en sitio y apoyo en la gestión del Directorio Activo y licenciamiento Microsoft 365. Se avanzó en el proceso de reemplazo de equipos de cómputo y en la revisión, alistamiento y configuración de impresoras provenientes de la logística inversa de CENU. Además, se atendieron entrevistas de condiciones técnicas para teletrabajo y se mantuvo la depuración periódica de usuarios expirados en el Directorio Activo, cierre de cuentas Zimbra y retiro de licenciamiento Microsoft 365.</t>
  </si>
  <si>
    <t>OSIS_13</t>
  </si>
  <si>
    <t>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t>
  </si>
  <si>
    <t>(Informe trimestral de seguimiento / 4)*100%</t>
  </si>
  <si>
    <t>Un informe trimestral de seguimiento de los proyectos con el cumplimiento del procedimiento de los operativos estadísticos de encuestas y censos de las temáticas sociales, agropecuarias, económicas, índices, industria, infraestructura, comercio y servicios de las cuales se hayan recibido solicitudes.</t>
  </si>
  <si>
    <t>Servicios de información actualizados</t>
  </si>
  <si>
    <t>Se entrega el informe correspondiente al primer trimestre de 2025, en el cual se documenta el seguimiento y avance de los sistemas de información que han recibido o continúan con solicitudes de desarrollo o mantenimiento. En este periodo, se destacan las temáticas de servicios, infraestructura y agropecuaria, con sistemas como la Encuesta Anual de Servicios (EAS), Encuesta de Cemento Gris y Concreto Premezclado (ECG-EC), Encuesta Mensual de Servicios (EMS),  SIPSA DMC, Encuesta de Consumo de Gasto del Componente Económico, Convivencia Laboral MEDELLIN, COPASST CENTRAL y COPASST Territorial Centro los cuales se encuentran en proceso de desarrollo y mantenimiento.</t>
  </si>
  <si>
    <t>- PAI_13 OSIS_Informe Trimestral_1_Dsllo_Mantto_GIT AIOC_04042025.docx
 - Informe trimestral de seguimiento de los proyectos OSIS 13.docx</t>
  </si>
  <si>
    <t>Durante el segundo trimestre de 2025, los GIT SIPA y AIOC realizaron el seguimiento continuo a los sistemas de información desarrollados y/o mantenidos que apoyan los procesos de captura, transmisión, consolidación y entrega de información en los operativos estadísticos y sistemas administrativos, en cumplimiento de los requerimientos técnicos y funcionales establecidos. En particular para los sistemas ECG-EC, EMS-EMSB, ETUP, SIPSA LECHE, EAI, EAS</t>
  </si>
  <si>
    <t>PAI_13 OSIS_Segundo_Informe Trimestral_2_Dsllo_Mantto_GIT AIOC_04072025.docx
Informe trimestral de seguimiento de los proyectos OSIS 13</t>
  </si>
  <si>
    <t>Durante el tercer trimestre de 2025, los GIT SIPA y AIOC entregan los informes correspondientes en el cual se documenta el seguimiento continuo a los sistemas de información desarrollados y/o mantenidos que apoyan los procesos de captura, transmisión, consolidación y entrega de información en los operativos estadísticos y sistemas administrativos, en cumplimiento de los requerimientos técnicos y funcionales establecidos. En particular para los sistemas ECG-EC, EMS-EMSB, ETUP, SIPSA LECHE, EAS, EAID, ONUMUJERES.</t>
  </si>
  <si>
    <r>
      <t xml:space="preserve">AIOC: </t>
    </r>
    <r>
      <rPr>
        <sz val="11"/>
        <rFont val="Segoe UI"/>
        <family val="2"/>
      </rPr>
      <t>PAI_13 OSIS_Tercer_Informe Trimestral_Dsllo_Mantto_GIT AIOC_09102025.docx</t>
    </r>
    <r>
      <rPr>
        <b/>
        <u/>
        <sz val="11"/>
        <rFont val="Segoe UI"/>
        <family val="2"/>
      </rPr>
      <t xml:space="preserve">
SIPA</t>
    </r>
    <r>
      <rPr>
        <sz val="11"/>
        <rFont val="Segoe UI"/>
        <family val="2"/>
      </rPr>
      <t>: Informe trimestral de seguimiento de los proyectos OSIS 13</t>
    </r>
  </si>
  <si>
    <t>Durante el cuarto trimestre de 2025, los GIT SIPA y AIOC entregaron los informes correspondientes en el cual se documenta el seguimiento continuo a los sistemas de información desarrollados y/o mantenidos que apoyan los procesos de captura, transmisión, consolidación y entrega de información en los operativos estadísticos y sistemas administrativos, en cumplimiento de los requerimientos técnicos y funcionales establecidos. En particular para los sistemas ECG-EC, EMS-EMSB, ETUP, SIPSA LECHE, EAS, Elecciones virtuales COPASST y CCL 2025–2027</t>
  </si>
  <si>
    <t>OSIS_14</t>
  </si>
  <si>
    <t>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t>
  </si>
  <si>
    <t>(Cantidad de servicios atendidos para soportar los sistemas de información registrados en la plataforma de servicios en estado cerrado / Cantidad de servicios solicitados por los usuarios para soportar los sistemas de información registrados en la plataforma de servicios)*100%</t>
  </si>
  <si>
    <t>Reporte de servicios solicitados mediante mesa de ayuda.</t>
  </si>
  <si>
    <t>Durante el trimestre de la referencia de "Enero a Marzo", se registraron para el GIT APOYO INFORMATICO A OPERACIONES CENSALES 160 incidencias, 144 cerradas 4 en espera y las 12 restantes asignadas en curso y para el GIT SISTEMAS DE INFORMACIÓN PARA LA PRODUCCIÓN ESTADÍSTICA Y SISTEMAS DE INFORMACIÓN ADMINISTRATIVOS 1052 incidencias de las cuales cerradas 1046 en espera 2 y las 4 restantes asignadas en curso</t>
  </si>
  <si>
    <t>- PAI_14 OSIS_Informe Trimestral_l Soporte_GIT AIOC_04042025.docx
 - Reporte de Incidencias OSIS 14.xlsx
 - Informe trimestral de seguimiento de los proyectos de las temáticas administrativas, sociales, agropecuarias, económicas e índices OSIS 14
 - REPORTE GLPI SOPORTE MARZO AIOC.xlsx</t>
  </si>
  <si>
    <t>Durante el primer trimestre se fortaleció el seguimiento técnico a los sistemas de información frente al soporte, lo que permitió una atención más oportuna de las incidencias. Además, se estabilizó la alta demanda asociada al soporte asistencial y se mejoró el canal de comunicación con los usuarios. Estas acciones permitieron superar el avance planeado y alcanzar un resultado del 98,18%.</t>
  </si>
  <si>
    <t>Durante el segundo trimestre de 2025, los GIT SIPA y AIOC brindaron soporte técnico a los sistemas de información que respaldan los procesos de captura, transmisión, consolidación y entrega de información en los operativos estadísticos y administrativos. Estas acciones permitieron garantizar la continuidad operativa, la atención oportuna de incidencias y el cumplimiento de los requerimientos funcionales en temáticas clave como sociales, agropecuarias, económicas, comercio e infraestructura.</t>
  </si>
  <si>
    <t>PAI_14 OSIS_Informe Trimestral Soporte_GIT AIOC_04072025
PAI_14 OSIS_REPORTE GLPI SOPORTE AIOC_TRIMESTRE 2_04072025
Informe trimestral de seguimiento de los proyectos de las temáticas administrativas, sociales, agropecuarias, económicas e índices OSIS 14
Reporte de Incidencias OSIS 14</t>
  </si>
  <si>
    <t>Durante el tercer trimestre de 2025, los GIT SIPA y AIOC brindaron soporte técnico a los sistemas de información que respaldan los procesos de captura, transmisión, consolidación y entrega de información en los operativos estadísticos y administrativos. Estas acciones permitieron garantizar la continuidad operativa, la atención oportuna de incidencias y el cumplimiento de los requerimientos funcionales en temáticas clave como sociales, agropecuarias, económicas, comercio e infraestructura, entre otras. Por lo anterior, se identifica que el GIT APOYO INFORMATICO A OPERACIONES CENSALES recibió 300 incidencias las cuales fueron atendidas y cerradas; respecto al GIT SISTEMAS DE INFORMACIÓN PARA LA PRODUCCIÓN ESTADÍSTICA Y SISTEMAS DE INFORMACIÓN ADMINISTRATIVOS recibió 1041 incidencias de las cuales están cerradas 1038, en espera 2 y las 1 restantes asignadas en curso</t>
  </si>
  <si>
    <r>
      <t>AIOC:</t>
    </r>
    <r>
      <rPr>
        <sz val="11"/>
        <rFont val="Segoe UI"/>
        <family val="2"/>
      </rPr>
      <t xml:space="preserve">
1. PAI_14 OSIS_REPORTE GLPI SOPORTE AIOC_TRIMESTRE 3_09102025.xlsx
2. PAI_14 OSIS_Tercer_Informe Trimestral_Soporte_GIT AIOC_09102025.docx</t>
    </r>
    <r>
      <rPr>
        <b/>
        <u/>
        <sz val="11"/>
        <rFont val="Segoe UI"/>
        <family val="2"/>
      </rPr>
      <t xml:space="preserve">
SIPA:</t>
    </r>
    <r>
      <rPr>
        <sz val="11"/>
        <rFont val="Segoe UI"/>
        <family val="2"/>
      </rPr>
      <t xml:space="preserve">
1. Reporte de Incidencias OSIS 14                        2,Informe trimestral de seguimiento de los proyectos OSIS 14</t>
    </r>
  </si>
  <si>
    <t>Durante el trimestre los GIT SIPA y AIOC brindaron soporte técnico a los sistemas de información que respaldan los procesos de captura, transmisión, consolidación y entrega de información en los operativos estadísticos y administrativos. Estas acciones permitieron garantizar la continuidad operativa, la atención oportuna de incidencias y el cumplimiento de los requerimientos funcionales en temáticas clave como sociales, agropecuarias, económicas, comercio e infraestructura.</t>
  </si>
  <si>
    <t>OSIS_15</t>
  </si>
  <si>
    <t>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t>
  </si>
  <si>
    <t xml:space="preserve">(Informe trimestral de los Sistemas de información Estandarizados y robustecidos  / 4)*100% </t>
  </si>
  <si>
    <t>Un informe de seguimiento de los proyectos con el cumplimiento del procedimiento o Matriz de solicitud de desarrollo o Matriz de ejecución de pruebas de los operativos estadísticos de encuestas y censos de las temáticas sociales, agropecuarias, económicas e índices, industria, infraestructura, comercio, servicios.</t>
  </si>
  <si>
    <t>Durante el primer trimestre de 2025, se reportó avance en los sistemas de información que iniciaron o continuaron las etapas de robustecimiento y estandarización, en especial para las temáticas de comercio y agropecuaria, destacándose los proyectos de Nueva EAC, SIPSA Análisis, Convivencia Laboral MEDELLIN, COPASST CENTRAL y COPASST Territorial Centro.</t>
  </si>
  <si>
    <t>- PAI_15 OSIS_Informe Trimestral_1_Estandarización_GIT AIOC_05042025.docx
 - Informe trimestral de seguimiento de los proyectos OSIS 15.docx</t>
  </si>
  <si>
    <t>Se avanzó en la estandarización y fortalecimiento de los sistemas de información que apoyan la producción estadística, mediante la incorporación de mejoras técnicas y estructurales en las fases de captura, transmisión, consolidación y entrega de información. Estas acciones contribuyen a una gestión más eficiente y segura en los operativos de encuestas, censos y sistemas administrativos atendidos dentro de los cuales se destacan Nueva EAC y Nueva SIPSA Análisis.</t>
  </si>
  <si>
    <t>PAI_15 OSIS_Segundo_Informe Trimestral_2_Estandarización_GIT AIOC_04072025.docx
Informe trimestral de seguimiento de los proyectos OSIS 15</t>
  </si>
  <si>
    <r>
      <t xml:space="preserve">Durante el tercer trimestre de 2025, se reportó avance en los sistemas de información que continuaron las etapas de robustecimiento y estandarización, mediante la incorporación de mejoras técnicas y estructurales en las fases de captura, transmisión, consolidación y entrega de información. Estas acciones contribuyen a una gestión más eficiente y segura en los operativos de encuestas, censos y sistemas administrativos atendidos dentro de los cuales se destacan proyectos como Nueva EAC y Nueva SIPSA Análisis, </t>
    </r>
    <r>
      <rPr>
        <b/>
        <sz val="11"/>
        <rFont val="Segoe UI"/>
        <family val="2"/>
      </rPr>
      <t>CONVIVENCIA LABORAL MEDELLIN
COPASST CENTRAL
COPASST TERRITORIAL CENTRO
CCL NOROCCIDENTE MEDELLÍN
COPASST MEDELLÍN
COPASST CENTRO BOGOTÁ
CCL SUR OCCIDENTE VILLAVICENCIO
COPASST CALI</t>
    </r>
  </si>
  <si>
    <r>
      <t xml:space="preserve">AIOC: </t>
    </r>
    <r>
      <rPr>
        <sz val="11"/>
        <rFont val="Segoe UI"/>
        <family val="2"/>
      </rPr>
      <t>PAI_15 OSIS_Tercer_Informe Trimestral_Estandarización_GIT AIOC_09102025.docx</t>
    </r>
    <r>
      <rPr>
        <b/>
        <u/>
        <sz val="11"/>
        <rFont val="Segoe UI"/>
        <family val="2"/>
      </rPr>
      <t xml:space="preserve">
SIPA:</t>
    </r>
    <r>
      <rPr>
        <sz val="11"/>
        <rFont val="Segoe UI"/>
        <family val="2"/>
      </rPr>
      <t xml:space="preserve"> Informe trimestral de seguimiento de los proyectos OSIS 15</t>
    </r>
  </si>
  <si>
    <t>Se avanzó en la estandarización y fortalecimiento de los sistemas de información que apoyan la producción estadística, mediante la incorporación de mejoras técnicas y estructurales en las fases de captura, transmisión, consolidación y entrega de información. Estas acciones contribuyen a una gestión más eficiente y segura en los operativos de encuestas, censos y sistemas administrativos atendidos dentro de los cuales se destacan Nueva EAC y Nueva SIPSA Análisis,Elecciones virtuales COPASST y CCL 2025–2027.</t>
  </si>
  <si>
    <t>OSIS_16</t>
  </si>
  <si>
    <t>Ejecutar el PRY-01-08 Gobierno de datos en 2025 como parte del cumplimiento del plan nacional de infraestructura de datos</t>
  </si>
  <si>
    <t>(Avance real de la ejecución del PRY-01-08 Gobierno de datos en 2025) / (Avance planeado de la ejecución del PRY-01-08 Gobierno de datos en 2025 en 2025) * 100%</t>
  </si>
  <si>
    <t>Modelo de gestión de datos documentado y formalizado</t>
  </si>
  <si>
    <t>Se llevaron a cabo reuniones clave para avanzar en el cumplimiento del Plan Nacional de Infraestructura de Datos. Con la DIRPEN se identificaron los compromisos pendientes, mientras que con MinTIC se recibió orientación sobre el diligenciamiento del Formato Estándar para la Identificación y Caracterización de Fuentes de Datos Transaccionales. Posteriormente, se realizó el prediligenciamiento del formato con la información disponible y se brindó apoyo al delegado de los GIT de Sistemas de Información para completar el formulario en línea. Además, el jefe de la Oficina de Sistemas solicitó a los directores y jefes del DANE designar delegados para garantizar el cumplimiento de estos compromisos. Finalmente, se consolidó y remitió la información requerida del formato a MinTIC.</t>
  </si>
  <si>
    <t>PRY-01-08 202503.xlsx</t>
  </si>
  <si>
    <t>En el segundo trimestre de 2025, en el marco del proyecto de Gobierno de Datos, se avanzó en la articulación sectorial y el fortalecimiento institucional frente al Plan Nacional de Infraestructura de Datos (PNID) 2025. En abril, se participó en la socialización de la hoja de ruta sectorial y se definió un plan de trabajo orientado al diseño e implementación del gobierno de datos en el DANE, alineado con las guías del MinTIC. En mayo, se consolidó la estrategia de articulación del sector estadístico y se elaboró un documento base para operacionalizar dicho plan. Finalmente, en junio, se cargaron los entregables correspondientes en el repositorio institucional, dando cumplimiento a los compromisos del PNID 2025.</t>
  </si>
  <si>
    <t>PRY-01-08 202506.xls</t>
  </si>
  <si>
    <t>Durante el tercer trimestre se lograron avances significativos en el diseño, articulación y formalización de instrumentos clave para la implementación del gobierno de datos en el DANE, en cumplimiento de los lineamientos establecidos por el PNID 2025. Estas acciones contribuyen al fortalecimiento de la infraestructura de datos y la producción estadística institucional, mediante una estrategia integral basada en la articulación interinstitucional y el desarrollo de capacidades. En materia de articulación interinstitucional, se realizaron mesas de trabajo con delegados institucionales, se consolidaron insumos técnicos entregados formalmente al Comité Nacional de Datos, y se llevaron a cabo reuniones de seguimiento con el IGAC para revisar el avance de los entregables sectoriales. En cuanto al diseño de instrumentos estratégicos, se elaboró el Manual Operativo de Gobierno de Datos incorporando lineamientos del MinTIC y buenas prácticas internacionales (DAMA), se diseñó una plantilla de diagnóstico aplicable a operaciones estadísticas, y se formuló el proyecto de resolución que adopta la política de gobierno de datos, definiendo principios, roles y responsabilidades para el DANE y FONDANE. Finalmente, en el componente de desarrollo de capacidades, se entregó al Comité Nacional de Datos la “Hoja de Ruta para el Desarrollo de Capacidades en Infraestructura de Datos”, como parte del compromiso institucional con la formación técnica en gobierno de datos.</t>
  </si>
  <si>
    <t>PRY-01-08 202509.xls.xlsx
Proyecto de Resolución Política Gobierno de Datos.pdf</t>
  </si>
  <si>
    <t>A lo largo del trimestre se perfeccionó el manual operativo de gobierno de datos (alineado con MinTIC y buenas prácticas, p. ej., DAMA), se diseñó la plantilla para informes de diagnóstico de gobierno de datos, y se avanzó en la articulación sectorial (DANE–IGAC) para asegurar la entrega oportuna de los entregables del PNID 2025; se recibieron comentarios de los líderes de Gobierno de TI/PNID y se remitió el modelo para revisión del Jefe de la Oficina de Sistemas y del Comité Directivo.
En diciembre, el Comité Técnico (18 de diciembre) aprobó la política, roles y responsabilidades de gobierno de datos; adicionalmente, en el Comité Nacional de Datos (22 de diciembre) se reportó el avance sectorial del PNID 2025. Como próximos pasos, se espera la retroalimentación jurídica al proyecto de resolución y la formalización en Isolucion del conjunto documental (política, manual y plantilla) una vez incorporadas las observaciones.</t>
  </si>
  <si>
    <t>Gobierno de datos - Comité técnico DANE.PDF</t>
  </si>
  <si>
    <t>OSIS_17</t>
  </si>
  <si>
    <t>Ejecutar el PRY-01-07 Arquitectura de Gestión de TI en 2025 para fortalecer el Gobierno de TI en la Entidad</t>
  </si>
  <si>
    <t>(Avance real de la ejecución del PRY-01-07 Arquitectura de Gestión de TI en 2025) / (Avance planeado de la ejecución del PRY-01-07 Arquitectura de Gestión de TI en 2025 en 2025) * 100%</t>
  </si>
  <si>
    <t>Subproceso e información documentada de la Arquitectura de Gestión de TI formalizada</t>
  </si>
  <si>
    <t>Se revisó la propuesta del manual de arquitectura institucional, incorporando los comentarios pertinentes, y se realizó una mesa de trabajo con el jefe de la Oficina de Sistemas para recibir orientaciones sobre los ajustes necesarios. A partir de la propuesta inicial, se elaboró una nueva versión del manual de arquitectura empresarial, que incluye una plantilla para documentar ejercicios de arquitectura, un formato de matriz de brechas y un formato de hoja de ruta. Esta versión integra las orientaciones del jefe de la Oficina de Sistemas y los lineamientos establecidos por las guías de arquitectura empresarial de MinTIC.</t>
  </si>
  <si>
    <t>PRY-01-07 202503.xlsx</t>
  </si>
  <si>
    <t>En el segundo trimestre de 2025, en el marco del cumplimiento del proyecto de Arquitectura de Gestión de TI, se avanzó en la formalización de la Política de Arquitectura Empresarial del DANE y FONDANE, mediante la elaboración del proyecto de resolución correspondiente. Posteriormente, promoviendo un enfoque normativo claro sobre principios, roles y responsabilidades. Así mismo, se lideró un proceso de mejora continua sobre el manual de Arquitectura Empresarial, sus formatos y plantilla, integrando retroalimentación de Jefatura y fortaleciendo su presentación técnica y visual, con el objetivo de asegurar su alineación con las directrices de la Entidad.</t>
  </si>
  <si>
    <t>PRY-01-07 202506.xls</t>
  </si>
  <si>
    <t>Durante el tercer trimestre se avanzó en el fortalecimiento del modelo de Arquitectura Empresarial (AE) como componente estratégico de la gestión de TI en el DANE. Las acciones se orientaron a la actualización de instrumentos técnicos, validación normativa y articulación institucional. Se ajustó el Manual de AE incorporando observaciones de la Jefatura, fortaleciendo la coherencia entre los componentes del modelo y los objetivos institucionales; y se actualizó el formato del Catálogo de Brechas para facilitar la identificación de desviaciones entre el estado actual y el estado objetivo. En el marco de la validación normativa, se recibió retroalimentación formal sobre el proyecto de resolución que adopta la política de AE para el DANE y FONDANE. Adicionalmente, el Jefe de la OSIS revisó con la Jefatura de OPLAN la pertinencia de que el Comité Técnico sea la instancia de gobierno de arquitectura empresarial; este mismo ejercicio se tiene previsto realizar ante el Comité Directivo, considerando que dicha definición implica nuevas responsabilidades a nivel estratégico y operativo para la entidad.</t>
  </si>
  <si>
    <t>PRY-01-07 202509.xls
ModeloArquitecturaEmpresarial.pdf
Proyecto de Resolución Política Arquitectura Empresarial.pdf</t>
  </si>
  <si>
    <t>En el periodo se avanzó desde la remisión del modelo de arquitectura empresarial a OPLAN y al Comité Directivo para observaciones y aval, hasta la aprobación formal. En diciembre, el Comité Directivo (2 de diciembre) aprobó el modelo y, posteriormente, el Sexto Comité Institucional de Gestión y Desempeño 2025 aprobó la política, roles y responsabilidades de arquitectura empresarial. La Oficina Asesora Jurídica revisó el proyecto de resolución, se realizaron ajustes y se tramitó la firma de la directora; la resolución quedó firmada y publicada en la página de la Entidad. Como siguientes pasos, se contempla perfeccionar el manual, documento maestro y formatos, y solicitar su formalización en Isolucion. (El archivo no desglosa todas las actuaciones por mes para octubre y noviembre; el hito de aprobación está claramente documentado en diciembre)</t>
  </si>
  <si>
    <t>Resolución 1878 de 2025 política de AE</t>
  </si>
  <si>
    <t>OSIS_18</t>
  </si>
  <si>
    <t>Ejecutar el  PRY-01-06 Gestión de uso y apropiación TIC en 2025 que habilita la gestión de datos y transformación digital en el DANE</t>
  </si>
  <si>
    <t>(Avance real de la ejecución del PRY-01-06 Gestión de uso y apropiación TIC en 2025) / (Avance planeado de la ejecución del PRY-01-06 Gestión de uso y apropiación TIC en 2025 en 2025) * 100%</t>
  </si>
  <si>
    <t>Plan de uso y apropiación de las TIC ejecutado para la vigencia 2025</t>
  </si>
  <si>
    <t>Durante el primer trimestre del año 2025, como parte de los avances del proyecto de Gestión de Uso y Apropiación TIC que habilita la gestión de datos y la transformación digital en el DANE, se consolidaron acciones estratégicas en articulación con DICE y la OSIS, orientadas a fortalecer las capacidades institucionales. Entre ellas, se destacan la proyección de un plan de comunicaciones para fomentar el uso y apropiación de TIC, la capacitación al equipo técnico de la OSIS en inteligencia artificial con el acompañamiento de Microsoft, y el impulso a la formación en IA generativa en el marco del IDEC. En materia de ciberseguridad, se desarrolló con DICE un guion para realizar un video educativo centrado en buenas prácticas para evitar el phishing, así mismo que se avanzó en el diseño de herramientas colaborativas como un agente informativo en Teams. Se publicaron tips informáticos referentes a temas importantes como el uso de Software Institucional Licenciado, Creación y actualización de cuentas de usuario institucionales y Contraseñas seguras, entre otros.
Se estableció una gestión periódica con el envío a DICE del listado de contratistas activos y sus correos electrónicos, el cual será actualizado el día 19 de cada mes como parte de actualización de los envíos de comunicación interna que realiza la Entidad. Igualmente, se solicitaron presentaciones generadas desde Sistemas de Información (SI) para revisión de estilo y posterior elaboración de video por parte de DICE.
Finalmente, de acuerdo con la iniciativa “Le tengo el dato” impulsada por la OSIS, se llevó a cabo una mesa de trabajo con DICE para realizar ajustes de contenido y estilo, contribuyendo a su fortalecimiento comunicativo.</t>
  </si>
  <si>
    <t>PRY-01-06 202503.xlsx</t>
  </si>
  <si>
    <t>Durante el segundo trimestre de 2025, la Oficina de Sistemas (OSIS) lideró diferentes acciones estratégicas para fortalecer el uso y la apropiación de las TIC en la Entidad. Se aprobó el plan de comunicaciones para el uso y apropiación de las TIC, liderado por la Jefatura, el cual fue socializado al interior de la OSIS. Además, se difundió una pieza de fortalecimiento tecnológico a través de pantallas digitales institucionales en cinco territoriales y en la sede central de Bogotá, promoviendo una gestión del conocimiento más alineada y colaborativa. Como parte de la estrategia de apropiación digital, se ha mantenido de forma continua la publicación de los Tips Informáticos semanales cada martes, a través del boletín “Al día con el DANE” y en el espacio correspondiente en DANEnet. Así mismo, se dio continuidad al proceso de transferencia de conocimiento y a las jornadas de sensibilización sobre el uso de las TIC, respondiendo a las necesidades específicas de los grupos de interés y fomentando la adopción efectiva de soluciones tecnológicas en las áreas misionales. También se produjeron y difundieron piezas audiovisuales clave —como los videos de ciberseguridad y del procedimiento de sistemas de información— en articulación con DICE, y se actualizó y publicó la segunda versión de la guía GTD-010-GUI-007 “Estrategia de uso y apropiación de las TIC”.
Como parte de las actividades de visibilización y reconocimiento, se realizó un evento de cierre del Censo Económico Nacional Urbano (CEN), que incluyó un taller de lecciones aprendidas, promoviendo el sentido de pertenencia y mejora continua. Se entregaron insumos comunicativos para la producción de nuevos videos institucionales, incluyendo el guion ajustado sobre los Dispositivos Móviles de Captura (DMC), y se elaboró el Informe de Logros en Infraestructura Tecnológica 2023–2025, como insumo para las campañas de divulgación interna y externa que realizará DICE. En cuanto al fortalecimiento de capacidades en tecnologías emergentes, se realizó el curso virtual “IA Generativa: Fundamentos para la Función Pública de América Latina y el Caribe – Edición Colombia”, promoviendo su adopción entre los equipos OSIS como mecanismo para desarrollar competencias con impacto institucional. Además, se gestionó el envío mensual del listado actualizado de contratistas a DICE, asegurando la actualización oportuna de la base de datos y el cumplimiento de los requerimientos establecidos por dicha área. Finalmente, se contribuyó a la Estrategia Sectorial de Datos mediante la proyección y presentación a DICE del insumo institucional para la socialización de los logros alcanzados por el DANE en la implementación del Modelo Nacional de Seguridad y Privacidad de la Información, en el marco de la Hoja de Ruta 2024.</t>
  </si>
  <si>
    <t>PRY-01-06 202506.xls</t>
  </si>
  <si>
    <t>Durante el tercer trimestre, la OSIS ejecutó acciones estratégicas que consolidan el fortalecimiento del uso y apropiación de las TIC en el DANE. En el marco del fortalecimiento de la apropiación TIC, se desarrollaron mensajes de sensibilización sobre seguridad digital, con énfasis en correos maliciosos, difundidos en canales institucionales; se mantuvo la publicación periódica de tips informáticos en “Tecno Tips” y DANEnet como recurso de formación continua; y se coordinaron contenidos para POP-UP informativos, actualmente activos en plataformas institucionales. En cuanto a la visibilización del proceso GTD, se diseñó y ejecutó una estrategia de comunicación que incluyó mesas de trabajo con DICE, aprobación de piezas gráficas y el lanzamiento oficial de la campaña de apropiación. Se avanzó en la publicación de contenidos del subproceso de Seguridad Digital, seleccionado como primer componente a apropiar, mediante videos institucionales, el formato Vox Populi y trivias temáticas difundidas en pantallas digitales, DANEnet, Viva Engage y correo electrónico. La OSIS también brindó apoyo a campañas institucionales, como “Logros que cuentan” y la reinducción, articulando contenidos TIC y desarrollando recursos interactivos. Se diseñaron piezas comunicativas para las jornadas de mantenimiento de portátiles y ventanas de mantenimiento. En gestión de datos institucionales, se actualizó el listado mensual de contratistas con información de dependencia y territorial, y se consolidó un informe de hitos como insumo para el documento estratégico “Tecnología que transforma 2021–2025”. Finalmente, se realizaron sensibilizaciones TIC en territorios mediante visitas a Direcciones Territoriales, y se articuló con DICE el plan de trabajo para la publicación de la OSIS en DANEnet.</t>
  </si>
  <si>
    <t>PRY-01-06 202509.xls.xlsx</t>
  </si>
  <si>
    <t>Durante el trimestre se consolidó la campaña de apropiación del proceso GTD en coordinación con DICE, avanzando en la publicación de piezas del subproceso de Planeación y Gobierno y, posteriormente, en el subproceso de Gestión de Datos. Se realizaron mesas de trabajo para el diseño del logo del chatbot de la OSIS, se apoyó la difusión del evento de seguridad digital DANE 2025, y se mantuvo la publicación de Tecno Tips como evidencia de sensibilización continua.
Hacia cierre de año, se finalizó la campaña con piezas del subproceso Servicios TIC, se coordinó el lanzamiento del Chatbot para la Comunidad DANE, se aplicó una encuesta de percepción y satisfacción de los Tips informáticos, y se presentó la asistencia y percepción de 383 usuarios participantes en sensibilizaciones durante la vigencia 2025. Se elaboró la documentación de cierre del proyecto.</t>
  </si>
  <si>
    <t>Informe Cumplimiento.PDF</t>
  </si>
  <si>
    <t>OSIS_19</t>
  </si>
  <si>
    <t>Prestar servicios de interoperabilidad del DANE modernizados para impulsar mediante la automatización y optimización de (2) dos procesos  a través de web services de acuerdo con las necesidades establecidas en el comité técnico. Fortaleciendo la eficiencia operativa y garantizar un intercambio de información más ágil, confiable y seguro entre las entidades, alineándose con los estándares tecnológicos y las necesidades estratégicas del sector público.</t>
  </si>
  <si>
    <t>(Informe de gestión trimestral del  procesos modernizados de interoperabilidad a través de web services/ 4) * 100.</t>
  </si>
  <si>
    <t>Cuatro (4) informes  de gestión trimestral de procesos modernizados de interoperabilidad a través de web services y el  avance de la Documentación de los proyectos en la herramienta - GITLAB</t>
  </si>
  <si>
    <t xml:space="preserve">
Durante el primer trimestre del año 2025, por parte del GIT de Gestión de datos se realiza el informe del primer trimestre relacionado al proyecto N 1 que  tiene como objetivo desarrollar un servicio web para la consulta del Índice de Precios al Consumidor (IPC), dirigido a la Rama Judicial, con el fin de optimizar el acceso a este indicador clave en procesos jurídicos y administrativos.</t>
  </si>
  <si>
    <t>Informe del Proyecto servicio IPC_Rama_Judicial_GT</t>
  </si>
  <si>
    <t xml:space="preserve">Durante el segundo trimestre se realizó la automatización y actualización del servicio 1  - fedegan cumpliendo el 50 % de la meta. </t>
  </si>
  <si>
    <t>Informe Trimestre Interoperabilidad meta Servicio Fedegan.pdf</t>
  </si>
  <si>
    <t>Durante el tercer trimestre de 2025, el DANE, se avanzó en la implementación y consumo de servicios web bajo el estándar SDMX 2.1 para la difusión de estadísticas del IPC, IPP y PIB, se desarrollaron y validaron los endpoints REST-API correspondientes, garantizando compatibilidad con formatos SDMX-ML y SDMX-JSON. permitiendo estructurar el modelo de datos, definir los flujos de información (dataflows) y documentar los procesos técnicos de consumo de información. Con ello, se fortaleció la interoperabilidad y la automatización en la difusión estadística institucional.</t>
  </si>
  <si>
    <t>ACTUALIZACIÓN IPC RAMA JUDICIAL Y ENEL CODENSA WEB SERVICE.docx</t>
  </si>
  <si>
    <t>En cumplimiento de la meta establecida, el DANE prestó servicios de interoperabilidad modernizados mediante la automatización y optimización de dos (2) procesos a través de web services, definidos conforme a las necesidades priorizadas en el comité técnico. Estas acciones permitieron fortalecer la eficiencia operativa institucional, optimizar los tiempos de respuesta y garantizar un intercambio de información más ágil, confiable y seguro entre las entidades. Lo anterior se desarrolló en alineación con los estándares tecnológicos vigentes y las necesidades estratégicas del sector público.</t>
  </si>
  <si>
    <t>Informe web service Fedegan y SNR.pdf</t>
  </si>
  <si>
    <t>OSIS_20</t>
  </si>
  <si>
    <t>Implementar Sistemas de información y Herramientas de Transmisión de datos de temáticas económicas a nivel nacional con su respectivo seguimiento para todos los sectores del CENU</t>
  </si>
  <si>
    <t>(Número de Informes del Sistema de información y  seguimiento a la Transmisión CENU / Número de Informes del sistema de información y seguimiento a la Transmisión CENU programados)*100</t>
  </si>
  <si>
    <t>Cuatro (4) Documentos que relacionan los avances del Sistema de Información y en los procesos de transmisión al año, dividiéndose en (1) informe trimestral.</t>
  </si>
  <si>
    <t>Durante el primer trimetsre del año 2025, se realizá un  informe técnico de los avances en parametrización de los herramientas para la transmisión y verificación de novedades de datos recopilados para el CENU, Implementación de reglas de validación automática previa a la transmisión y despliegue inicial de sistema de alertas en tiempo real ante fallos de transmisión.</t>
  </si>
  <si>
    <t>INFORME DE SEGUIMIENTO TRIMESTRE 1 PAI 24 CENU</t>
  </si>
  <si>
    <t>Durante el primer trimestre del año 2025 se elaboró el informe técnico sobre los avances en la parametrización de las herramientas destinadas a la transmisión y verificación de las novedades en los datos recopilados para el CENU. Entre los logros destacados se encuentran la implementación de reglas de validación automática previas a la transmisión y el despliegue inicial de un sistema de alertas en tiempo real ante posibles fallos en el proceso de transmisión.</t>
  </si>
  <si>
    <t>Durante el tercer trimestre se realizó el cierre y presentación de la transmisión de datos para el CENU, compilando la información en el informe final de proyecto que relata las gestiones adelantadas desde la OSIS en materia de construcción del aplicativo y generación de herramientas para la transmisión de datos.
Resta un último informe correspondiente al IV Trimestre con el cierre de la documentación y repositorios del proyecto.</t>
  </si>
  <si>
    <t>Informe CENU - OSIS.pdf</t>
  </si>
  <si>
    <t>Durante el cuarto trimestre se realizó el cierre de la documentación del CENU y se actualizó el informe de gestión del mismo, compilando la información en el informe final de proyecto que relata las gestiones adelantadas desde la OSIS en materia de construcción del aplicativo y generación de herramientas para la transmisión de datos, así como la revisión de repositorios del proyecto</t>
  </si>
  <si>
    <t>20251223 Informe CENU - IV trim.pdf</t>
  </si>
  <si>
    <t>OAJ_Oficina Asesora Jurídica</t>
  </si>
  <si>
    <t>OAJ_01</t>
  </si>
  <si>
    <t>L4.5_Fortalecer la implementación y cumplimiento de los mecanismos de la política de prevención del daño antijurídico.</t>
  </si>
  <si>
    <t>Tramitar la fase de Juzgamiento en los procesos disciplinarios antes del término de prescripción</t>
  </si>
  <si>
    <t>(Número de procesos tramitados antes del término prescriptivo  / Número de procesos recibidos de instrucción)* 100%</t>
  </si>
  <si>
    <t>Decisión suscrita y notificada</t>
  </si>
  <si>
    <t>14_Gestión Jurídica</t>
  </si>
  <si>
    <t>POL_01: Gestión Estratégica del Talento Humano</t>
  </si>
  <si>
    <t>Reporte programado para el cuarto trimestre</t>
  </si>
  <si>
    <t>Sobre el trámite correspondiente a la fase de Juzgamiento de los procesos disciplinarios antes del término de prescripción, se informa que expidieron y notificaron dos (2) fallos, de los procesos disciplinario 005-2021 y 022-2022.</t>
  </si>
  <si>
    <t>* Radicado 202510094234_notificación fallo 022-2022
* Radicado 202510094229_notificación fallo 022-2022
* Fallo 022-2022
 *Radicado 202510061591_notificación fallo 005-2021
 * Fallo 005-2021</t>
  </si>
  <si>
    <t>OAJ_02</t>
  </si>
  <si>
    <t>Brindar acompañamiento jurídico a los supervisores en la gestión de la liquidación de los convenios o contratos interadministrativos perfeccionados y en ejecución al 7 de julio de 2023</t>
  </si>
  <si>
    <t>(Acompañamientos jurídicos brindados/Solicitudes de acompañamiento requeridas en el trimestre)*100%</t>
  </si>
  <si>
    <t>Soporte documental elaborado por el abogado asignado para efectuar la revisión jurídica del trámite de liquidación del convenio o contrato interadministrativo</t>
  </si>
  <si>
    <t>15/1/2025</t>
  </si>
  <si>
    <t>POL_05:Compras y Contratación Publica</t>
  </si>
  <si>
    <t>Durante el primer trimestre del año 2025 la OAJ brindó acompañamiento jurídico en el proceso de liquidación de los convenios o contratos interadministrativos perfeccionados y en ejecución al 7 de julio de 2023</t>
  </si>
  <si>
    <t>1.Liquidaciones DIRPEN
2.Liquidación convenio URosario
3.Información de convenios proximos a perder competencia para liquidar
4.Proceso de liquidación contrato interadministrativo 4600096388 de 2023 - Medellin
5.Gestión liquidación convenio 024-2019 - FINAGRO
6.LIQUIDACIÓN CONVENIO DIMAR No. 123 de 2023
7.Proceso liquidación Convenio de Asociación No. 004 de 2022  DANE-FONDANE-UNIVERSIDAD DEL ROSARIO
8.Designación supervisor Convenio 013-007 del 2022 - MEN</t>
  </si>
  <si>
    <t>Durante el segundo  trimestre del año 2025 la OAJ brindó acompañamiento jurídico en el proceso de liquidación de los convenios o contratos interadministrativos perfeccionados y en ejecución al 7 de julio de 2023</t>
  </si>
  <si>
    <t>1.Revisión avance liquidaciones DIRPEN
 2.Revisión liquidación convenio ICETEX
3.Liquidaciones pendientes por tramitar a cargo de DIMPE -202530002312
4. Liquidaciones pendientes por tramitar a cargo de DIMPE -202530003241
5. Liquidaciones pendientes por tramitar a cargo de la DIRPEN -202530003243
6. Liquidaciones pendientes por tramitar de DSCN -202530003338
7.Acta de Liquidación Convenio 43 - 2019
8.Acta de liquidación DANE-ASOHOFRUCOL
9.Acta de liquidación AUNAP 022 -326 de 2022
10.Acta de liquidación convenio 004 de 2022 Universida del Rosario
11.Acta de liquidación Convenio 634-2022 MinJusticia, DNP y DANE-FONDANE</t>
  </si>
  <si>
    <t>Durante el tercer trimestre del año 2025 la OAJ brindó acompañamiento jurídico en el proceso de liquidación de los convenios o contratos interadministrativos perfeccionados y en ejecución al 7 de julio de 2023</t>
  </si>
  <si>
    <t xml:space="preserve">1.Solicitud trámite de liquidación convenio interadministrativo marco Nro. 029 de 2018 - DAFP
2.LIQUIDACION INFORME FINAL CONVENIO 654-2022
3.IQUIDACION INFORME FINAL CONVENIO 654-2022
4.Gestión acta de Liquidación Contractual CO1.PCCNTR.6421968 de 2024
5.Memorando liquidación contrato comodato Nro. comodato Nro. 4812 de 2012 suscrito con el IGAC
7.LIQUIDACION CONVENIO GGC-679-2017
8. Liquidación pendiente por tramitar a cargo de DICE- 202530003335
9.Solicitud trámite de liquidación convenio interadministrativo marco Nro. 029 de 2018 - DAFP
10. Gestión liquidación del convenio Nro. 028 de 2020
11.Liquidación pendiente por tramitar a cargo de DICE- 202530003335
12.Gestión liquidación de CI-013-2023 Emtel S.A. E.S.P. 
13.Liquidación convenio interadministrativo 015_2023 IDRD
14.ACTA DE LIQUIDACIÓN CONTRATO INTERADMINISTRATIVO RTVC 48003116_2023
15.LIQUIDACION CONVENIO GGC-679-2017
16.Acta de liquidación 4600096388 de 2023 DANE
17. Gestión liquidación convenio 09 (214) de 2020
18.GESTIÓN ACTA DE LIQUIDACIÓN CONVENIO DIMAR No. 123 de 2023
19. Gestión liquidación Convenio No.010-19 - DEPARTAMENTO ADMINISTRATIVO NACIONAL DE ESTADÍSTICA – DANE
20.Documentos Liquidación - CI 2438 de 2021 DANE-FONDANE - IDRD
21.Soportes ejecución contrato 070-2023-inpec . LIQUIDCIÓN INPEC
22.LIQUIDACION CONVENIO 010-2019 DEPARTAMENTO NACIONAL DE ESTADÍSTICA 
23.Solicitud Firma Acta de liquidación convenio 2438 DANE IDRD
24.Acta Liquidación DANE -FONDANE - IDRD
25.Gestión liquidación Contrato 070 de 2023 INPEC
26.Gestión liquidación Conv. 013-007 del 2022 
27.Gestión Acta de liquidación Conv. 013-007 del 2022
28.Gestión acta Liquidación DANE-FONDANE - IDRD 
29.Liquidación Contrato 070 de 2023 INPEC
</t>
  </si>
  <si>
    <t>Se adelantaron diferentes gestiones  por la Oficina Asesora Jurídica frente a las liquidaciones de los convenios y contratos interadministrativos pendientes de liquidación, en atención al régimen de transición previsto en el artículo sexto de la Resolución 945 de 2023.</t>
  </si>
  <si>
    <t>Documentación soporte para la gestión de las liquidaciones de los convenios y contratos interadministrativos pendientes de liquidación, en atención al régimen de transición previsto en el artículo sexto de la Resolución 945 de 2023.</t>
  </si>
  <si>
    <t>OAJ_03</t>
  </si>
  <si>
    <t>Brindar acompañamiento jurídico al proceso de reglamentación de la Ley de Estadísticas Oficiales</t>
  </si>
  <si>
    <t>(Acompañamientos jurídicos brindados/Solicitudes de acompañamiento requeridas en el trimestre )*100%</t>
  </si>
  <si>
    <t>Informe final del resultado del proceso se acompañamiento jurídico en las diferentes reglamentaciones derivadas de la Ley 2335 de 2023.</t>
  </si>
  <si>
    <t>POL_10:Mejora Normativa</t>
  </si>
  <si>
    <t xml:space="preserve">Durante el segundo  trimestre del año 2025 la OAJ brindó  acompañamiento jurídico al proceso de reglamentación de la Ley de Estadísticas Oficiales,. </t>
  </si>
  <si>
    <t>1. Reunión Reglamentación Ley Estadística y Depuración normativa (PRESENCIAL)
2.Reglamentación art. 27 Ley 2335 de 2023
3.Reunión DICE reglamentación parágrafo 2 artículo 28 ley 2335 de 2023
4,Socialización Interna aspectos relevantes Ley 2335 de 2023</t>
  </si>
  <si>
    <t xml:space="preserve">Durante el tercer trimestre del año 2025 la OAJ brindó  acompañamiento jurídico al proceso de reglamentación de la Ley de Estadísticas Oficiales,. </t>
  </si>
  <si>
    <t>1.Capacitación territorial Medellín
2.Capacitación territorial Villavicencio
3.Gestión DCD Reglamentación art. 27 Ley 2335 de 2023
4. Gestión DCD Reglamentación art. 27 Ley 2335 de 2023
5.Reglamentación parágrafo 2 artículo 28 ley 2335 de 2023
6.Reglamentación parágrafo 2 artículo 28 ley 2335 de 2023</t>
  </si>
  <si>
    <t>Informe estado de avance Ley 2335_2023_26122025</t>
  </si>
  <si>
    <t>OAJ_04</t>
  </si>
  <si>
    <t>Brindar acompañamiento jurídico al trámite de los actos administrativos del sector estadística</t>
  </si>
  <si>
    <t>(Acompañamientos jurídicos brindados/Solicitudes de acompañamiento requeridas en el trimestre) *100%</t>
  </si>
  <si>
    <t>Proyectos de Actos administrativos revisados que guarden relación directa con el sector estadístico</t>
  </si>
  <si>
    <t>Durante el primer trimestre del año 2025 la OAJ brindó acompañamiento jurídico en el  acompañamiento jurídico al trámite de los actos administrativos del sector estadística</t>
  </si>
  <si>
    <t>1.Proyecto de Resolución CASEN y Soporte Técnico
2.Resolución  COFOG A.C 2024</t>
  </si>
  <si>
    <t>Durante el segundo trimestre del año 2025 la OAJ brindó acompañamiento jurídico al trámite de los actos administrativos del sector estadística</t>
  </si>
  <si>
    <t>1.Resolución 0541-20may2025
2.Resolución 0648-6jun2025
 3.Resolución 0687-09jun2025
4.Resolución 0816-18jun2025
5.Resolución 0811-16jun2025
6.Proyecto de Ley No. 013 de 2023 Cámara – 227 de 2024 Senado
7.Decreto Negritudes</t>
  </si>
  <si>
    <t>Durante el tercer trimestre del año 2025 la OAJ brindó acompañamiento jurídico al trámite de los actos administrativos del sector estadística</t>
  </si>
  <si>
    <t>1. Gestión resolución Clasificación Única de Ocupaciones para Colombia (CUOC 2025)
2.Proyecto Resolución CSEE _ 10_10_2024_ respuesta  DIRPEN
3.Proyecto Resolución PECE 2026
4.Gestión resolución reglamenta un Comité Técnico Indígena Temporal en cumplimiento del Acuerdo IT2-23
5. Revisión PL 122 de 2024 Cámara Ley Sara Millerey Por medio de la cual se expide la Ley Integral de Identidad de Género</t>
  </si>
  <si>
    <t>La Oficina Asesora Jurídica brindó acompañamiento jurídico con la revisón de los diferentes proyectos de actos administrativos que guarden relación directa con el sector estadístico,</t>
  </si>
  <si>
    <t>OAJ_05</t>
  </si>
  <si>
    <t>Brindar acompañamiento jurídico transversal a los procesos con enfoque diferencial y étnico</t>
  </si>
  <si>
    <t>Informe final del resultado del acompañamiento, en los procesos normativos relacionados con el enfoque étnico y diferencial del sector estadístico.</t>
  </si>
  <si>
    <t>Durante el segundo trimestre del año 2025 la OAJ brindó  acompañamiento jurídico transversal a los procesos con enfoque diferencial y étnicojurídico al trámite de los actos administrativos del sector estadística</t>
  </si>
  <si>
    <t>1. Revisión Guía Enfoque Diferencial Étnico
2.Presentación reunión - Revisión guía de GEDI
3,Acuerdo de entrega de información entre el Departamento Administrativo Nacional De Estadística – Dane y el Ministerio de Salud y Protección Social
4.Documento Versión 12 Orden 2ª Sentencia T276-22</t>
  </si>
  <si>
    <t>Durante el tercer trimestre del año 2025 la OAJ brindó  acompañamiento jurídico transversal a los procesos con enfoque diferencial y étnico jurídico al trámite de los actos administrativos del sector estadística</t>
  </si>
  <si>
    <t>1. Gestión resolución y Guía Enfoque Diferencial
2.Resolución reglamentan las sesiones del Comité Técnico con Participación de las Organizaciones Indígenas</t>
  </si>
  <si>
    <t>Documento que contiene el informe final del resultado del acompañamiento, en los procesos normativos relacionados con el enfoque étnico y diferencial del sector estadístico.</t>
  </si>
  <si>
    <t>Informe de acompañamiento enfoque diferencial y étnico en el sector estadística</t>
  </si>
  <si>
    <t>OAJ_06</t>
  </si>
  <si>
    <t>Formular la política de prevención del daño antijurídico 2026 – 2027</t>
  </si>
  <si>
    <t>Documento de política de prevención de daño antijurídico elaborado / Documento programado</t>
  </si>
  <si>
    <t>Documento política de prevención del daño antijurídico</t>
  </si>
  <si>
    <t>POL_09:Defensa Jurídica</t>
  </si>
  <si>
    <t>Documento formulación PPDA para las vigencias 2026 y 2027, aprobada por el Comité de Conciliación el pasado 21 de noviembre de 2025, la cual se encuentra debidamente registrada en EKOGUI.</t>
  </si>
  <si>
    <t>Formulación PPDA 2026-2027</t>
  </si>
  <si>
    <t>OAJ_07</t>
  </si>
  <si>
    <t>Elaborar el informe sobre el cumplimiento de los mecanismos establecidos en la Política de Prevención del Daño Antijurídico para la vigencia 2025</t>
  </si>
  <si>
    <t>Informe de cumplimiento de los mecanismos definidos en la Política de Prevención del Daño Antijurídico establecido / Informe programado</t>
  </si>
  <si>
    <t>Informe de cumplimiento de los mecanismos definidos en la Política de Prevención del Daño Antijurídico establecidos para la vigencia 2025</t>
  </si>
  <si>
    <t xml:space="preserve"> Informe final sobre la PPDA 2024-2025. Este informe fue el aprobado por el Comité Institucional de Gestión de Desempeño en la sesión sexta que se cerró el 16 de diciembre, y el Comité de Conciliación en sesión del 19 de diciembre.</t>
  </si>
  <si>
    <t xml:space="preserve"> Informe PPDA 2025</t>
  </si>
  <si>
    <t>OPLAN_Oficina Asesora de Planeación</t>
  </si>
  <si>
    <t>OPLAN_01</t>
  </si>
  <si>
    <t>Mantener o aumentar el Índice de Desempeño Institucional - IDI del DANE en un puntaje mínimo de 94 puntos</t>
  </si>
  <si>
    <t>(Puntaje  de referencia /puntaje ID 2024)*100</t>
  </si>
  <si>
    <t>Resultados del Índice del desempeño 2024</t>
  </si>
  <si>
    <t>1_Direccionamiento Estratégico</t>
  </si>
  <si>
    <t>Reporte programado para el tercer trimestre</t>
  </si>
  <si>
    <t>Resultados de desempeño de función pública</t>
  </si>
  <si>
    <t>Puntaje ID DANE publicado en https://www1.funcionpublica.gov.co/web/mipg/resultados-medicion</t>
  </si>
  <si>
    <t>terminado</t>
  </si>
  <si>
    <t>Meta cumplida en el segundo trimestre</t>
  </si>
  <si>
    <t>OPLAN_02</t>
  </si>
  <si>
    <t>Alcanzar la ejecución presupuestal de los recursos de inversión y funcionamiento en compromisos</t>
  </si>
  <si>
    <t>(Compromisos / Apropiación Vigente) *100</t>
  </si>
  <si>
    <t>Bases mensuales de reporte de ejecución presupuestal</t>
  </si>
  <si>
    <t xml:space="preserve">POL_04: Gestión Presupuestal y Eficiencia del Gasto Publico </t>
  </si>
  <si>
    <t>Se comprometio el 23% de los recursos de funcionamiento y el 70% de los recursos de inversión para un total del 49%</t>
  </si>
  <si>
    <t xml:space="preserve">Ejecución Presupuestal compromisos y obligaciones DANE Inversión y Funcionamiento_Enero_31
Ejecución Presupuestal compromisos y obligaciones DANE Inversión y Funcionamiento_Febrero_28
Ejecución Presupuestal compromisos y obligaciones DANE Inversión y Funcionamiento_Marzo_31
</t>
  </si>
  <si>
    <t>Se comprometio el 47% de los recursos de funcionamiento y el 82% de los recursos de inversión para un total del 66%</t>
  </si>
  <si>
    <t xml:space="preserve">Ejecución Presupuestal compromisos y obligaciones DANE Inversión y Funcionamiento_Abril_30
Ejecución Presupuestal compromisos y obligaciones DANE Inversión y Funcionamiento_Mayo_31
Ejecución Presupuestal compromisos y obligaciones DANE Inversión y Funcionamiento_Junio_30
</t>
  </si>
  <si>
    <t>Se comprometió el 67% de los recursos de funcionamiento y el 87% de los recursos de inversión para un total del 78%</t>
  </si>
  <si>
    <t xml:space="preserve">Ejecución Presupuestal compromisos y obligaciones DANE Inversión y Funcionamiento_Julio_31
Ejecución Presupuestal compromisos y obligaciones DANE Inversión y Funcionamiento_Agosto_31
Ejecución Presupuestal compromisos y obligaciones DANE Inversión y Funcionamiento_Septiembre_30
</t>
  </si>
  <si>
    <t>Se comprometió el 97% de los recursos de funcionamiento y el 99% de los recursos de inversión para un total del 98%</t>
  </si>
  <si>
    <t xml:space="preserve">Ejecución Presupuestal compromisos y obligaciones DANE Inversión y Funcionamiento_Octubre_31
Ejecución Presupuestal compromisos y obligaciones DANE Inversión y Funcionamiento_Noviembre_30
Ejecución Presupuestal compromisos y obligaciones DANE Inversión y Funcionamiento_Diciembre_31_Provisional
</t>
  </si>
  <si>
    <t>OPLAN_03</t>
  </si>
  <si>
    <t>Alcanzar la ejecución presupuestal de los recursos comprometidos de inversión y funcionamiento en obligaciones</t>
  </si>
  <si>
    <t>(Obligaciones / Apropiación comprometida) *100</t>
  </si>
  <si>
    <t>Se obligó el 84% de los recursos comprometidos de funcionamiento y el 17% de los recursos de inversión para un total del 31%</t>
  </si>
  <si>
    <t>Se obligó el 87% de los recursos comprometidos de funcionamiento y el 47% de los recursos de inversión para un total del 60%</t>
  </si>
  <si>
    <t>Se obligó el 95% de los recursos comprometidos de funcionamiento y el 77% de los recursos de inversión para un total del 84%</t>
  </si>
  <si>
    <t>Ejecución Presupuestal compromisos y obligaciones DANE Inversión y Funcionamiento_Julio_31
Ejecución Presupuestal compromisos y obligaciones DANE Inversión y Funcionamiento_Agosto_31
Ejecución Presupuestal compromisos y obligaciones DANE Inversión y Funcionamiento_Septiembre_30</t>
  </si>
  <si>
    <t>Se obligó el 98% de los recursos comprometidos de funcionamiento y el 95% de los recursos de inversión para un total del 96%</t>
  </si>
  <si>
    <t>OPLAN_04</t>
  </si>
  <si>
    <t>Implementar nuevos desarrollos en la herramienta SPGI, para la gestión de reprogramaciones de recursos y tableros de control para el seguimiento a la ejecución de recursos con la documentación respectiva.</t>
  </si>
  <si>
    <t>Sumatoria de porcentajes de avance de nuevos desarrollos tecnológicos implementados en el SPGI</t>
  </si>
  <si>
    <t>Nuevos desarrollos entregados</t>
  </si>
  <si>
    <t xml:space="preserve">Se avanzó en la elaboración y entrega de la documentación exigida por la OSIS, se creó un repositorio para la revisión y validación de los diferentes formatos diligenciados que dan cuenta al desarrollo y la puesta en marcha de la herramienta SPGI 2,0. </t>
  </si>
  <si>
    <t>Procedimiento Sistemas de información_2025_OPLAN_SPGI. https://danegovco.sharepoint.com/:f:/r/sites/osis/sistemasdeinformacion/Documentos%20compartidos/PROCEDIMIENTO%20SISTEMAS%20DE%20INFORMACION/2025/OPLAN/SPGI?csf=1&amp;web=1&amp;e=5vzYur&amp;xsdata=MDV8MDJ8amVjb3JyZWRvcnBAZGFuZS5nb3YuY298ZDM5YTRiNGI4YWY2NDA0YjFiNDkwOGRkNmQ0YjM5ZTZ8MGQxZGUzNGRhZjQ5NGJmNWI4ZWUzYzNjNDRjZTc5NDJ8MHwwfDYzODc4Njg5MjA2NDAxNzg3OXxVbmtub3dufFRXRnBiR1pzYjNkOGV5SkZiWEIwZVUxaGNHa2lPblJ5ZFdVc0lsWWlPaUl3TGpBdU1EQXdNQ0lzSWxBaU9pSlhhVzR6TWlJc0lrRk9Jam9pVFdGcGJDSXNJbGRVSWpveWZRPT18MHx8fA%3d%3d&amp;sdata=UVBtakdVUVNwNDluYnMrYWVobVdNOTlFWUc5TWpFczBkb2Z1djJJTGlTOD0%3d</t>
  </si>
  <si>
    <t xml:space="preserve">Para el presente período, dentro de la etapa de implementación, se crearon unos controles para evitar que los números de CDPS se duplicaran, teniendo en cuenta los criterios de territoriales, rubros y la identificación de DANE y Fondane. Se diseñó la línea para la creación del control a través de un flujo entidad relación. Aún se siguen haciendo ajustes para lograr la versión final del control.
Se continúa con los ajustes para que la conciliación uno a uno se pueda hacer de manera automática, para ello se han identificando errores en datos mal ingresados y se corrigieron los criterios para que haga match SIIF nación con SPGI.
Se cargó la nueva distribución de territoriales y sedes en las bases del módulo de administración del SPGI 2,0 
</t>
  </si>
  <si>
    <t>Control de duplicados.
Redistribución de sedes.
Módulo de conciliación.</t>
  </si>
  <si>
    <t xml:space="preserve">Se dispuso en el SPGI, los reportes de programación 2026 que muestra cada recurso programado con toda la
identificación de la fila, un reporte con saldos 2026, que dan cuenta a los techos asignados por plan y los saldos de
programación. </t>
  </si>
  <si>
    <t>Reporte de programación de recursos 2026. Techos por PLAN de la programación 2026.</t>
  </si>
  <si>
    <t>El SPGI 2,0, se encuentra funcionando en la totalidad, se programaron y ejecutaron los recursos de la vigencia 2025 atados a las metas institucionales. Los módulos de Administración, Programación, Ejecución y Conciliación, se encuentran funcionando a plenitud. Se ha contado con reportes descargables para toda la comunidad interesada en archivos con información de asignaciones presupuestales por todos los tipos de gasto, planes, proyectos y componentes. De igual manera, se cuenta con reporte de toda la programación y ejecución presupuestal por cada línea de gasto. El SPGI para el ingreso, funciona con el directorio activo.
Sin embargo, cómo toda herramienta, se continua con el perfeccionamiento de ciertos atributos en la medida que exista la necesidad.</t>
  </si>
  <si>
    <t xml:space="preserve">Funcionalidades SPGI.jpeg
Menú reportes.jpeg
reporte_general_programación_2026
reporte_saldos (2025)
reporte_saldos (2026)
</t>
  </si>
  <si>
    <t>OPLAN_05</t>
  </si>
  <si>
    <t xml:space="preserve">Realizar el mantenimiento del Sistema Integrado de gestión bajo los criterios de la norma ISO 9001 </t>
  </si>
  <si>
    <t>(Número de planes de mejoramiento de la auditoría interna en termino / Número total de Planes de mejoramiento resultado de la auditoria)*100%</t>
  </si>
  <si>
    <t>Informe de auditoría interna</t>
  </si>
  <si>
    <t>Se elaboró el programa de auditorías para la vigencia 2025, el cual se está desarrollando de acuerdo a lo planeado, los planes de mejoramiento a cargo de la OPLAN se encuentran  suscritos de acuerdo al termino establecido.</t>
  </si>
  <si>
    <t>Programa de Auditorias, Modulo de Mejora de Isolucion</t>
  </si>
  <si>
    <t xml:space="preserve">Se adelantaron las 3 auditorías programadas y se cuentan con los informes respectivos  </t>
  </si>
  <si>
    <t xml:space="preserve">El programa de auditoria avanza acorde a lo planeado y se desarrollaron las auditorias en la Norma de calidad estadística </t>
  </si>
  <si>
    <t xml:space="preserve">Se cumplió con la programación de las auditorias salvo una que no fue posible realizar por la agenda de la operación estadística </t>
  </si>
  <si>
    <t>Servicio de actualización del Sistema de Gestión</t>
  </si>
  <si>
    <t>OPLAN_06</t>
  </si>
  <si>
    <t xml:space="preserve">L4.3_Realizar la reestructuración organizacional del DANE </t>
  </si>
  <si>
    <t>Consolidar el documento de fortalecimiento Institucional y formalización laboral y realizar su radicación de acuerdo con los lineamientos del Departamento Administrativo de la Función Pública  y el plan de trabajo.</t>
  </si>
  <si>
    <t>Sumatoria de porcentajes de avance en el plan de trabajo  para radicar la propuesta de ampliación de  planta ante el DAFP</t>
  </si>
  <si>
    <t>Documento de fortalecimiento institucional y formalización laboral radicado</t>
  </si>
  <si>
    <t>5_Plan Estratégico de Talento Humano</t>
  </si>
  <si>
    <t>Con base a las observaciones realizadas en el 2024, se ajustó el documento de fortalecimiento y formalización laboral, el cual fue radicado nuevamente en esta vigencia al DAPRE.</t>
  </si>
  <si>
    <t>Oficio_DAPRE_DANE</t>
  </si>
  <si>
    <t xml:space="preserve">Se publicaron los proyectos de modificación de la estruura a consulta pública </t>
  </si>
  <si>
    <t>Soporte consulta pública decretos</t>
  </si>
  <si>
    <t xml:space="preserve">Se radica Oficio al DAFP cumpliendo lo establecido en la circular 100-011 de 2023 con toda la documentación requerida </t>
  </si>
  <si>
    <t>Oficio rediseño costo cero</t>
  </si>
  <si>
    <t>Se obtuvo aprobación por parte de DAPRE y Función pública con base a la propuesta presentada por el DANE</t>
  </si>
  <si>
    <t>OPLAN_07</t>
  </si>
  <si>
    <t>Cumplir la Fase 1 - Documentación de las operaciones estadísticas revisada y actualizada en el Sistema Integrado de Gestión de acuerdo con la metodología establecida - Línea base 100%</t>
  </si>
  <si>
    <t>Número de documentos Fase 1 revisados en el periodo/ Número total de documentos Fase 1 asignados para revisión de las operaciones estadísticas activas*100</t>
  </si>
  <si>
    <t>Informes de seguimiento a la gestión documental de la Fase 1</t>
  </si>
  <si>
    <t>30/06/2025</t>
  </si>
  <si>
    <t xml:space="preserve">Durante el trimestre se realizaron 13 revisiones a los documentos de fase uno, de los cuales 7 ya se encuentran cargados y aprobados en isolucion, los restantes están pendientes de cargue por parte del dueño de la operación </t>
  </si>
  <si>
    <t>BD_Docs_OOEE_01-abr-2025 (1)</t>
  </si>
  <si>
    <t>Avance suficiente</t>
  </si>
  <si>
    <t xml:space="preserve">A la fecha de corte se han revisado un total de 352 documentos de los 378 de la meta quedando 26 por iniciar la fases de revisión  </t>
  </si>
  <si>
    <t>BASE DE DATOS DOCUMENTAL 04072025</t>
  </si>
  <si>
    <t>No se logró el 100% de los documentos dado que 26 de ellos no tienen estructura por parte de las operaciones estadísticas y no se ha podido iniciar su flujo de revisión</t>
  </si>
  <si>
    <t>Se continúa con el flujo de revisión de los documentos que se encontraban en tránsito</t>
  </si>
  <si>
    <t xml:space="preserve">BD_Docs_OOEE_06-OCT-2025 </t>
  </si>
  <si>
    <t>OPLAN_08</t>
  </si>
  <si>
    <t>Documentación complementaria de operaciones estadísticas activas para revisión de acuerdo con la metodología definida - Línea base 50%</t>
  </si>
  <si>
    <t>(Número de documentos complementarios revisados en el periodo/ Número total de documentos complementarios de las operaciones estadísticas activas para revisión)*100</t>
  </si>
  <si>
    <t>Informes de seguimiento a la gestión documental</t>
  </si>
  <si>
    <t xml:space="preserve">Durante el trimestre se realizaron 37 revisiones a los documentos de fase uno, de los cuales 30 ya se encuentran cargados y aprobados en isolucion, los restantes están pendientes de cargue por parte del dueño de la operación </t>
  </si>
  <si>
    <t>A la fecha de corte se han aprobado en isolucion un total de 269 documentos de los 905 que componen la base de documentación de fase 2</t>
  </si>
  <si>
    <t>En total en flujo  han pasado  485 documentos en algún estado de revisión  de un total  de 797 documentos de fase 2</t>
  </si>
  <si>
    <t>DICE_Dirección de Difusión y Cultura Estadística</t>
  </si>
  <si>
    <t>DICE_01</t>
  </si>
  <si>
    <t>L1.3_Mejorar el acceso y visualización  de los contenidos del portal web del DANE</t>
  </si>
  <si>
    <t>Elaborar un documento con el diseño e implementación de la estrategia de desarrollos web y aplicaciones móviles para facilitar el uso y consumo de la información estadística.</t>
  </si>
  <si>
    <t xml:space="preserve">Documento con la estrategia de desarrollos web y aplicaciones móviles diseñada e implementada </t>
  </si>
  <si>
    <t>16/01/2025</t>
  </si>
  <si>
    <t>Cultura_estadística</t>
  </si>
  <si>
    <t>Servicio de difusión de la información estadística</t>
  </si>
  <si>
    <t>POL_15:Transparencia, acceso a la información pública y lucha contra la corrupción</t>
  </si>
  <si>
    <t>En el contexto del plan estratégico de comunicaciones y de la ejecución del proceso estratégico de  comunicaciones realizaron las siguientes actividades:
DISEÑO DE LA ESTRATEGIA 
1.  Se elaboró  la estrategia  de desarrollos web y aplicaciones móviles 2025, la cual tiene como objetivo " Investigar, diseñar y desarrollar tecnologías, metodologías y productos digitales innovadores que mejoren la difusión, acceso, uso y transparencia de la información estadística, con un enfoque en la calidad estadística y la experiencia del usuario. Producto: Un (1) documento 
2. En el mes de febrero se presentó de forma presencial la estrategia de desarrollo web y aplicaciones móviles ante los colaboradores de la DICE. De igual forma se envió la estrategia en mención a través de correo electrónico a la directora operativa de la DICE. Productos: Un (1) Correo electrónico, dos  (2) capturas de pantalla_ presentación de las estrategias del proceso de comunicación y  Una (1) foto " Presnetación_Estrategia PEC 2025..
IMPLEMENTACIÓN DE LA ESTRATEGIA
1.  Desarrollo de herramientas nuevas:
'- Visor de migración: se diligenciò el documento "Solicitud de desarrollo de  sistemas de información y el acta de constitución". Asimismo, Se llevo a cabo la normalización de bases de datos  para la Encuesta de Calidad de Vida  y Censo de habitantes 2018. Se categorizan las variables de análisis de la encuesta de Calidad de vida, GEIH y Censo de habitantes. ((.9 TABLA_FUENTES_ECV) - ( 1._HOGARES_CENSO_2018)
- Desarrollo de analiticas: se diligenciò el documento "Solicitud de desarrollo de  sistemas de información". De igual forma se desarrollaron tres historias de usuario.
- Herramienta de certificado de población y vivienda: Se elaboró la estructura de directorios dentro de los cuales reposa la información y se estableció el estándar de nomenclatura de los archivos de los certificados. Asi mismo, Tomando como base la estructura de directorios de Departamentos y Municipios, se llevó a cabo la implementación de la herramienta, la cual permite realizar la búsqueda de los certificados que se encuentran cargados. Se realizaron diversas pruebas con distintos municipios y Departamentos, con las cuales se obtuvo resultados exitosos.  
2. Inventario y evaluación de todas las herramientas de visualización de datos del portal DANE: se elaboró un documento"03-Marzo2025-Inventario-herramientas-visualizacion-datos, con el listado de herramientas encontradas del periodo en referencia.
3. objetos Virtuales de Aprendizaje (OVAs) actualizados :
- Se actualizaron 10 Objetos Virtuales de Aprendizaje (OVAs) utilizados para el entrenamiento virtual de supervisores, coordinadores y recolectores de información estadística del DANE.  Se da inicio a los ajustes de dos materiales tipo O.V.A que serán transversales para varias operaciones estadísticas: Encuesta Ambiental Industrial Generalidades, Encuesta Ambiental Industrial Diligenciamiento, Encuesta Anual de Servicios Generalidades,  Encuesta Anual de Servicios Diligenciamiento, Encuesta Anual de Comercio Generalidades, Encuesta Anual de Comercio Diligenciamiento, Encuesta Anual Manufacturera Generalidades, Encuesta Anual de Manufactura Diligenciamiento,</t>
  </si>
  <si>
    <t xml:space="preserve">DISEÑO DE LA ESTRATEGIA :
'- Estrategia desarrollo web y aplicaciones moviles 2025.
- Correo_ Estrategia de desarrollo web y aplicaciones moviles 2025.
-Foto: Estrategia PEC 2025.
-Capturas de pantalla: Captura de Pantalla  presentación de las estrategias del proceso de comunicaciòn  PEC_I; 
-Captura de plantalla presentación de las estrategias del proceso de comunicaciòn PEC II
IMPLEMENTACIÓN DE LA ESTRATEGIA
1. Desarrollo de herramientas nuevas:
- VisorEstadisticasMigracio:Acta constitución Visor_Migracion, GTD-030-PDT-002-f-003_SolicitudDesarrollo, CapturaPropuestaMesaMigracion, CATEGORIAS Y VARIABLES ANÁLISIS VISOR MIGRACIÓN(CARAC-GENERALES), 1.9 TABLA_FUENTES_ECV, 1._HOGARES_CENSO_2018.
- Desarrollo analíticas: GTD-030-PDT-002-f-003_SolicitudDesarrollo, GTD-030-PDT-002-f-005_HU1, GTD-030-PDT-002-f-005_HU2, GTD-030-PDT-002-f-005_HU03.
- Herramienta de certificado de población y vivienda: Resumen_Certificados_de_Población_y_Vivienda (1), Certificados dePoblación yVivienda marzo.
2. Inventario y evaluación de todas las herramientas de visualización de datos del portal DANE:  03-Marzo2025-Inventario-herramientas-visualizacion-datos.
3. Objetos virtuales de aprendizaje: compilado-total-general-OVA-2025
</t>
  </si>
  <si>
    <r>
      <rPr>
        <b/>
        <i/>
        <sz val="12"/>
        <rFont val="Segoe UI"/>
        <family val="2"/>
      </rPr>
      <t>Implementación de la estratégia</t>
    </r>
    <r>
      <rPr>
        <sz val="12"/>
        <rFont val="Segoe UI"/>
        <family val="2"/>
      </rPr>
      <t xml:space="preserve">
En el contexto de la ejecucuión del proceso estrategico de  comunicación se realizaron las sicguientes actividades:</t>
    </r>
    <r>
      <rPr>
        <b/>
        <i/>
        <sz val="12"/>
        <rFont val="Segoe UI"/>
        <family val="2"/>
      </rPr>
      <t xml:space="preserve">
</t>
    </r>
    <r>
      <rPr>
        <i/>
        <u/>
        <sz val="12"/>
        <rFont val="Segoe UI"/>
        <family val="2"/>
      </rPr>
      <t xml:space="preserve">Actualización plantilla Joomla T3 a T4
</t>
    </r>
    <r>
      <rPr>
        <sz val="12"/>
        <rFont val="Segoe UI"/>
        <family val="2"/>
      </rPr>
      <t xml:space="preserve">Se realizó la revisión y documentación detallada de la plantilla actual del portal (Framework T3), identificando su estructura, componentes reutilizables y limitaciones. De manera paralela, se inicia la exploración técnica de la plantilla T4, con el objetivo de evaluar su compatibilidad, optimización del rendimiento, mejoras en accesibilidad y capacidades para una experiencia de usuario más moderna. 
</t>
    </r>
    <r>
      <rPr>
        <i/>
        <u/>
        <sz val="12"/>
        <rFont val="Segoe UI"/>
        <family val="2"/>
      </rPr>
      <t xml:space="preserve">Informe diagnóstico de herramientas de visualización de datos 
</t>
    </r>
    <r>
      <rPr>
        <sz val="12"/>
        <rFont val="Segoe UI"/>
        <family val="2"/>
      </rPr>
      <t xml:space="preserve">En el mes de abril se adelantò el diagnóstico de las herramientas de visualización de datos disponibles en el portal web, abarcando las etapas de planificación, definición de criterios, clasificación de las herramientas y preparación metodológica para la ejecución del análisis. 
Durante el mes de junio se realizaron las siguientes acciones:
'- Ajuste de cronograma (fases, tareas y entregables).
- Creación de matriz para evaluación y diagnóstico.
- Se seleccionaron las herramientas para la evaluación y diagnóstico.
</t>
    </r>
    <r>
      <rPr>
        <i/>
        <u/>
        <sz val="12"/>
        <rFont val="Segoe UI"/>
        <family val="2"/>
      </rPr>
      <t xml:space="preserve">Desarrollo de (4) herramientas nuevas
</t>
    </r>
    <r>
      <rPr>
        <sz val="12"/>
        <rFont val="Segoe UI"/>
        <family val="2"/>
      </rPr>
      <t xml:space="preserve">- </t>
    </r>
    <r>
      <rPr>
        <u/>
        <sz val="12"/>
        <rFont val="Segoe UI"/>
        <family val="2"/>
      </rPr>
      <t>Visor de analíticas:</t>
    </r>
    <r>
      <rPr>
        <sz val="12"/>
        <rFont val="Segoe UI"/>
        <family val="2"/>
      </rPr>
      <t xml:space="preserve"> se realizan actividades de planeación (Nro. de caso generado, plan de pruebas).
- </t>
    </r>
    <r>
      <rPr>
        <u/>
        <sz val="12"/>
        <rFont val="Segoe UI"/>
        <family val="2"/>
      </rPr>
      <t>Visor de transporte:</t>
    </r>
    <r>
      <rPr>
        <sz val="12"/>
        <rFont val="Segoe UI"/>
        <family val="2"/>
      </rPr>
      <t xml:space="preserve"> Recepción de solicitud, Se realizaron dos mesas de trabajo para el diligenciamiento del documento de solicitud de desarrollo. 
- </t>
    </r>
    <r>
      <rPr>
        <u/>
        <sz val="12"/>
        <rFont val="Segoe UI"/>
        <family val="2"/>
      </rPr>
      <t>Certificados de Población y Vivienda</t>
    </r>
    <r>
      <rPr>
        <sz val="12"/>
        <rFont val="Segoe UI"/>
        <family val="2"/>
      </rPr>
      <t xml:space="preserve">: Se realizó la adición filtro de vigencias, junto a pruebas de la herramienta en ambiente Test con los usuarios de servicio al ciudadano.   Asi mismo, la adición de la sección descriptiva e instructiva, junto a pruebas de la herramienta en ambiente Test con los usuarios de servicio al ciudadano. 
Se realizaron las configuraciones pertinentes para llevar a cabo el correcto paso a producción, incluyendo las pruebas requeridas.
</t>
    </r>
    <r>
      <rPr>
        <i/>
        <u/>
        <sz val="12"/>
        <rFont val="Segoe UI"/>
        <family val="2"/>
      </rPr>
      <t xml:space="preserve">Actualización de (4) herramientas implementadas y actualización de datos </t>
    </r>
    <r>
      <rPr>
        <u/>
        <sz val="12"/>
        <rFont val="Segoe UI"/>
        <family val="2"/>
      </rPr>
      <t xml:space="preserve">
</t>
    </r>
    <r>
      <rPr>
        <sz val="12"/>
        <rFont val="Segoe UI"/>
        <family val="2"/>
      </rPr>
      <t xml:space="preserve">- </t>
    </r>
    <r>
      <rPr>
        <u/>
        <sz val="12"/>
        <rFont val="Segoe UI"/>
        <family val="2"/>
      </rPr>
      <t xml:space="preserve">Visor de pobreza y condiciones de vida: </t>
    </r>
    <r>
      <rPr>
        <sz val="12"/>
        <rFont val="Segoe UI"/>
        <family val="2"/>
      </rPr>
      <t xml:space="preserve">Se llevó a cabo una mesa de trabajo para llevar a cabo el diligenciamiento del documento de solicitud de desarrollo.  
</t>
    </r>
    <r>
      <rPr>
        <i/>
        <u/>
        <sz val="12"/>
        <rFont val="Segoe UI"/>
        <family val="2"/>
      </rPr>
      <t>Actualización de la herramienta SIAC</t>
    </r>
    <r>
      <rPr>
        <u/>
        <sz val="12"/>
        <rFont val="Segoe UI"/>
        <family val="2"/>
      </rPr>
      <t xml:space="preserve">
</t>
    </r>
    <r>
      <rPr>
        <sz val="12"/>
        <rFont val="Segoe UI"/>
        <family val="2"/>
      </rPr>
      <t xml:space="preserve">
En el mes de abril el coordinador del GIT- Información y Servicio al Ciudadano envío el viernes 25/04/2025 la documentación entregable correspondiente a la Solicitud del Sistema de Información SIAC (formulario digital), destino a los responsables del Área de Sistemas, para la evaluación y definición de autorización. 
En el mes de mayo se recibe confirmación por parte de la Oficina de Sistemas respecto a la disponibilidad de los servidores para pruebas, con el fin de iniciar la implementación del proyecto Formulario SIAC (base de datos; aplicación). Se realiza la revisión de los términos y condiciones de uso, del software a instalar, y se diligencia el formato de solicitud de permisos para acceso a servidores.
</t>
    </r>
    <r>
      <rPr>
        <i/>
        <u/>
        <sz val="12"/>
        <rFont val="Segoe UI"/>
        <family val="2"/>
      </rPr>
      <t xml:space="preserve">Desarrollo de módulos para los cursos de aprendizaje - Objetos Virtuales de Aprendizaje (OVAs) actualizados
</t>
    </r>
    <r>
      <rPr>
        <sz val="12"/>
        <rFont val="Segoe UI"/>
        <family val="2"/>
      </rPr>
      <t xml:space="preserve">Se actualizaron los siguientes objetos virtuales:
- Encuesta ambiental industrial (EAI) - Crítica 
- Encuesta anual de servicios (EAS) - Crítica 
- Encuesta anual de servicios (EAS) - Formularios 
- Encuesta anual de servicios (EAC) – Crítica 
- Encuesta anual manufacturera (EAM) - Crítica 
- Encuestas sociales - Conceptos básicos 
- Guía de navegación CPAS
- Equipo operativo CPAS 
- Comunicación DANE CPAS 
- Habilidades blandas y competencias laborales CPAS 
- Habilidades ofimáticas CPAS 
- Marco ético del DANE CPAS 
- Ejercicio práctico de evaluación 
- Aspectos generales de la Dirección de Recolección y Acopio (EDI-EDID) 
- Aspectos generales de los operativos de recolección EDI-EDID 
- Comunicación en el DANE 
- Habilidades blandas 
- Manejo de DMC 
</t>
    </r>
    <r>
      <rPr>
        <i/>
        <u/>
        <sz val="12"/>
        <rFont val="Segoe UI"/>
        <family val="2"/>
      </rPr>
      <t xml:space="preserve">
</t>
    </r>
  </si>
  <si>
    <r>
      <rPr>
        <u/>
        <sz val="12"/>
        <rFont val="Segoe UI"/>
        <family val="2"/>
      </rPr>
      <t xml:space="preserve">Informe: Implementación de la Estrategia de Desarrollos WEB y Aplicaciones Móviles
</t>
    </r>
    <r>
      <rPr>
        <sz val="12"/>
        <rFont val="Segoe UI"/>
        <family val="2"/>
      </rPr>
      <t>Documento: Inf Seguimiento Desarrollos Web Junio.</t>
    </r>
    <r>
      <rPr>
        <u/>
        <sz val="12"/>
        <rFont val="Segoe UI"/>
        <family val="2"/>
      </rPr>
      <t xml:space="preserve">
Actualización plantilla Joomla T3 a T4:  
</t>
    </r>
    <r>
      <rPr>
        <sz val="12"/>
        <rFont val="Segoe UI"/>
        <family val="2"/>
      </rPr>
      <t xml:space="preserve">Documento: Jun2025-Manual-implementacion-plantilla-T4-Framework
</t>
    </r>
    <r>
      <rPr>
        <u/>
        <sz val="12"/>
        <rFont val="Segoe UI"/>
        <family val="2"/>
      </rPr>
      <t xml:space="preserve">Informe diagnóstico de herramientas de visualización de datos:
</t>
    </r>
    <r>
      <rPr>
        <sz val="12"/>
        <rFont val="Segoe UI"/>
        <family val="2"/>
      </rPr>
      <t xml:space="preserve">Documento: Cronograma-visores.pdf 
Documento: checklist-diagnostico-visores-dane-2025-06-24.pdf 
Documento: herramientas-para-diagnostico-de-visores-DANE.pdf </t>
    </r>
    <r>
      <rPr>
        <u/>
        <sz val="12"/>
        <rFont val="Segoe UI"/>
        <family val="2"/>
      </rPr>
      <t xml:space="preserve">
</t>
    </r>
    <r>
      <rPr>
        <sz val="12"/>
        <rFont val="Segoe UI"/>
        <family val="2"/>
      </rPr>
      <t xml:space="preserve">
</t>
    </r>
    <r>
      <rPr>
        <u/>
        <sz val="12"/>
        <rFont val="Segoe UI"/>
        <family val="2"/>
      </rPr>
      <t xml:space="preserve">Desarrollo de herramientas nuevas
</t>
    </r>
    <r>
      <rPr>
        <sz val="12"/>
        <rFont val="Segoe UI"/>
        <family val="2"/>
      </rPr>
      <t xml:space="preserve">'- </t>
    </r>
    <r>
      <rPr>
        <u/>
        <sz val="12"/>
        <rFont val="Segoe UI"/>
        <family val="2"/>
      </rPr>
      <t>Visor de analíticas:</t>
    </r>
    <r>
      <rPr>
        <sz val="12"/>
        <rFont val="Segoe UI"/>
        <family val="2"/>
      </rPr>
      <t xml:space="preserve">
Documento: Nro Caso Generado.pdf
Documento: Plan de pruebas.pdf 
- </t>
    </r>
    <r>
      <rPr>
        <u/>
        <sz val="12"/>
        <rFont val="Segoe UI"/>
        <family val="2"/>
      </rPr>
      <t>Visor de transporte:</t>
    </r>
    <r>
      <rPr>
        <sz val="12"/>
        <rFont val="Segoe UI"/>
        <family val="2"/>
      </rPr>
      <t xml:space="preserve">
Documento: GTE020PDT002f003_solicituddeDesarrollossistemasTransporte.pdf
- </t>
    </r>
    <r>
      <rPr>
        <u/>
        <sz val="12"/>
        <rFont val="Segoe UI"/>
        <family val="2"/>
      </rPr>
      <t>Visor Certificados de Población y Vivienda</t>
    </r>
    <r>
      <rPr>
        <sz val="12"/>
        <rFont val="Segoe UI"/>
        <family val="2"/>
      </rPr>
      <t xml:space="preserve">
Documento: Certificados_de_Población_y_Vivienda-abril.pdf 
Documento: Manual_Usuario_Certificados_de_Población_y_Vivienda.pdf 
Enlace del visor: https://sitios.dane.gov.co/certificados-poblacion/ 
</t>
    </r>
    <r>
      <rPr>
        <u/>
        <sz val="12"/>
        <rFont val="Segoe UI"/>
        <family val="2"/>
      </rPr>
      <t xml:space="preserve">
Actualización de herramientas implementadas y actualización de datos 
</t>
    </r>
    <r>
      <rPr>
        <sz val="12"/>
        <rFont val="Segoe UI"/>
        <family val="2"/>
      </rPr>
      <t>-</t>
    </r>
    <r>
      <rPr>
        <u/>
        <sz val="12"/>
        <rFont val="Segoe UI"/>
        <family val="2"/>
      </rPr>
      <t xml:space="preserve"> Visor de pobreza y condiciones de vida:
</t>
    </r>
    <r>
      <rPr>
        <sz val="12"/>
        <rFont val="Segoe UI"/>
        <family val="2"/>
      </rPr>
      <t xml:space="preserve">Documento: GTE020PDT002f003_solicituddeDesarrollossistemasVisor de pobreza y condiciones de vida.pdf.
</t>
    </r>
    <r>
      <rPr>
        <u/>
        <sz val="12"/>
        <rFont val="Segoe UI"/>
        <family val="2"/>
      </rPr>
      <t>Actualización de la herramienta SIAC</t>
    </r>
    <r>
      <rPr>
        <sz val="12"/>
        <rFont val="Segoe UI"/>
        <family val="2"/>
      </rPr>
      <t xml:space="preserve">
Documento: Definicion del proyecto Formulario SIAC.pdf 
Documento: historias de usuario SIAC.pdf 
Documento: Solicitud revisión proyecto_OSIS.pdf 
Documento: Formato Solicitud de políticas o permisos de seguridad informática.pdf 
</t>
    </r>
    <r>
      <rPr>
        <u/>
        <sz val="12"/>
        <rFont val="Segoe UI"/>
        <family val="2"/>
      </rPr>
      <t xml:space="preserve">Desarrollo de módulos para los cursos de aprendizaje - Objetos Virtuales de Aprendizaje (OVAs) actualizados
</t>
    </r>
    <r>
      <rPr>
        <sz val="12"/>
        <rFont val="Segoe UI"/>
        <family val="2"/>
      </rPr>
      <t xml:space="preserve">Documento: actualizacion-ajustes-OVA(may2025).pdf
Documento: actualizacion-ajustes-OVA(abr2025).pdf 
</t>
    </r>
  </si>
  <si>
    <t xml:space="preserve"> 1.	DESARROLLO DE HERRAMIENTAS (NUEVAS):
- Visor de migración: Se lleva un porcentaje de avance de 90%
- Desarrollo de analíticas: Se lleva un porcentaje de avance de 90%
- Visor de Transporte: Se lleva un porcentaje de avance de 30%
- Herramienta de certificado de población y vivienda: 100% https://sitios.dane.gov.co/certificados-poblacion/ 
2. DESARROLLO DE HERRAMIENTAS (ACTUALIZACION):
- Visor de pobreza y condiciones de vida: Se lleva un porcentaje de avance de 97%
- Visor Simulador del trabajo doméstico y de cuidado no remunerado para el hogar y la comunidad 100% https://sitios.dane.gov.co/SimuladorTDCNR/
- Visor de turismo: Se lleva un porcentaje de avance de 10%
- Visor de Indicadores relevantes: Se lleva un porcentaje de avance de 10%
3. Actualizar Archivo Nacional de Datos – ANDA Se lleva un porcentaje de avance de 95%
4. Implementación de plantilla T4 Framework en el CMS Joomla Se lleva un porcentaje de avance de 85%
5. Informe diagnóstico de herramientas de visualización de datos Se lleva un porcentaje de avance de 95%
6. Actualización Sistema de Información y atención al Ciudadano (SIAC) Se lleva un porcentaje de avance de 50%
7. Implementación de plantilla T4 Framework en el CMS Joomla Se lleva un porcentaje de avance de 85%
8. Objetos Virtuales de aprendizaje: Se desarrollaron 12 100%</t>
  </si>
  <si>
    <t xml:space="preserve">Nueve (9) Carpetas: 
'- Actualización  de las herramientas (4)
- Archivo Nacional de Datos - DANE (1)
- Descargas portal web
- Diagnóstico de herramientas de visualización de datos
- Herramienta SIAC (1)
- Herramientas nuevas (4)
- Implementación de la Plantilla
- Objeto Virtual de Aprendizaje (OVAs) actualizados (12)
- Visitas al Portal Web
Un (1) documento "Inf-Seguimiento-Desarrollos-Web-Sep"
</t>
  </si>
  <si>
    <t xml:space="preserve">Implementación
Entre enero y diciembre de 2025 se desarrollaron las siguientes actividades
' 1. DESARROLLO DE HERRAMIENTAS (NUEVAS):
-	Visor de migración: Se lleva un porcentaje de avance de 100%; https://sitios.dane.gov.co/visor-migracion-desagregacion/ 
-	Desarrollo de analíticas: Se lleva un porcentaje de avance de 100%; https://sitios.dane.gov.co/reporte-descargas-visitas-dane/ 
-	Visor de transporte: Se lleva un porcentaje de avance de 100%; https://sitios.dane.gov.co/visor-transporte/index.html 
-	Visor de estimación del cambio demográfico 100%; 
-	https://sitios.dane.gov.co/visor-estimacion-del-cambio-demografico/   
-	Visor de proyecciones de población 100%; 
-	https://sitios.dane.gov.co/visor-de-proyecciones-de-poblacion/index.html 
-	Herramienta de certificado de población y vivienda: 100%; https://sitios.dane.gov.co/certificados-poblacion/   
2. DESARROLLO DE HERRAMIENTAS (ACTUALIZACION):
-	Visor de pobreza y condiciones de vida: Se lleva un porcentaje de avance de 100%; https://sitios.dane.gov.co/Pobreza_y_condiciones_de_vida/ 
-	Visor Simulador del trabajo doméstico y de cuidado no remunerado para el hogar y la comunidad 100%
https://sitios.dane.gov.co/SimuladorTDCNR/ 
-	Visor de turismo 100%
https://sitios.dane.gov.co/turismo 
-	Visor de Indicadores relevantes 100%  
https://sitios.dane.gov.co/indicadores-relevantes 
3.Actualizar Archivo Nacional de Datos – ANDA 100%; https://microdatos.dane.gov.co/index.php/catalog/central/about
4.Implementación de plantilla T4 Framework en el CMS Joomla 100%; PasoProduccion.pdf 
5.Informe diagnóstico de herramientas de visualización de datos 100% 
diagnostico-visores-dane-2025-12-25.pdf 
6.Actualización Sistema de Información y atención al Ciudadano (SIAC) 100% 
CD Matriz_Pruebas_SIAC_121225.pdf 
7.Implementación de plantilla T4 Framework en el CMS Joomla Se lleva un porcentaje de avance de 100%
PasoProduccion.pdf 
8. Objetos Virtuales de aprendizaje: Se desarrollaron 12 100%
</t>
  </si>
  <si>
    <t>Un (1) documento en PDF "31122025nf-Seguimiento-Desarrollos-Web-Diciembre"</t>
  </si>
  <si>
    <t>DICE_02</t>
  </si>
  <si>
    <t>Elaborar un documento con el diseño e implementación de la estrategia de accesibilidad del portal web que permita el cumplimiento  de la clasificación del nivel AA de conformidad con la norma NTC 5854</t>
  </si>
  <si>
    <t xml:space="preserve">Documento con la estrategia de accesibilidad del portal web diseñada e implementada </t>
  </si>
  <si>
    <r>
      <rPr>
        <sz val="11"/>
        <color rgb="FF000000"/>
        <rFont val="Segoe UI"/>
        <family val="2"/>
      </rPr>
      <t xml:space="preserve">En el contexto del plan estratégico de comunicaciones y de la ejecucuión del proceso estrategico de  comunicaciónse realizaron las sicguientes actividades:
</t>
    </r>
    <r>
      <rPr>
        <b/>
        <i/>
        <u/>
        <sz val="11"/>
        <color rgb="FF000000"/>
        <rFont val="Segoe UI"/>
        <family val="2"/>
      </rPr>
      <t xml:space="preserve">DISEÑO DE LA ESTRATEGIA 
</t>
    </r>
    <r>
      <rPr>
        <sz val="11"/>
        <color rgb="FF000000"/>
        <rFont val="Segoe UI"/>
        <family val="2"/>
      </rPr>
      <t xml:space="preserve">se elaboró el documento “Estrategia norma 5854 (2025)”, en el cual se proponen a la Dirección de DICE las estrategias y lineamientos para el año 2025. Este documento es remitido a la Dirección para su revisión y aprobación para el mes en referencia.
</t>
    </r>
    <r>
      <rPr>
        <b/>
        <i/>
        <u/>
        <sz val="11"/>
        <color rgb="FF000000"/>
        <rFont val="Segoe UI"/>
        <family val="2"/>
      </rPr>
      <t xml:space="preserve">IMPLEMENTACIÓN DE LA ESTRATEGIA
1. 'Secciones del portal web actualizadas
</t>
    </r>
    <r>
      <rPr>
        <b/>
        <sz val="11"/>
        <color rgb="FF000000"/>
        <rFont val="Segoe UI"/>
        <family val="2"/>
      </rPr>
      <t>Página principal del portal web DANE</t>
    </r>
    <r>
      <rPr>
        <sz val="11"/>
        <color rgb="FF000000"/>
        <rFont val="Segoe UI"/>
        <family val="2"/>
      </rPr>
      <t xml:space="preserve">: ,Durante este periodo se llevaron a cabo varias actividades clave en torno a la accesibilidad, usabilidad y actualización del portal DANE. Se realizó la primera prueba de usabilidad del año, cuyo informe se presentará posteriormente. En cuanto al rediseño de la estructura, se desarrolló un mockup con ajustes iniciales al home del portal. Se revisó el Framework actual y se inició la documentación técnica para su actualización y mantenimiento. Además, se exploró la plantilla T4, realizando un ejercicio de adaptación del home a esta nueva estructura, lo que permitió identificar las tareas necesarias para crear la nueva plantilla. En paralelo, se desarrollaron documentos de análisis de requerimientos y se levantaron los primeros requerimientos para la nueva plantilla, así como la primera versión del plan de trabajo, pendiente de aprobación.
</t>
    </r>
    <r>
      <rPr>
        <b/>
        <i/>
        <u/>
        <sz val="11"/>
        <color rgb="FF000000"/>
        <rFont val="Segoe UI"/>
        <family val="2"/>
      </rPr>
      <t xml:space="preserve">
2. Pruebas de Usabilidad
</t>
    </r>
    <r>
      <rPr>
        <sz val="11"/>
        <color rgb="FF000000"/>
        <rFont val="Segoe UI"/>
        <family val="2"/>
      </rPr>
      <t xml:space="preserve">
</t>
    </r>
    <r>
      <rPr>
        <b/>
        <sz val="11"/>
        <color rgb="FF000000"/>
        <rFont val="Segoe UI"/>
        <family val="2"/>
      </rPr>
      <t>Prueba de usabilidad a la página de inicio del portal web DANE:</t>
    </r>
    <r>
      <rPr>
        <sz val="11"/>
        <color rgb="FF000000"/>
        <rFont val="Segoe UI"/>
        <family val="2"/>
      </rPr>
      <t xml:space="preserve"> Durante el periodo se avanzó en la planeación, ejecución y análisis de la prueba de usabilidad. En la fase de planeación se elaboraron y ajustaron guías, materiales, formularios y presentaciones, además de llevar a cabo reuniones de coordinación y formalizar la invitación a los participantes. En la fase de ejecución se realizaron dos sesiones de prueba con usuarios, acompañadas de observación y registro de comentarios.
</t>
    </r>
    <r>
      <rPr>
        <b/>
        <i/>
        <u/>
        <sz val="11"/>
        <color rgb="FF000000"/>
        <rFont val="Segoe UI"/>
        <family val="2"/>
      </rPr>
      <t xml:space="preserve">3. Actualizaciones de artículos relacionados con información estadística e institucional del DANE en el portal web
</t>
    </r>
    <r>
      <rPr>
        <sz val="11"/>
        <color rgb="FF000000"/>
        <rFont val="Segoe UI"/>
        <family val="2"/>
      </rPr>
      <t xml:space="preserve">Se actualizaron 218 artículos relacionados con información estadística e institucional del DANE, con el fin de garantizar que los contenidos sean precisos, relevantes y accesibles para los usuarios. Esto incluye actualización en términos de etiquetas, archivos adjuntos y contenidos, alineados con las publicaciones de operaciones estadísticas según el calendario de eventos y documentos de interés para la ciudadanía.  
</t>
    </r>
  </si>
  <si>
    <t>DISEÑO DE LA ESTRATEGIA :
Estrategia norma 5854 (2025)
Correo_ Estrategia norma 5854 (2025) - Outlook
IMPLEMENTACIÓN DE LA ESTRATEGIA
- Inf Seguimiento Accesibilidad
1. 'Secciones del portal web actualizadas:
- 20250326_Presentacion_Resultados_Prueba-home_I-trim_En-proceso
-20250327_Ajustes-propuestos_Home_v2
-GTD-030-PDT-002-f-003_SolicitudDesarrollo
-Plan de Trabajo
- PlantillaT3
-PlantillaT4
- Historias de usuarios: HU-01ConfiguracionInicial, HU-02GestionLayouts, HU-03PersonalizacionLESS-CSS, HU-04OverridesComponentes, HU-05UsoDelMegaMenu, HU-06gestionBloquesDinamicos, HU-07ExperienciaMovil, HU-08Accesibilidad, HU-09SEO, HU-10AjustarIdentidad
2. Pruebas de Usabilidad 
- 20250220_Guion_Home-DANE
- 20250224_Presentacion-prueba_Home-DANE_Inicial
- 20250227_Bateria-preguntas_Home-DANE
- 20250227_Reunion_Planeacion-prueba_Home-DANE
- 20250228_Presentacion-prueba_Home-DANE_ajustada
- 20250227_Bateria-preguntas_Home-DANE
- 20250227_Reunion_Planeacion-prueba_Home-DANE
- 20250303_Forms_Prueba-Home
- 20250305_Forms-asistencia-S1_Prueba-Home
- 20250305_Forms-asistencia-S2_Prueba-Home
- 20250305_Forms-inscripcion_Prueba-Home
-20250305_Plantilla_correo-Pruebas_usabilidad_2025
- 20250311_Enlaces-accesos_Prueba-Home
- 20250311_Invitacion-teams_Prueba-Home_Sesion-1
- 20250311_Invitacion-teams_Prueba-Home_Sesion-2
-20250314_Documento-observador_Home-DANE_S1_Han_Karlo_jimenez
- 20250314_Documento-observador_Home-DANE_S1-Yamid-Leonardo-Muñoz
- 20250314_Guion_Home-DANE
- 20250314_Presentacion-prueba_Home-DANE_ajustada
- 20250314_Registro-asistencia-S1_Prueba-home
- 20250317_Ajuste-invitacion-teams_Prueba-Home_Sesion-2
- 20250319_Documento-observador_Home-DANE_S2_Han_Karlo_jimenez
- 20250319_Documento-observador_Home-DANE_S2-Yamid-Leonardo-Muñoz
- 20250319_Registro-asistencia-S2_Prueba-home
- 20250319_Testeo-respuestas-Sesiones_1-y-2_Prueba-home
- 20250320_Resultados-organizados_prueba-home
- 20250321_Instrumento-medicion_prueba-home
- 20250326_Presentacion_Resultados_Prueba-home_I-trim_En-proceso
3. Actualizaciones de artículos relacionados con información estadística e institucional del DANE en el portal web
- 01-enero-bitacora-publicaciones-investigaciones
- Otras Publicaciones Enero 2025
- 02-febrero-bitacora-publicaciones-investigaciones
- 03-marzo-bitacora-publicaciones-investigaciones
- Lineamientos actualización de artículos
- Publicaciones otros documentos marzo 2025</t>
  </si>
  <si>
    <r>
      <rPr>
        <b/>
        <i/>
        <sz val="12"/>
        <rFont val="Segoe UI"/>
        <family val="2"/>
      </rPr>
      <t>Implementación de la estratégia</t>
    </r>
    <r>
      <rPr>
        <sz val="12"/>
        <rFont val="Segoe UI"/>
        <family val="2"/>
      </rPr>
      <t xml:space="preserve">
En el contexto de la ejecucuión del proceso estrategico de  comunicación se realizaron las sicguientes actividades:
</t>
    </r>
    <r>
      <rPr>
        <i/>
        <u/>
        <sz val="12"/>
        <rFont val="Segoe UI"/>
        <family val="2"/>
      </rPr>
      <t xml:space="preserve">Optimización de del CMS por medio de la actualización de la plantilla existen, T3 a T4.
</t>
    </r>
    <r>
      <rPr>
        <sz val="12"/>
        <rFont val="Segoe UI"/>
        <family val="2"/>
      </rPr>
      <t xml:space="preserve">Se planteó la estructura semántica, de posiciones y módulos para la implementación en la nueva plantilla (T4).  Asi mismo, se inició una guía básica de diseño para su implementación en las plantillas del portal, comenzando con los lineamientos de la tipografía basada en el UI Kit de Gobierno, y los colores base para el portal
Se establecio la metodoligia para la implementación de la plantilla T4: Propuesta banner página principal portal DANE, Revisión estructura plantilla de las operaciones, Revisión de la plantilla T4- Portal desarrollo DANE, Revisión plantilla, Sesión de trabajo plantilla T4: heade, Sesión de trabajo plantilla T4 – Tipografía, Revisión de ambientes de pruebas portal web, Sesión de trabajo plantilla T4: header: se revisaron avances y dificultades de implementación.
De igual forma, se configuraron las posiciones de las plantillas previamente propuestas y la configuración de la tipografía transversal en la plantilla T4, con base a los lineamientos del UI Kit de MinTic. Se realiza la revisión y documentación detallada de la plantilla actual del portal (Framework T3), identificando su estructura, componentes reutilizables y limitaciones. De manera paralela, se inicia la exploración técnica de la plantilla T4, con el objetivo de evaluar su compatibilidad, optimización del rendimiento, mejoras en accesibilidad y capacidades para una experiencia de usuario más moderna
</t>
    </r>
    <r>
      <rPr>
        <i/>
        <u/>
        <sz val="12"/>
        <rFont val="Segoe UI"/>
        <family val="2"/>
      </rPr>
      <t xml:space="preserve">Propuesta de reorganización de contenidos y estructura de navegación para facilitar el acceso a la 
</t>
    </r>
    <r>
      <rPr>
        <sz val="12"/>
        <rFont val="Segoe UI"/>
        <family val="2"/>
      </rPr>
      <t xml:space="preserve">Se realizó la definición del alcance y los objetivos (kick-off). asi como las siguientes acciones:
- Auditoría del sitio actual (Avance): Inventario de contenido y análisis de métricas web.  
- Investigación de usuarios (Avance): Planificación de entrevistas, encuestas a usuarios finales y creación de Fichas Persona. 
- Levantamiento de requisitos iniciales (Avance): Benchmarking de mejores prácticas, funcionales, no funcionales (Planificación de mesas de trabajo con funcionarios del DANE). 
- Desarrollo e implementación de una matriz de las operaciones logísticas de algunas publicaciones importantes de las cuales se desarrollarán por cada operación y url respectiva. Para ello se inicia con la propuesta de introducción y definición como parte de cada publicación. Es importante aclarar que este es un insumo inicial que se irá trabajando y revisando por el equipo. También se dispone de información importante para SEO, como las palabras claves y meta descripciones de las mismas publicaciones.   
</t>
    </r>
    <r>
      <rPr>
        <i/>
        <u/>
        <sz val="12"/>
        <rFont val="Segoe UI"/>
        <family val="2"/>
      </rPr>
      <t xml:space="preserve">Actualización de (3) secciones del portal web
</t>
    </r>
    <r>
      <rPr>
        <u/>
        <sz val="12"/>
        <rFont val="Segoe UI"/>
        <family val="2"/>
      </rPr>
      <t xml:space="preserve">'- Proyecciones de población y estimaciones demográficas 
</t>
    </r>
    <r>
      <rPr>
        <sz val="12"/>
        <rFont val="Segoe UI"/>
        <family val="2"/>
      </rPr>
      <t xml:space="preserve">Se llevó a cabo la implementación del maquetado en ambiente de pruebas de las secciones “Proyecciones de Población” y “Estimaciones del Cambio Demográfico” del sitio web institucional. Esta labor incluyó la aplicación de código HTML en módulos de Joomla, la incorporación de estilos CSS personalizados y la estructuración de contenido mediante componentes interactivos como pestañas, tablas y acordeones. Ambas secciones fueron desarrolladas teniendo en cuenta la visualización en diferentes niveles geográficos (nacional, departamental y municipal) y la organización temática de documentos asociados, asegurando su funcionalidad y disposición para futura publicación en producción. 
- </t>
    </r>
    <r>
      <rPr>
        <u/>
        <sz val="12"/>
        <rFont val="Segoe UI"/>
        <family val="2"/>
      </rPr>
      <t xml:space="preserve">Página inicial de Cuentas Nacionales 
</t>
    </r>
    <r>
      <rPr>
        <sz val="12"/>
        <rFont val="Segoe UI"/>
        <family val="2"/>
      </rPr>
      <t xml:space="preserve">Se desarrolló un mockup para la propuesta de actualización de la página inicial de Cuentas Nacionales, a partir de la solicitud del área temática y de reuniones establecidas por ello.  Se inicia la implementación de la propuesta de diseño en el ambiente de pruebas webtest llevando cada elemento gráfico nuevo junto con el código CSS y HTML necesario para su funcionamiento y visualización correcta en diferentes tamaños de pantalla. El artículo de pruebas fue enviado a revisión por parte del grupo temático de Cuentas Nacionales y se está a la espera de los contenidos internos para continuar. 
</t>
    </r>
    <r>
      <rPr>
        <i/>
        <u/>
        <sz val="12"/>
        <rFont val="Segoe UI"/>
        <family val="2"/>
      </rPr>
      <t xml:space="preserve">Cuatro (4) Pruebas de Usabilidad
</t>
    </r>
    <r>
      <rPr>
        <sz val="12"/>
        <rFont val="Segoe UI"/>
        <family val="2"/>
      </rPr>
      <t xml:space="preserve">
</t>
    </r>
    <r>
      <rPr>
        <u/>
        <sz val="12"/>
        <rFont val="Segoe UI"/>
        <family val="2"/>
      </rPr>
      <t xml:space="preserve">- Prueba de usabilidad de la página de inicio del DANE
</t>
    </r>
    <r>
      <rPr>
        <sz val="12"/>
        <rFont val="Segoe UI"/>
        <family val="2"/>
      </rPr>
      <t xml:space="preserve">Se finalizó el desarrollo del Informe de resultados de la prueba de usabilidad.   
Se desarrolló el plan de mejora para el home del portal DANE, a partir de los resultados obtenidos en la prueba de usabilidad.  
</t>
    </r>
    <r>
      <rPr>
        <u/>
        <sz val="12"/>
        <rFont val="Segoe UI"/>
        <family val="2"/>
      </rPr>
      <t xml:space="preserve">- Prueba de usabilidad de la sección de Cuentas Nacionales del portal web DANE
</t>
    </r>
    <r>
      <rPr>
        <sz val="12"/>
        <rFont val="Segoe UI"/>
        <family val="2"/>
      </rPr>
      <t xml:space="preserve">Se realizaron las siguientes acciones:
- Elaborar guías y materiales para las pruebas. 
- Actividades de validación de usabilidad y accesibilidad
- Preparación documentos guía 
- Preparación instrumentos para ejecución de la prueba 
- Preparación elementos citación a pruebas 
- Citación a pruebas 
- Otras actividades de validación de usabilidad y accesibilidad 
</t>
    </r>
    <r>
      <rPr>
        <i/>
        <u/>
        <sz val="12"/>
        <rFont val="Segoe UI"/>
        <family val="2"/>
      </rPr>
      <t xml:space="preserve">Actualización de 900 artículos sobre información estadística e institucional
</t>
    </r>
    <r>
      <rPr>
        <sz val="12"/>
        <rFont val="Segoe UI"/>
        <family val="2"/>
      </rPr>
      <t xml:space="preserve">Se genera un registro de los 668 artículos actualizados durante el mes de marzo, diligenciando sus respectivos formatos como parte del seguimiento y control del proceso
</t>
    </r>
  </si>
  <si>
    <r>
      <rPr>
        <u/>
        <sz val="12"/>
        <rFont val="Segoe UI"/>
        <family val="2"/>
      </rPr>
      <t xml:space="preserve">Informe: Implementación de la Estrategia accesibilidad para el cumplimiento a la clasificación nivel AA de conformidad con la norma NTC 5854,
</t>
    </r>
    <r>
      <rPr>
        <sz val="12"/>
        <rFont val="Segoe UI"/>
        <family val="2"/>
      </rPr>
      <t xml:space="preserve">Documento: Inf Seguimiento Accesibilidad-Junio.
</t>
    </r>
    <r>
      <rPr>
        <u/>
        <sz val="12"/>
        <rFont val="Segoe UI"/>
        <family val="2"/>
      </rPr>
      <t xml:space="preserve">
Optimización de del CMS por medio de la actualización de la plantilla existen, T3 a T4.
</t>
    </r>
    <r>
      <rPr>
        <sz val="12"/>
        <rFont val="Segoe UI"/>
        <family val="2"/>
      </rPr>
      <t xml:space="preserve">Documento: 20250403_Estructura-Nueva-plantilla_Home-DANE.pdf 
Documento: 15may2025_Colores-tipografia.pdf 
Documento: 02may2025-Propuesta-banner-pagina-principal-portal-DANE.pdf 
Documento: 08may2025-Revisar-estructura-plantilla-de-operaciones.pdf 
Documento: 12may2025-Revision-plantilla-T4-Portal-desarrollo-DANE.pdf 
Documento: 13may2025-Revisión-de-la-plantilla.pdf 
Documento: 13may2025_Entrega-matriz-contenidos.pdf 
Documento: 20may2025-Sesion-trabajo-plantilla-T4.pdf 
Documento: 23may2025_Plantilla-T4_Tipografia.pdf 
Documeto: 27may2025-Alineacion-temas-varios.pdf 
Documento: 29may2025_Sesion-trabajo_PlantillaT4-header.pdf 
Documento: Configuracion_Posiciones-plantilla.pdf 
Documento: 23may2025_Trabajo-plantilla-T4_Tipografia.pdf 
Documento: Jun2025-Manual-implementacion-plantilla-T4-Framework.pdf 
</t>
    </r>
    <r>
      <rPr>
        <u/>
        <sz val="12"/>
        <rFont val="Segoe UI"/>
        <family val="2"/>
      </rPr>
      <t xml:space="preserve">Propuesta de reorganización de contenidos y estructura de navegación para facilitar el acceso a la información
</t>
    </r>
    <r>
      <rPr>
        <sz val="12"/>
        <rFont val="Segoe UI"/>
        <family val="2"/>
      </rPr>
      <t xml:space="preserve">Documento: Definición de alcance y objetivos rediseño.pdf 
Documento: Kickoff DANE 04 Junio 2025.pdf 
Documento: Google Analytics DANE.pdf 
Documento: Informe de auditoría.pdf 
Documento: Informe de comportamiento digital SEO.pdf 
Documento: Inventario SE Actual DANE (Avance Junio).pdf 
Documento: Anexo User Person.pdf 
Documento: Encuesta públicos externos V1.pdf 
Documento: Entrevistas a usuarios clave en la entidad.pdf 
Documento: User person.pdf 
Documento: Benchmarking DANE.pdf 
Documento: Funcionalidades y requisitos portal DANE.pdf 
Documento: Funcionalidades y requisitos portal DANE.pdf 
Documento: Planificación mesas de trabajo.pdf 
Documento: Presentación Mesa de trabajo 1.pdf 
Documento: 20250528_DT_MatrizContenidosPublicaciones 27.pdf 
</t>
    </r>
    <r>
      <rPr>
        <u/>
        <sz val="12"/>
        <rFont val="Segoe UI"/>
        <family val="2"/>
      </rPr>
      <t xml:space="preserve">Actualización de (3) secciones del portal web
- Proyecciones de población y estimaciones demográficas 
</t>
    </r>
    <r>
      <rPr>
        <sz val="12"/>
        <rFont val="Segoe UI"/>
        <family val="2"/>
      </rPr>
      <t xml:space="preserve">Documento: </t>
    </r>
    <r>
      <rPr>
        <u/>
        <sz val="12"/>
        <rFont val="Segoe UI"/>
        <family val="2"/>
      </rPr>
      <t xml:space="preserve"> </t>
    </r>
    <r>
      <rPr>
        <sz val="12"/>
        <rFont val="Segoe UI"/>
        <family val="2"/>
      </rPr>
      <t xml:space="preserve">25062025-Documento-Evidencias-secciones-proyecciones-estimacion.pdf 
</t>
    </r>
    <r>
      <rPr>
        <u/>
        <sz val="12"/>
        <rFont val="Segoe UI"/>
        <family val="2"/>
      </rPr>
      <t xml:space="preserve">- Página inicial de Cuentas Nacionales
</t>
    </r>
    <r>
      <rPr>
        <sz val="12"/>
        <rFont val="Segoe UI"/>
        <family val="2"/>
      </rPr>
      <t xml:space="preserve">Documento:12may2025-Propuesta-home_Cuentas-Nacionales.pdf 
Documento:implementacion-webtest-rediseno-home-cuentas-nacionales-junio2025.pdf 
</t>
    </r>
    <r>
      <rPr>
        <u/>
        <sz val="12"/>
        <rFont val="Segoe UI"/>
        <family val="2"/>
      </rPr>
      <t xml:space="preserve">Cuatro (4) Pruebas de Usabilidad
- Prueba de usabilidad de la página de inicio del DANE
</t>
    </r>
    <r>
      <rPr>
        <sz val="12"/>
        <rFont val="Segoe UI"/>
        <family val="2"/>
      </rPr>
      <t xml:space="preserve">Documento: 20250331_Presentacion_Resultados_Prueba-home_I-trim_Final.pdf 
Documento: 20250411_Plan-de-mejora_Home-DANE_v2.pdf 
- </t>
    </r>
    <r>
      <rPr>
        <u/>
        <sz val="12"/>
        <rFont val="Segoe UI"/>
        <family val="2"/>
      </rPr>
      <t xml:space="preserve">Prueba de usabilidad de la sección de Cuentas Nacionales del portal web DANE
</t>
    </r>
    <r>
      <rPr>
        <sz val="12"/>
        <rFont val="Segoe UI"/>
        <family val="2"/>
      </rPr>
      <t xml:space="preserve">Documento: 20250513_Guion_Prueba-IITrim_Cuentas-Nacionales.pdf 
Documento: 20250513_Presentacion_Prueba-IITrim_Cuentas-Nacionales.pdf 
Documento: 20250521_Revision_Tablero-ICET.pdf 
Documento: 20250529_DT_EvaluacionHeuristica_CDGE_Consolidado.pdf 
Documento: 20250530_Evaluacion-Heuristica_CDGE_Presentacion.pdf 
Documento: 20250609_Guion_Prueba-IITrim_Cuentas-Nacionales.pdf 
Documento: 20250609_Reunion-planeacion_Prueba-IITrim_Cuentas-Nacionales.pdf 
Documento: 20250611_Bateria-preguntas_Prueba-IITrim_Cuentas-Nacionales.pdf 
Documento: 20250616_Form_Prueba-IITrim_Cuentas-Nacionales.pdf 
Documento: 20250613_Form-asistencia_Prueba-IITrim_Cuentas-Nal.pdf 
Documento: 20250613_Form-asistencia_Prueba-IITrim_Cuentas-Nal_2.pdf 
Documento: 20250616_Link_accesos_Prueba-IITrim_Cuentas-Nal.pdf 
Documento: 20250617_Documento-observador_Prueba-IITrim_Cuentas-Nal.pdf 
Documento: 20250610_Correo-citacion_Prueba-IITrim_Cuentas-Nacionales.pdf 
Documento: 20250610_Form-inscripcion_Prueba-IITrim_Cuentas-Nacionales.pdf 
Documento:20250616_Correo-recordatorio_Prueba-IITrim_Cuentas-Nal.pdf 
Documento: 20250620_Citacion_Prueba-IITrim_Cuentas-Nal.pdf 
Documento: 20250620_Inscritos-Form_Prueba-IITrim_Cuentas-Nal.pdf 
Documento: 20250624_2a-Citacion_Prueba-IITrim_Cuentas-Nal.pdf  
Documento: 20250611_Socializacion_Evaluacion-heuristica-CDG-DIG.PDF 
Documento: 20250611_Correo-compromisos_CDG-DIG.pdf  
</t>
    </r>
    <r>
      <rPr>
        <u/>
        <sz val="12"/>
        <rFont val="Segoe UI"/>
        <family val="2"/>
      </rPr>
      <t xml:space="preserve">Actualización de 900 artículos sobre información estadística e institucional
</t>
    </r>
    <r>
      <rPr>
        <sz val="12"/>
        <rFont val="Segoe UI"/>
        <family val="2"/>
      </rPr>
      <t xml:space="preserve">Documento: 04-abril-otras-publicaciones-web.pdf 
Documento: 04-abril-bitacora-publicaciones-investigaciones.pdf 
Documento: 05-mayo-otras-publicaciones-web.pdf 
Documento: 05-mayo-bitacora-publicaciones-investigaciones.pdf 
Documento: 06-junio-otras-publicaciones-web.pdf 
Documento: 06-junio-bitacora-publicaciones-investigaciones.pdf 
</t>
    </r>
  </si>
  <si>
    <t>1. Propuesta de reorganización de contenidos y estructura de navegación para facilitar el acceso a la información: 
Fase I: levantamiento de requerimientos y de diseño del portal web lleva un porcentaje de avance del 60%
2. Actualización y rediseño de secciones conforme norma NTC 5854 de secciones en el portal DANE  
- Proyecciones de población y estimaciones demográficas: Se lleva un porcentaje de avance de 55%
- Página inicial de Cuentas Nacionales: Se lleva un porcentaje de avance de 60%
- Página principal del portal del DANE: Se lleva un porcentaje de avance de 79%
3. Pruebas de Usabilidad
Se terminaron a un 100% TRES (3) pruebas de usabilidad: la página de inicio del DANE, la sección de Cuentas Nacionales del portal web DANE y la sección de Centro de Datos Geoestadístico (CDGE) de la DIG.
4. Actualización de artículos sobre información estadística e institucional  100%
Entre julio y septiembre del 2025 se han actualizado 809 artículos sobre información estadística e institucional, de la programación del calenadario de Operaciones Estadísticas y microdatos  - metadatos en ANDA</t>
  </si>
  <si>
    <t>Ocho (8) carpetas:
'- Actualización de Artículos
- Actualización de la plantilla
- Definición de secciones y organización de contenidos
- Otras solicitudes de publicaciones en el portal web DANE
- Pruebas de Usabilidad
- Reorganización de contenidos y estructura de navegación
- Secciones del portal web actualizadas
- Secciones web nuevas
Un (1) documento "Inf Seguimiento Accesibilidad-Septiembre"</t>
  </si>
  <si>
    <t xml:space="preserve">Implementación:
Entre enero y diciembre de 2025 se desarrollaron las siguientes actividades
1. Propuesta de reorganización de contenidos y estructura de navegación para facilitar el acceso a la información: 
-	Fase I: levantamiento de requerimientos y de diseño del portal web100%
2. Actualización y rediseño de secciones conforme norma NTC 5854 de secciones en el portal DANE 
	Proyecciones de población y estimaciones demográficas 100% https://webtest.dane.gov.co/index.php/svp-articulo-5 
	Página inicial de Cuentas Nacionales 100% https://webtest.dane.gov.co/index.php/estadisticas-por-tema/cuentas-nacionales 
	Página principal del portal del DANE100% https://www.dane.gov.co/ 
	Reorganización sección Normativa 100% https://www.dane.gov.co/index.php/acerca-del-dane/informacion-institucional/normatividad.
	Sección Precio de Venta al Público (PVP) del Viche/Biche 100% https://www.dane.gov.co/index.php/estadisticas-por-tema/precios-y-costos/precio-de-venta-al-publico-pvp-de-viche-biche 
	Actualización del micrositio del Censo Económico Nacional Urbano 100%https://censoeconomiconacionalurbano.dane.gov.co/
	Micrositio del Foro Nacional de Datos 100%https://foromundialdedatos.dane.gov.co/es/
3. Pruebas de Usabilidad
Se terminaron a un 100% cuatro (4) pruebas de usabilidad: la página de inicio del DANE, la sección de Cuentas Nacionales del portal web DANE, la sección de Centro de Datos Geoestadístico (CDGE) de la DIG y la a sección de Prensa del Portal DANE
4. Actualización de artículos sobre información estadística e institucional 100%
Entre octubre y diciembre de 2025 se actualizaron 800 artículos sobre información estadística e institucional, de la programación del calendario de Operaciones Estadísticas y microdatos - metadatos en ANDA
</t>
  </si>
  <si>
    <t>Un (1) documento en PDF 31122025Inf Seguimiento Accesibilidad-Diciembre</t>
  </si>
  <si>
    <t>DICE_03</t>
  </si>
  <si>
    <t xml:space="preserve">L1.4_Desarrollar una estrategia de comunicación y difusión de la información estadística que permita la visualización de brechas sociales, económicas y ambientales. </t>
  </si>
  <si>
    <t>Elaborar un documento con el diseño e implementación de la estrategia de servicio al ciudadano con el fin de que accedan de forma efectiva y oportuna a sus derechos de manera directa,  ágil, transparente y participativa a través de los canales dispuestos por la entidad.</t>
  </si>
  <si>
    <t xml:space="preserve">Documento con la estrategia de servicio al ciudadano  diseñada e implementada </t>
  </si>
  <si>
    <r>
      <rPr>
        <sz val="11"/>
        <color rgb="FF000000"/>
        <rFont val="Segoe UI"/>
        <family val="2"/>
      </rPr>
      <t xml:space="preserve">En el contexto del plan estratégico de comunicaciones y de la ejecucuión del proceso estrategico de  comunicaciónse realizaron las sicguientes actividades:
DISEÑO DE LA ESTRATEGIA 
Se elaboró el documeto"  Estrategia de servicio al ciudadno 2025" con el objetivo de garantizar que la atención al ciudadano sea oportuna, efectiva, accesible y de calidad en todos los canales de comunicación dispuestos por el DANE, con el fin de promover la cultura estadística y satisfacer las necesidades y expectativas de la ciudadanía y los grupos de interés en cumplimiento de la normativa vigente y en concordancia con los principios de transparencia, legalidad y ética pública.
IMPLEMENTACIÓN DE LA ESTRATEGIA
</t>
    </r>
    <r>
      <rPr>
        <b/>
        <i/>
        <sz val="11"/>
        <color rgb="FF000000"/>
        <rFont val="Segoe UI"/>
        <family val="2"/>
      </rPr>
      <t xml:space="preserve">Sala de Procesamiento Especializado Externo (SPEE):
</t>
    </r>
    <r>
      <rPr>
        <sz val="11"/>
        <color rgb="FF000000"/>
        <rFont val="Segoe UI"/>
        <family val="2"/>
      </rPr>
      <t xml:space="preserve">- En el mes de enero se registraron 4 visitas en el Centro de Datos de INSPER Brasil y 1 en la Sala de Procesamiento Especializado Externo (SPEE) en DANE Central .
- En el mes de febrero se registraron 37 visitas en los Centro de Datos discriminadas así: 21 Universidad de los Andes; 13 Universidad del Rosario y 3 en el INSPER Brasil. En la Sala de Procesamiento Especializado Externo (SPEE) en DANE Central se registraron 8 visitas.
- En el mes de marzo se registraron 29 visitas en los Centro de Datos: 20 Universidad de los Andes; 6 Universidad del Rosario y  1 en el INSPER Brasil. En la Sala de Procesamiento Especializado Externo (SPEE) en DANE Central se registraron 2 visitas.
</t>
    </r>
    <r>
      <rPr>
        <b/>
        <i/>
        <sz val="11"/>
        <color rgb="FF000000"/>
        <rFont val="Segoe UI"/>
        <family val="2"/>
      </rPr>
      <t xml:space="preserve">
Atención por canales
</t>
    </r>
    <r>
      <rPr>
        <sz val="11"/>
        <color rgb="FF000000"/>
        <rFont val="Segoe UI"/>
        <family val="2"/>
      </rPr>
      <t xml:space="preserve">Presencial: 115
Sala de Procesamiento Especializado Externo79
Telefonico: 1426
Chat  - Asesores Humanos: 1375
Chat  - Asesores Virtuales: 6054
Tickets (Respuestas canal  chat recibidas fuera de horario): 167
PQRSD (Solicitudes Información Estadística): 1573
</t>
    </r>
    <r>
      <rPr>
        <b/>
        <i/>
        <sz val="11"/>
        <color rgb="FF000000"/>
        <rFont val="Segoe UI"/>
        <family val="2"/>
      </rPr>
      <t xml:space="preserve">Centros de Datos
</t>
    </r>
    <r>
      <rPr>
        <sz val="11"/>
        <color rgb="FF000000"/>
        <rFont val="Segoe UI"/>
        <family val="2"/>
      </rPr>
      <t xml:space="preserve">En el mes de febrero se revisó la Propuesta Tecnico Económica y se programó una reunión de seguimiento con los responsables para actualizar el cronograma de actividades relacionadas con el modelo de contratación y de Servicio. 
En el mes de marzo se realizó un nuevo seguimiento a la Propuesta Tecnico Económica con la participación de Sandra Patricia Vargas Valencia &lt;spvargasv@dane.gov.co&gt;; Orlando Gaspar Cuellar &lt;ogasparc@dane.gov.co&gt;; Ana María Vargas Jiménez &lt;amvargasj@dane.gov.co&gt;; Fabio Buitrago Hoyos &lt;fbuitragoh@dane.gov.co&gt;; David Esteban Narvaez Ardila denarvaeza@dane.gov.co; se acordó programar una reunión de seguimiento con los responsables de las demás áreas para actualizar el cronograma de actividades relacionadas con el modelo de contratación y de Servicio. </t>
    </r>
  </si>
  <si>
    <r>
      <rPr>
        <sz val="11"/>
        <color rgb="FF000000"/>
        <rFont val="Segoe UI"/>
        <family val="2"/>
      </rPr>
      <t xml:space="preserve">DISEÑO DE LA ESTRATEGIA 
- Estrategia servicio al ciudadano_2025
IMPLEMENTACIÓN DE LA ESTRATEGIA
'- Inform_Seguimiento Estr_Serv Ciudadano_enero-marzo 2025.
</t>
    </r>
    <r>
      <rPr>
        <b/>
        <i/>
        <sz val="11"/>
        <color rgb="FF000000"/>
        <rFont val="Segoe UI"/>
        <family val="2"/>
      </rPr>
      <t xml:space="preserve">Atención por canales
</t>
    </r>
    <r>
      <rPr>
        <sz val="11"/>
        <color rgb="FF000000"/>
        <rFont val="Segoe UI"/>
        <family val="2"/>
      </rPr>
      <t xml:space="preserve">- Atenciones por canales I trimestre DANE 2025.
</t>
    </r>
    <r>
      <rPr>
        <b/>
        <i/>
        <sz val="11"/>
        <color rgb="FF000000"/>
        <rFont val="Segoe UI"/>
        <family val="2"/>
      </rPr>
      <t xml:space="preserve">sala especializada
</t>
    </r>
    <r>
      <rPr>
        <sz val="11"/>
        <color rgb="FF000000"/>
        <rFont val="Segoe UI"/>
        <family val="2"/>
      </rPr>
      <t xml:space="preserve">- Informe Gestión SPEE_Ene25
- Informe Gestión SPEE_Feb25
- Informe Gestión SPEE_Mar_25
</t>
    </r>
    <r>
      <rPr>
        <b/>
        <i/>
        <sz val="11"/>
        <color rgb="FF000000"/>
        <rFont val="Segoe UI"/>
        <family val="2"/>
      </rPr>
      <t xml:space="preserve">Centros de Datos
</t>
    </r>
    <r>
      <rPr>
        <sz val="11"/>
        <color rgb="FF000000"/>
        <rFont val="Segoe UI"/>
        <family val="2"/>
      </rPr>
      <t xml:space="preserve">- Acuerdo de Confidencialidad (prueba)
- Manual de diligenciamiento Acuerdo de Confidencialidad
- Ayuda Memoria CD PTE 120325
</t>
    </r>
  </si>
  <si>
    <r>
      <rPr>
        <b/>
        <i/>
        <sz val="11"/>
        <rFont val="Segoe UI"/>
        <family val="2"/>
      </rPr>
      <t>Implementación de la estratégia</t>
    </r>
    <r>
      <rPr>
        <sz val="11"/>
        <rFont val="Segoe UI"/>
        <family val="2"/>
      </rPr>
      <t xml:space="preserve">
En el contexto de la ejecucuión del proceso estrategico de  comunicación se realizaron las sicguientes actividades:
</t>
    </r>
    <r>
      <rPr>
        <i/>
        <u/>
        <sz val="12"/>
        <rFont val="Segoe UI"/>
        <family val="2"/>
      </rPr>
      <t>Actividades de socialización de información estadística</t>
    </r>
    <r>
      <rPr>
        <sz val="12"/>
        <rFont val="Segoe UI"/>
        <family val="2"/>
      </rPr>
      <t xml:space="preserve"> 
Se realizaron 15 charlas de socialización de información estadística con la participación de 609 personas entre estudiantes universitarios y funcionarios de entidades publicas.
'- Corporación Universitaria Autónoma del Cauca (Modalidad Virtual)  
- Observatorio Laboral del Departamento de Risaralda – ORMET (Modalidad Virtual) 
- Universidad Pedagógica y Tecnológica de Colombia – UPTC (Modalidad Presencial) 
- Universidad de la Guajira (Modalidad Presencial) 
- Universidad de la Guajira (Modalidad Presencial) 
- Universidad Nacional (Modalidad Virtual) 
- Escuela Superior de Administración Pública (ESAP) (Modalidad Presencial) 
- Institución Universitaria ESUMER (Modalidad Virtua
- Universidad Distrital (Modalidad presencial) 
- Corporación Universitaria Asturias (Modalidad presencial) 
- Politécnico Grancolombiano (Modalidad presencial) 
- Institución Universitaria ESUMER (Modalidad presencial) 
- Universidad EAFIT (Modalidad presencial) 
- Universidad Nacional (Modalidad presencial) 
- Universidad Distrital sede Bosa (presencial)  
</t>
    </r>
    <r>
      <rPr>
        <i/>
        <u/>
        <sz val="12"/>
        <rFont val="Segoe UI"/>
        <family val="2"/>
      </rPr>
      <t xml:space="preserve">Optimizar la Sala de Procesamiento Especializado Externo (SPEE): 
</t>
    </r>
    <r>
      <rPr>
        <sz val="12"/>
        <rFont val="Segoe UI"/>
        <family val="2"/>
      </rPr>
      <t xml:space="preserve">En el trimestre se llevaron acabo las siguientes acciones para la atención en la Sala de Procesamiento Especializado Externo (SPEE) y Centros de Datos (CD):
- Firma acuerdos de confidencialidad: 33
- Solicitudes de revisión de archivos gestionadas: 590 archivos
- Número de usuarios y entidades con acceso a los microdatos anonimizados dispuestos en la SPEE y Centros de Datos:95
- Actualización y control del inventario de información disponible en la SPEE: realizó actualización de las bases de datos para la Operación Estadística Encuesta Mensual Manufacturera con Enfoque Territorial (EMMET), Encuesta Anual de Comercio (EAC)
</t>
    </r>
    <r>
      <rPr>
        <i/>
        <u/>
        <sz val="12"/>
        <rFont val="Segoe UI"/>
        <family val="2"/>
      </rPr>
      <t xml:space="preserve">Apertura anual de 4 nuevos centros de datos en universidades o entidades.  
</t>
    </r>
    <r>
      <rPr>
        <sz val="12"/>
        <rFont val="Segoe UI"/>
        <family val="2"/>
      </rPr>
      <t xml:space="preserve">- Se realizó capacitación con el equipo del Ministerio de Comercio, Industria y Turismo (MinCIT) con el propósito de delegar a los funcionarios del MINCIT como responsables del acceso la Centros de Datos que funcionará desde las oficinas del ministerio. Dentro de esta reunión, se dieron a conocer los lineamientos que deben tenerse en cuenta para al acceso a microdatos y preservación de la reserva estadística. 
- Realización de la reunión para socializar el funcionamiento de las 3 conexiones VPN y máquinas virtuales para Banco de la República. 
- Desarrollo del taller a los investigadores de Ministerio de Comercio Industria y Turismo (MinCIT), respecto al uso, términos y condiciones del centro de datos MinCIT.  
- Actualización del material de capacitación a centros de datos, integrando todos los formatos electrónicos, incluido el nuevo formato de Acuerdo de Confidencialidad.  
- Actualización del formato electrónico Acuerdo de Confidencialidad, teniendo en cuenta que el anterior desarrollo no pudo continuarse en OneDrive (AI Builder) debido a restricciones en la licencia institucional. El formato actual incluye la firma digital para facilitar el diligenciamiento y la trazabilidad.  
- Desarrollo del manual de diligenciamiento del Acuerdo de Confidencialidad, para facilitar el proceso para investigadores actuales y nuevos que requieran renovarlo, incluyendo el detalle de creación de la firma digital.  
- Desarrollo del taller a los responsables de Centros de Datos (nacionales e internacionales), para divulgar el nuevo formulario electrónico para Acuerdo de Confidencialidad para el Acceso a la SPEE. 
- Activación de tres (3) nuevos centros de datos ubicados en: Banco de la República, denominados Banrep_02 y Banrep_03, Misterio de Comercio, Industria y Turismo denominado MinTIC.
Se implementó un nuevo procedimiento que les permite el uso de la conexión remota desde tres puntos simultáneos en Colombia, permitiendo en la práctica aumentar la cobertura hasta 23 ciudades principales, donde están ubicadas las sedes y sucursales del Banco de la República:  
Bogotá (sede principal), Armenia, Barranquilla, Bucaramanga, Cali, Cartagena, Cúcuta, Ibagué, Manizales, Medellín, Neiva, Pasto, Pereira, Santa Marta, Sincelejo, Tunja, Villavicencio, Montería, Popayán, Quibdó, Riohacha, San Andrés, Valledupar.
</t>
    </r>
    <r>
      <rPr>
        <i/>
        <u/>
        <sz val="12"/>
        <rFont val="Segoe UI"/>
        <family val="2"/>
      </rPr>
      <t xml:space="preserve">Atención de canales 
</t>
    </r>
    <r>
      <rPr>
        <sz val="12"/>
        <rFont val="Segoe UI"/>
        <family val="2"/>
      </rPr>
      <t>Presencial: 99
Sala de Procesamiento Especializado Externo: 95
Telefonico: 749
Chat  - Asesores Humanos: 1105
Chat  - Asesores Virtuales: 4060
Tickets (Respuestas canal  chat recibidas fuera de horario): 87
PQRSD (Solicitudes Información Estadística): 1243</t>
    </r>
  </si>
  <si>
    <r>
      <t xml:space="preserve">Informe: Implementación de la estrategia de fortalecimiento de servicio al ciudadano
Documento: Inf Seg Est Serv Ciudadano- junio
</t>
    </r>
    <r>
      <rPr>
        <u/>
        <sz val="12"/>
        <rFont val="Segoe UI"/>
        <family val="2"/>
      </rPr>
      <t xml:space="preserve">Actividades de socialización de información estadística 
</t>
    </r>
    <r>
      <rPr>
        <sz val="12"/>
        <rFont val="Segoe UI"/>
        <family val="2"/>
      </rPr>
      <t xml:space="preserve">Carpeta: Actividades de socialización de información estadística
</t>
    </r>
    <r>
      <rPr>
        <u/>
        <sz val="12"/>
        <rFont val="Segoe UI"/>
        <family val="2"/>
      </rPr>
      <t xml:space="preserve">Optimizar la Sala de Procesamiento Especializado Externo (SPEE): 
</t>
    </r>
    <r>
      <rPr>
        <sz val="12"/>
        <rFont val="Segoe UI"/>
        <family val="2"/>
      </rPr>
      <t xml:space="preserve">Carpeta: Optimizar la Sala de Procesamiento Especializado Externo
</t>
    </r>
    <r>
      <rPr>
        <u/>
        <sz val="12"/>
        <rFont val="Segoe UI"/>
        <family val="2"/>
      </rPr>
      <t xml:space="preserve">Apertura anual de 4 nuevos centros de datos en universidades o entidades
</t>
    </r>
    <r>
      <rPr>
        <sz val="12"/>
        <rFont val="Segoe UI"/>
        <family val="2"/>
      </rPr>
      <t xml:space="preserve">Carpeta: Apertura anual de 4 nuevos centros de datos en universidades o entidades
</t>
    </r>
    <r>
      <rPr>
        <u/>
        <sz val="12"/>
        <rFont val="Segoe UI"/>
        <family val="2"/>
      </rPr>
      <t xml:space="preserve">Canales de Atención
</t>
    </r>
    <r>
      <rPr>
        <sz val="12"/>
        <rFont val="Segoe UI"/>
        <family val="2"/>
      </rPr>
      <t>Carpeta: Canales de atención</t>
    </r>
  </si>
  <si>
    <t>Estrategia de servicio al ciudadano
Implementación
1. Actividades de socialización de información estadística: se han realizado 14 de charlas de la página web y archivo nacional de datos (anda) a los grupos de interés.
2. Optimizar la sala de procesamiento especializado externo (spee):  85%
3. Fortalecimiento del modelo de medición de la satisfacción: 50%
4. Cualificación en atención a personas con limitación visual o en situación de discapacidad visual: 10%
5. Apertura de centros de datos: se realizó la apertura de 3 centros de datos
6. Canales de atención: cantidad de 
- presencial: 77
- telefónico: 1414
- sala de procesamiento: 169
- chat 7269
- Tickets: 156
- Mercurio: 2668</t>
  </si>
  <si>
    <t>Seis (6) carpetas:
´- Actualizaciones y nuevas funcionalidades del chat virtual (2) ( Mantenimiento Chat Virtul)
- Atencion - Canales
- Centros de Datos
- Cultura estadística.(40)
- Fortalecimiento del modelo de medición de la satisfacción  con Un (1) modelo de experiencia ciudadana - Percepción y Satisfacción
- Sala Especializada
Un (1) documento "Inf Seg Est Serv Ciudadano- septiembre"</t>
  </si>
  <si>
    <t xml:space="preserve">
Implementación
Entre enero y diciembre de 2025 se desarrollaron las siguientes actividades
1. Actividades de socialización de información estadística: se han relizado 53 charlas de la página web y archivo nacional de datos (ANDA) a los grupos de interés.
2. Optimizar la sala de procesamiento especializado externo (spee):  100%
3. Fortalecimiento del modelo de medición de la satisfacción: 100%
4. Cualificación en atención a personas con limitación visual o en situación de discapacidad visual: 100%
5. Apertura de centros de datos: se realizó la apertura de 4 centros de datos
6. Canales de atención: cantidad de atenciónes
- presencial: 353
- telefónico: 4761
- sala de procesamiento: 556
- chat 21624
- Tickets: 502
- Mercurio: 6122</t>
  </si>
  <si>
    <t xml:space="preserve">
Un (1) documento en PDF "31122025Inf Seg Est Serv Ciudadano- Diciembre</t>
  </si>
  <si>
    <t>DICE_04</t>
  </si>
  <si>
    <t>Elaborar un documento con el diseño e implementación de la estrategia de relacionamiento con los Grupos de interés que utilizan la información estadística y recursos pedagógicos, a través de acciones y espacios de relacionamiento y sensibilización.</t>
  </si>
  <si>
    <t xml:space="preserve">Documento con la estrategia  de relacionamiento con los Grupos de interés diseñada e implementada </t>
  </si>
  <si>
    <t>Servicio de apoyo a la gestión de conocimiento y consolidación de la cultura estadística</t>
  </si>
  <si>
    <r>
      <rPr>
        <sz val="11"/>
        <color theme="1"/>
        <rFont val="Segoe UI"/>
        <family val="2"/>
      </rPr>
      <t>En el contexto del plan estratégico de comunicaciones y de la ejecucuión del proceso estrategico de  comunicaciónse realizaron las sicguientes actividades:</t>
    </r>
    <r>
      <rPr>
        <b/>
        <i/>
        <u/>
        <sz val="11"/>
        <color theme="1"/>
        <rFont val="Segoe UI"/>
        <family val="2"/>
      </rPr>
      <t xml:space="preserve">
DISEÑO DE LA ESTRATEGIA 
</t>
    </r>
    <r>
      <rPr>
        <sz val="11"/>
        <color theme="1"/>
        <rFont val="Segoe UI"/>
        <family val="2"/>
      </rPr>
      <t xml:space="preserve">Se elaboró el documeto"  Estrategia de relacionamiento con grupos de interés. V.3" con el objetivo de generar confianza y credibilidad entre los grupos de interés de la entidad a través de un relacionamiento constante en todas las fases del proceso de producción estadística. ​
</t>
    </r>
    <r>
      <rPr>
        <b/>
        <i/>
        <u/>
        <sz val="11"/>
        <color theme="1"/>
        <rFont val="Segoe UI"/>
        <family val="2"/>
      </rPr>
      <t xml:space="preserve">IMPLEMENTACIÓN DE LA ESTRATEGIA
</t>
    </r>
    <r>
      <rPr>
        <sz val="11"/>
        <color theme="1"/>
        <rFont val="Segoe UI"/>
        <family val="2"/>
      </rPr>
      <t>- Construcción de los contenidos de materiales de sensibilización de EMICRON. Para su construcción, se realizó un envío de una versión elaborada por el GIT a los representantes de DRA y DIMPE. Estos materiales acompañan las acciones comunicativas del personal operativo en su interacción con fuentes y actores clave. Estos materiales contienen ideas clave y mensajes fuerza que movilicen el apoyo esperado por parte de los actores clave y fuentes de información. Los materiales desarrollados fueron folleto, notificación, revisita y pieza de WhatsApp.
-Elaboración de pieza de sensibilización para el Directorio Nacional de Infraestructura (DNI) para informar sobre un cambio en el aplicativo de registro de la información. Para ello, se envió una versión preliminar a partir del insumo compartido por la DRA y luego de una mesa de trabajo. En esta versión se profundizaron temas de comunicación y claridad con las fuentes de información. 
- Espacio de formación sincrónica en comunicación con actores clave y fuentes de información por parte del personal operativo de Encuesta de Convivencia y Seguridad (ECSC). Espacio de formación con el personal operativo de esta encuesta para fortalecer sus capacidades comunicativas para la interacción con actores clave y fuentes de información. Para este espacio, se diseñaron actividades participativas, así como la inclusión de recursos audiovisuales que transmitan la idea a los participantes de la importancia de una adecuada comunicación en el proceso de recolección de información.
- Elaboración de un mapeo de eventos durante el 2025 para realizar presencia institucional de la entidad. En este mapeo se han identificado eventos, fechas, temáticas, posibles costos, número de asistentes de ediciones anteriores, entre otros, para contribuir con el entendimiento, uso y apropiación de la información que produce el DANE por parte de este grupo de interés. 
- Elaboración de una propuesta de temas a trabajar durante todo el año en el marco de los seminarios de cultura estadística, teniendo un énfasis en efemérides que acerquen a la ciudadanía, academia y público en general a reflexiones sobre los datos y temas que produce la entidad. 
- Elaboración de un mapeo de eventos durante el 2025 para realizar presencia institucional de la entidad. En este mapeo se han identificado eventos, fechas, temáticas, posibles costos, número de asistentes de ediciones anteriores, entre otros, para contribuir con el entendimiento, uso y apropiación de la información que produce el DANE por parte de este grupo de interés. 
- Presencia institucional en la Cumbre de Mandatarias Colombianas por la Igualdad. En este espacio, se contó con un estand para presentar la oferta institucional para la garantía de derechos de las mujeres. Se compartió con las asistentes un folleto sobre estadísticas producidas por la entidad que evidencian brechas de género, destacando la relevancia de la labor de la entidad para cerrar estas brechas.
- Elaboración de un mapeo de eventos durante el 2025 para realizar presencia institucional de la entidad. En este mapeo se han identificado eventos, fechas, temáticas, posibles costos, número de asistentes de ediciones anteriores, entre otros, para contribuir con el entendimiento, uso y apropiación de la información que produce el DANE por parte de este grupo de interés. 
- Revisión de estilo del documento "Formato de nacimiento y muerte grupos étnicos". En esta revisión, se pide la actualización de la identidad gráfica del documento y se realizan correccciones con miras a que las ideas del documento se transmitan de una manera más clara para que sean comprendidas por nuestras audiencias. 
- Elaboración de insumo para dos videos sobre las encuestas económicas y sociales. Estos videos se presentarán a través de televisión y también serán compartidos en redes sociales Los videos contienen información general sobre las encuestas, como su objetivo, método de recolección, temáticas y usos de los datos.
-Elaboración de insumos requeridos para el desarrollo de charlas dirigidas a administradores de conjuntos residenciales con el objetivo de contarles qué es el DANE, exponerles la oferta estadística de la entidad y solicitarles su apoyo para el ingreso del personal operativo a las propiedades que administran.
- Elaboración de mailings de sensibilización informando sobre el próximo inicio de operativo de recolección de las encuestas económicas anuales
-Elaboración de mensajes para la elaboración de tacos de papel con la imagen institucional del DANE. Estos mensajes están orientados a invitar a las personas a conocer y participar de las operaciones estadísticas de la entidad
- Actualización de la PPT sobre generalidades del DANE con la nueva plantilla institucional. Esta PPT se utiliza en espacios de aprendizaje y sensibilización con el objetivo de explicar de manera concisa qué es el DANE. 
- Espacio de formación sincrónica en comunicación con actores clave y fuentes de información por parte del personal operativo de Encuesta de Desempeño y Ambiente Institucional (EDI-EDID). Espacio de formación con el personal operativo de esta encuesta para fortalecer sus capacidades comunicativas para la interacción con actores clave y fuentes de información. Para este espacio, se diseñaron actividades participativas, así como la inclusión de recursos audiovisuales que transmitan la idea a los participantes de la importancia de una adecuada comunicación en el proceso de recolección de información.
- Espacio de formación sincrónica en comunicación con actores clave y fuentes de información por parte del personal operativo de Encuesta de Micronegocios (EMICRON). Espacio de formación con el personal operativo de esta encuesta para fortalecer sus capacidades comunicativas para la interacción con actores clave y fuentes de información. Para este espacio, se diseñaron actividades participativas, así como la inclusión de recursos audiovisuales que transmitan la idea a los participantes de la importancia de una adecuada comunicación en el proceso de recolección de información.
- Espacio de formación sincrónica en comunicación con actores clave y fuentes de información por parte del personal operativo de las encuestas que hacen parte del Proyecto Transversal. Espacio de formación con el personal operativo de esta encuesta para fortalecer sus capacidades comunicativas para la interacción con actores clave y fuentes de información. Para este espacio, se diseñaron actividades participativas, así como la inclusión de recursos audiovisuales que transmitan la idea a los participantes de la importancia de una adecuada comunicación en el proceso de recolección de información.
-Conmemoración del Día de la Mujer en la sede central del DANE. En este espacio se contó con un estand al interior de la entidad, en el cual se desarrollaron varias acciones interactivas de visualización de datos para la reflexión sobre las brechas de género existentes en la sociedad colombiana. Posteriormente, se compartía a los participantes una explicación sobre el aporte de la entidad a la visibilización de estas brechas, lo cual fue complementado con un folleto.
-Seminario de Cultura Estadística "Brechas de Género en las Estadísticas Oficiales". En este espacio se contó con la participación de expertas en temas de género para conversar alrededor de estas brechas y el uso de las estadísticas para superarlas. Con estos espacios se busca presentar al público académico, la comunidad DANE y la ciudadanía general los potenciales usos de la información recopilada por la entidad.
- Elaboración de insumos requeridos para el desarrollo de charlas dirigidas a estudiantes de bachillerato con el objetivo de contarles qué es el DANE y exponerles la oferta estadística de la entidad. Este material hace parte del Portafolio de Cultura Estadística “Charladito, charladato”, dirigida a colegios y universidades</t>
    </r>
    <r>
      <rPr>
        <b/>
        <i/>
        <u/>
        <sz val="11"/>
        <color theme="1"/>
        <rFont val="Segoe UI"/>
        <family val="2"/>
      </rPr>
      <t xml:space="preserve">
</t>
    </r>
  </si>
  <si>
    <t xml:space="preserve">DISEÑO DE LA ESTRATEGIA 
Estrategia de relacionamiento con grupos de interés. V.3
IMPLEMENTACIÓN DE LA ESTRATEGIA
Informe seguimiento implementación estrategia relacionamiento 2025
Inf Seguimiento Relacionamientos GInt_2025
2025_02_27_DF_Relacionamiento_sensibilización_comunicación ECSC
20250303_DF_Herramientas para la comunicación EMICRON
20250303-04 Entrenamiento Rural EMICRON Listas de Asistencia
20250313_DF_PPT DANE-administradores de conjuntos residenciales
20250313_DT_Minuto a minuto PPT Qué es el DANE-administradores de conjuntos residenciales
Carpeta Cumbre Mandatarias Igualdad
Cumbre de Mujeres Igualdad 1
Cumbre de Mujeres Igualdad 2
DNI
ECSC_Valoracion_Espacios_formacion_sincronica_o_presencial_27-02-2025
FOLLETO EMICRON 2025 24feb 1 1
Folleto Mujeres
Insumo folleto Cumbre de Mujeres por la Igualdad
Nota conceptual estand Cumbre de Mandatarias18_02_25 prelim
NOTIFICACIÓN EMICRON 2025 24 feb 1
REVISITA EMICRON 2025 24 feb 1
1_07032025_DT_Estructura aprendizaje EGIT
10_14032025_DT_Estructura de aprendizaje CPAS
12_10032025_DT_Presentación de power point Plan de Aprendizaje
16_14032025_DF_Lecciones aprendidas CENU
17.1_20032025_DF_Agenda de formación 01_Reentrenamiento Proyecto Transversal
17.2_21032025_LA_Asistencia_espacios de formación sincrónica o presencial_Proyecto Transversal
17.3_26032025_DF_Informe entrenamiento Proyecto Transversal
17.4_26032025_DT_Preguntas y respuestas entrenamiento equipo transversal
18_07032025_DF_Formato cronograma anual de invitaciones públicas
19_10032025_DF_Instrucciones construcción preguntas
9_18032025_DT_Plan de Aprendizaje CPAS
</t>
  </si>
  <si>
    <r>
      <rPr>
        <b/>
        <i/>
        <sz val="12"/>
        <rFont val="Segoe UI"/>
        <family val="2"/>
      </rPr>
      <t>Implementación de la estratégia</t>
    </r>
    <r>
      <rPr>
        <sz val="12"/>
        <rFont val="Segoe UI"/>
        <family val="2"/>
      </rPr>
      <t xml:space="preserve">
En el contexto de la ejecucuión del proceso estrategico de  comunicación se realizaron las sicguientes actividades:
</t>
    </r>
    <r>
      <rPr>
        <i/>
        <u/>
        <sz val="12"/>
        <rFont val="Segoe UI"/>
        <family val="2"/>
      </rPr>
      <t xml:space="preserve">Acciones de comunicación para la Implementación de la metodología de relacionamiento con los grupos de interés
</t>
    </r>
    <r>
      <rPr>
        <sz val="12"/>
        <rFont val="Segoe UI"/>
        <family val="2"/>
      </rPr>
      <t xml:space="preserve">- Elaboración y retroalimentación de los contenidos para el diseño de 10 materiales de sensibilización impresos, digitales y audiovisuales utilizados en cinco operaciones estadísticas (EGIT, GEIH, EPM, Proyecto Transversal y CPAS) que se desarrollan por barrido y que tienen como fuentes de información hogares, colombianos retornados, migrantes venezolanos y personas que participarán en el proceso de invitación pública del Censo de Pescadores Artesanales y de Subsistencia
- Elaboración y retroalimentación de los contenidos para el diseño de 10 materiales de sensibilización utilizados en 10 operaciones estadísticas (EDI-EDID, IPC, ICOCED, ICES, ICOCIV, ICTC, ICTIP, IPP, IPPR e IVR) que se desarrollan por autodiligenciamiento y que tienen como fuentes de información empresas y entidades públicas del orden nacional, departamental y municipal.
- Retroalimentación de los contenidos y narrativa de materiales para piezas de redes sociales con información sobre el DANE, su diferencia respecto a otras entidades y canales de verificación de identidad del personal operativo.
- Elaboración de la Caja de Herramientas para el Relacionamiento. Esta Caja cuenta con materiales para la ejecución de acciones comunicativas para el relacionamiento con actores clave durante todas las fases del proceso de producción estadística. 
- Creación de contenidos y narrativa para el desarrollo del Seminario de Cultura Estadística "Estadísticas sanitarias para la toma de decisiones", un espacio de conversación académica sobre la importancia de este tipo de estadística para la elaboración de políticas públicas en materia de salud. Asímismo, planeación y seguimiento del componente logístico para el desarrollo efectivo del evento. 
- Diagnóstico del uso de materiales impresos en el operativo de 2024 de la Encuesta Nacional de Calidad de Vida (ECV) con el fin de optimizar el uso de estos recursos para el operativo de este año.
- Fortalecimiento de la cultura estadística entre los grupos de interés de la academia y ciudadanía en general, con el desarrollo del Seminario de Cultura Estadística "Mercado laboral en Colombia desde el enfoque diferencial e interseccional". 
- Creación de contenidos y narrativa para el desarrollo del Seminario de Cultura Estadística "Mercado laboral en Colombia desde el enfoque diferencial e interseccional" y "Seguridad alimentaria en Colombia", un espacio de conversación académica sobre la importancia de este tipo de estadística para la elaboración de políticas públicas en dichos temas. Asimismo, planeación y seguimiento del componente logístico para el desarrollo efectivo del evento. 
- Creación de contenidos y narrativa para el desarrollo del Seminario de Cultura Estadística "Seguridad alimentaria en Colombia" a desarrollarse en junio.
- Participación de la DICE en la sesión de trabajo con las organizaciones accionantes de la Sentencia 276 de 2023. 
- Desarrollo de una presentación (Ppt) de la Estrategia de Comunicaciones y elaboración de los habladores para la reunión. 
- Presencia institucional en la Cuarta Feria de Emprendimiento e Innovación en la Universidad del Quindío, sede Cali. Allí se presentó la oferta estadística de la entidad para los emprendedores y microempresarios de la región. 
- Elaboración de narrativas y contenidos para la presencia institucional en la Cuarta Feria de Emprendimiento e Innovación en la Universidad del Quindío, sede Cali. Allí se presentó la oferta estadística de la entidad para los emprendedores y microempresarios de la región. 
- Acompañamiento pedagógico a los técnicos que orientaron las sesiones del DANE en la Sala de Redacción del diario La República, con la retroalimentación de los contenidos usados (ppts) en dos sesiones con este medio de comunicación, para orientar sobre la correcta interpretación de datos relacionados con mercado laboral, seguridad alimentaria, PIB, entre otros.
- Revisión de los insumos para la participación de la Subdirectora General en el Foro Semana (Cumbre Bienestar y Talento Humano), junto con Rodolfo Correa, presidente de ACOPI.
- Revisión de los Insumos para la participación de la directora general en el Debate de control político de la Comisión II de la Cámara: “Futuro del Sector Empresarial en Colombia, retos de las empresas regionales”. 
- Proyección del discurso de apertura_Evento Fies (Datos que alimentan decisiones) 
- Elaboración y retroalimentación de los contenidos para el diseño de 18 materiales de sensibilización impresos, digitales y audiovisuales utilizados en las operaciones estadísticas mencionadas, las cuales que se desarrollan por barrido y autodiligenciamiento y que tienen como fuentes de información hogares, colombianos retornados, migrantes venezolanos y servidores públicos.
- Actualización de la Caja de Herramientas para la Sensibilización con los materiales de sensibilización desarrollados durante el período. 
- Actualización de la Caja de Herramientas para el Relacionamiento con los materiales de relacionamiento desarrollados durante el período. 
-Presentación de propuesta de articulación interinstitucional al Ministerio de Educación, con la oferta pedagógica sobre cultura estadística para maestros y estudiantes. 
- En el mes de junio como parte del fortalecimiento de la cultura estadística entre los grupos de interés de la academia y ciudadanía en general, se desarrolló el  Seminario de Cultura Estadística "Seguridad Alimentaria en Colombia" con los insumos que se construyeron en el mes anterior.   
- Se desarrolló tambien el Seminario "Diversidad Sexual y de Género en las Estadísticas Oficiales" que busca a traves de la conversación de los invitados interpretar y cuestionar críticamente cómo se construyen los datos sobre diversidad sexual y género en las estadísticas oficiales., para su realización se gestionó la participación de los invitados, se elaboró la nota conceptual, los bullets y el guion moderador.   
- Dentro de los espacios de relacionamiento con comunidades étnicas, se continua con la participación en la sesión de trabajo con las organizaciones accionantes de la Sentencia 276 de 2023 con el apoyo a la logística del evento. 
- La DICE hizo su participación institucional en la Mega Feria de Servicios de Mistrató (Risaralda), como parte de la estrategia de acercamiento de la oferta institucional a la comunidad. Durante la actividad, se socializó información del Censo Económico Nacional Urbano como insumo clave para la toma de decisiones económicas y el fortalecimiento de proyectos productivos en contextos rurales e indígenas. 
- Se brindó acompañamiento pedagógico a los técnicos encargados de orientar las sesiones del DANE en la Sala de Redacción de Pulzo, incluyendo la retroalimentación sobre los contenidos utilizados en la presentación dirigida a este medio de comunicación. Con ello se reforzó la correcta interpretación de los datos relacionados con comercio exterior y producción industrial. 
- Como parte de la construcción de narrativas para contenidos y piezas de comunicación, tanto digitales como impresas empleadas en procesos de relacionamiento y sensibilización, se elaboraron y retroalimentaron 12 contenidos. Estos incluyen: 
- La proyección de la respuesta a un oficio recibido por la entidad sobre la verificación de identidad del personal operativo del DANE. 
- La construcción de narrativas para la Encuesta Multipropósito. 
- La elaboración de propuestas de enfoques y narrativas, así como del rol del sensibilizador de la Encuesta de Violencia Basada en Género (EVBG). 
- La elaboración de contenidos e indicaciones para el desarrollo de un video sobre la Encuesta Multipropósito y el Índice de Capacidad Estadística Territorial (ICET). 
- La construcción de contenidos y narrativa para un mailing dirigido a las fuentes de la Encuesta Anual Manufacturera (EAM) y de la Encuesta Ambiental Industrial (EAI). 
- La elaboración de contenidos y narrativa para los materiales de sensibilización (folleto, afiche, notificación y revisita) de la Encuesta Multipropósito. 
- Adicionalmente, se continúa con la actualización de la Caja de Herramientas para la Sensibilización, incorporando los materiales desarrollados durante el período, así como con la actualización de la Caja de Herramientas para el Relacionamiento. 
</t>
    </r>
    <r>
      <rPr>
        <i/>
        <u/>
        <sz val="12"/>
        <rFont val="Segoe UI"/>
        <family val="2"/>
      </rPr>
      <t xml:space="preserve">Espacios de información con  grupos de interés claves en la ejecución de las operaciones  estadísticas del DANE 
</t>
    </r>
    <r>
      <rPr>
        <sz val="12"/>
        <rFont val="Segoe UI"/>
        <family val="2"/>
      </rPr>
      <t xml:space="preserve">- Socialización de la Caja de Herramientas para el Relacionamiento. Esta Caja cuenta con materiales para la ejecución de acciones comunicativas para el relacionamiento con actores clave durante todas las fases del proceso de producción estadística. 
- Realización de espacios de formación destinados al fortalecimiento de las habilidades de comunicación y el uso de la Caja de Herramientas para la Sensibilización. Estos espacios se dirigieron a un operativo de barrido (ENUT) 
- Desarrollo de espacios de formación destinados al fortalecimiento de las habilidades de comunicación y el uso de la Caja de Herramientas para la Sensibilización con personal de la Encuesta de Pulso de la Migración (EPM) 
- Realización de espacios de formación destinados al fortalecimiento de las habilidades de comunicación y el uso de la Caja de Herramientas para la Sensibilización con recuentistas y asistentes de encuesta de la Encuesta Nacional de Calidad de Vida. 
</t>
    </r>
    <r>
      <rPr>
        <i/>
        <u/>
        <sz val="12"/>
        <rFont val="Segoe UI"/>
        <family val="2"/>
      </rPr>
      <t xml:space="preserve">
Estructurar bajo la metodología  de CAMPUS DANE planes de  aprendizaje de las operaciones  estadísticas del DANE
</t>
    </r>
    <r>
      <rPr>
        <sz val="12"/>
        <rFont val="Segoe UI"/>
        <family val="2"/>
      </rPr>
      <t xml:space="preserve">- Para el periodo se construyó la estructura temática de dos (2) aulas virtuales para las fases de fundamentación y aplicación de los procesos de aprendizaje de ECV y EDI-EDID. También se elaboraron siete (7) agendas de formación para los entrenamientos de analistas, asistentes, monitores y coordinadores que entraron a conformar los equipos operativos de las encuestas económicas y la EPM. 
-se construyó el documento final del Plan de Aprendizaje de las Encuestas Económicas Estructurales. Asimismo, se elaboraron seis estructuras temáticas para cuatro aulas de las Encuestas Multipropósito (Índice de Capacidad Estadística Territorial y Encuesta de Ambiente y Desempeño Institucional). 
- Respecto a las agendas de sesiones sincrónicas y actividades de medición de la apropiación de conocimientos, se desarrollaron tres agendas para los entrenamientos de las Encuesta Pulso de la Migración y Encuesta de Calidad de Vida. Finalmente, se elaboraron los informes correspondientes a los entrenamientos ejecutados para las Encuestas Económicas Estructurales, a saber: Encuesta Anual de Comercio, Encuesta Anual Manufacturera, Encuesta Ambiental Industrial y Encuesta Anual de Servicios, Encuesta de Pulso de la Migración.   
- Como parte de la construcción de planes de aprendizaje para orientar el proceso de formación de los equipos operativos, durante el mes de junio se avanzó en la estructuración temática de los cursos sobre enfoque diferencial étnico-racial y el Índice de Capacidad Estadística Territorial (ICET). Asimismo, se elaboraron y ajustaron tres agendas de entrenamiento para la Encuesta Nacional de Calidad de Vida. 
- Dentro de las Invitaciones públicas articuladas con la DRA se realizó la construcción copys de piezas gráficas para las invitaciones de la Temática Capacidades Estadísticas Territoriales (1) y para la Temática Social Multipropósito (2). 
</t>
    </r>
    <r>
      <rPr>
        <i/>
        <u/>
        <sz val="12"/>
        <rFont val="Segoe UI"/>
        <family val="2"/>
      </rPr>
      <t xml:space="preserve">Realizar los materiales pedagógicos para cuatro cursos de aprendizaje del DANE
</t>
    </r>
    <r>
      <rPr>
        <sz val="12"/>
        <rFont val="Segoe UI"/>
        <family val="2"/>
      </rPr>
      <t xml:space="preserve">- Se avanzó con la construcción de quince (15) guiones de videos, cuyo objetivo es formar a las personas de los equipos operativos en comunicación, habilidades blandas, habilidades ofimáticas y seis (6) guiones específicos de la Encuesta Ambiental Industrial. Un avance importante fue el desarrollo de siete (7) Formatos de Ajustes de OVA, con el objetivo de construir y actualizar materiales pedagógicos para la formación virtual de los equipos operativos. Sumado a lo anterior, se diseñaron  siete (7) presentaciones para utilizar en los entrenamientos de los equipos operativos de las Encuestas Económicas y demás operaciones estadísticas, avanzando también en la Elaboración de guiones y en la construcción de treinta (30) piezas de comunicación para la formación de los equipos operativos en las fases de fundamentación, aplicación y fortalecimiento. 
- En cumplimiento de la táctica de Construir y actualizar materiales de Aprendizaje, durante mayo se elaboró el contenido de 28 materiales pedagógicos entre guiones de videos, Objetos Virtuales de Aprendizaje y piezas gráficas. También se procedió con el montaje de dos aulas virtuales, la construcción de un formulario digital para valoración de entrenamientos, y se dio respuesta a un derecho de petición relacionado con materiales pedagógicos. 
- Se desarrollaron tres documentos de análisis del curso “Sensibilización e introducción en la visibilidad estadística de la población negra afrocolombiana, raizal y palenquera en Colombia”. Igualmente, se proyectó un cronograma para el ajuste y producción del microcurso para el fortalecimiento de capacidades estadísticas con enfoque afro. 
- Dentro de la construcción de contenidos y gestión con diseño y sistemas para la elaboración de los materiales pedagógicos se elaboraron 21 contenidos de materiales pedagógicos entre guiones de videos, Objetos Virtuales de Aprendizaje (OVAS) y piezas gráficas, adicional al montaje de dos aulas virtuales y la construcción de dos Forms para valoración de entrenamientos.  En cuanto a la revisión y propuestas de contenidos de cursos transversales producto de acuerdos interinstitucionales se realizó la construcción de los objetivos general y específicos para el curso sobre enfoque étnico-racial dirigido a funcionarios del DANE. 
</t>
    </r>
    <r>
      <rPr>
        <i/>
        <u/>
        <sz val="12"/>
        <rFont val="Segoe UI"/>
        <family val="2"/>
      </rPr>
      <t xml:space="preserve">Realizar tres proyectos colaborativos en la sección "Mi espacio" de DANEnet
</t>
    </r>
    <r>
      <rPr>
        <sz val="12"/>
        <rFont val="Segoe UI"/>
        <family val="2"/>
      </rPr>
      <t>- Se dio inicio a  la difusión de la encuesta sobre la percepción y experiencia de navegación en la intranet DANENet. Asimismo, se realizaron varias reuniones con el equipo web para afinar el plan de trabajo y empezar a ejecutar acciones. 
- Se difundió la encuesta de percepción interna para conocer la experiencia de navegación en la intranet por parte de la Comunidad DANE. A partir de estos resultados, en mayo se elaboraron los siguientes documentos: 
• Resultados de la encuesta de percepción  
• Presentación con análisis de la información 
• Clasificación de respuestas - Preguntas abiertas de la encuesta 
Con base en estos insumos y las mesas de trabajo de ideación del equipo de diseño, se construirá la maqueta y prototipo del home de la intranet y algunas secciones. 
El informe consolidado presenta presenta los hallazgos finales, los aspectos que se mantendrán y mejorarán, así como las oportunidades para incorporar nuevas herramientas y dinámicas.  El objetivo: recopilar y presentar las conclusiones de los resultados obtenidos en las encuestas desarrolladas hasta la fecha (Encuesta diagnóstico de comunicación interna y encuesta de percepción de la intranet) con el fin de tener insumos suficientes para el rediseño de la intranet DANENet</t>
    </r>
    <r>
      <rPr>
        <i/>
        <u/>
        <sz val="12"/>
        <rFont val="Segoe UI"/>
        <family val="2"/>
      </rPr>
      <t xml:space="preserve">
</t>
    </r>
    <r>
      <rPr>
        <sz val="12"/>
        <rFont val="Segoe UI"/>
        <family val="2"/>
      </rPr>
      <t xml:space="preserve">
</t>
    </r>
    <r>
      <rPr>
        <i/>
        <u/>
        <sz val="12"/>
        <rFont val="Segoe UI"/>
        <family val="2"/>
      </rPr>
      <t xml:space="preserve">Realizar publicaciones especiales entre reportes, notas estadísticas e informes
</t>
    </r>
    <r>
      <rPr>
        <sz val="12"/>
        <rFont val="Segoe UI"/>
        <family val="2"/>
      </rPr>
      <t xml:space="preserve">- Abecé de Control Disciplinario DANE 
- Se realizó corrección de estilo al documento y se diagramó de forma pedagógica. 
- Nota Estadística Trabajo Infantil. Así mismo, se recibió el documento de Nota Estadística sobre Trabajo Infantil con correcciones para una segunda revisión de DICE. 
- Plan de Relacionamiento del Registro Multidimensional Wayúu. Se ajustan las observaciones realizadas por la DCD en marzo 2025. 
- Plan de aprendizaje del Registro Multidimensional Wayúu. Se ajustan las observaciones realizadas por la DCD en marzo 2025. 
- Atendiendo un acuerdo de comité directivo, desde la DICE se realizó la revisión de los informes consolidados de información estadística (cartillas) para el grupo de interés Gobierno, dirigida a ministerios y departamentos administrativos. En total fueron 21 documentos. 
- Se finalizó la revisión del III Informe al Congreso para el Primer periodo de la Tercera Legislatura. El documento fue publicado en la web del DANE y remitido oficialmente a las mesas directivas de SENADO y Cámara de Representantes.
- se dio respuesta al GIT ODS solicitando su revisión a los ajustes implementados por la DICE. Desde ese Grupo interno deberán escalar para revisión definitiva al Comité Editorial  
- Revisión al documento Guía para la Inclusión del Enfoque Diferencial e Interseccional en la Producción Estadística del SEN. Se hizo una revisión al capítulo 3 tanto de forma como contenido. 
- Revisión plan difusión –Encuesta Anual de Servicios EAS – GIT Temática de Servicios. 
- Revisión planes de difusión SIPSA, ESAG, ENAM – GIT temática agropecuaria. (5) 
- Revisión y aprobación plan de difusión ETUP - GIT Temática de Servicios. 
- Revisión y aprobación Difusión- Estadísticas de Medición de Pobreza - EMP </t>
    </r>
  </si>
  <si>
    <r>
      <t>Informe de Implementación de la estrategia de relacionamiento con un enfoque de pedagogía social dirigida a grupos de interés</t>
    </r>
    <r>
      <rPr>
        <sz val="12"/>
        <rFont val="Segoe UI"/>
        <family val="2"/>
      </rPr>
      <t xml:space="preserve"> 
Documento: Inf Seguimiento Relacionamientos GInt_2025_junio
</t>
    </r>
    <r>
      <rPr>
        <u/>
        <sz val="12"/>
        <rFont val="Segoe UI"/>
        <family val="2"/>
      </rPr>
      <t xml:space="preserve">
Acciones de comunicación para la implementación de la metodología de relacionamiento con los grupos de interés
</t>
    </r>
    <r>
      <rPr>
        <sz val="12"/>
        <rFont val="Segoe UI"/>
        <family val="2"/>
      </rPr>
      <t xml:space="preserve">Carpeta: Elab_retro_10_mater_EGIT 
Carpeta: Retroal_10_materiales
Carpeta: Retroalim_contenidos_redes 
Carpeta: Caja herramientas
Carpetas: Sem_Estad_sanitarias </t>
    </r>
    <r>
      <rPr>
        <u/>
        <sz val="12"/>
        <rFont val="Segoe UI"/>
        <family val="2"/>
      </rPr>
      <t xml:space="preserve">
</t>
    </r>
    <r>
      <rPr>
        <sz val="12"/>
        <rFont val="Segoe UI"/>
        <family val="2"/>
      </rPr>
      <t xml:space="preserve">Carpeta: Diagn uso material </t>
    </r>
    <r>
      <rPr>
        <u/>
        <sz val="12"/>
        <rFont val="Segoe UI"/>
        <family val="2"/>
      </rPr>
      <t xml:space="preserve">
</t>
    </r>
    <r>
      <rPr>
        <sz val="12"/>
        <rFont val="Segoe UI"/>
        <family val="2"/>
      </rPr>
      <t xml:space="preserve">Carpeta: Sem_cultu 
Carpeta: Merca_laboral 
Carpeta:Segur_alimen 
Documento: Parti_sesion_sentencia_276.pdf
Documento: Insumos_part_sentencia.pdf
Carpeta: Feria_Empr
Carpeta: Sala_Red
Carpeta: Foro_semana 
Carpeta: Deb_control_pol
Carpeta:Evento FIES
Carpeta:Mate_sens_rela
Documento: CjHerramientas_Relacionamiento_05.pdf
Documento: CjHerramientas_Sensibilización_0525.pdf
Documento: 20250402_Propuesta MinEducación
Carpeta: Seminario_Seguridad_alimetaria_
Carpeta: Seminario_Diversidad_sexual_yde_genero
Documento: Quinto Encuentro S.276-22.pdf
Documento: 02052025_Ppt_T-276_Com_Ver_2EA_DICE
Carpeta: Mega_Feria_Servicios_Mistrató_Risaralda
Carpeta: Sala_red
Carpeta: Mat._Sensibilización_y_relacionamiento 
Documento: Caja de Herramientas para el Relacionamiento jun.pdf
Documento: Caja de Herramientas para la Sensibilización jun.pdf
</t>
    </r>
    <r>
      <rPr>
        <u/>
        <sz val="12"/>
        <rFont val="Segoe UI"/>
        <family val="2"/>
      </rPr>
      <t xml:space="preserve">Espacios de información con  grupos de interés claves en la ejecución de las operaciones  estadísticas del DANE
</t>
    </r>
    <r>
      <rPr>
        <sz val="12"/>
        <rFont val="Segoe UI"/>
        <family val="2"/>
      </rPr>
      <t xml:space="preserve">
</t>
    </r>
    <r>
      <rPr>
        <u/>
        <sz val="12"/>
        <rFont val="Segoe UI"/>
        <family val="2"/>
      </rPr>
      <t xml:space="preserve">
</t>
    </r>
  </si>
  <si>
    <t>ESTRATEGIA DE RELACIONAMIENTO CON GRUPOS DE INTERES
IMPLEMENTACIÓN
1. ACCIONES DE COMUNICACIÓN PARA LA IMPLEMENTACIÓN DE LA METODOLOGÍA DE RELACIONAMIENTO CON LOS GRUPOS DE INTERÉS
- Salas de redacción: 2
- Seminarios de cultura estdística: 3
- Se han elaborado 54 narrativas de los contenidos y gestión con diseño y producción audiovisual para la elaboración de piezas de comunicación digitales e impresas utilizadas en acciones de relacionamiento y sensibilización.
- Actualizar de manera constante y orientar sobre el uso de las cajas de herramientas para el relacionamiento y la sensibilización en las diferentes fases del proceso de producción estadística: 4
- Se han planeado y desarrollado 21 espacios  presenciales y virtuales con los grupos de interés para fomentar la Cultura Estadística
- Se han realizado 4 espacios de relacionamiento con comunidades étnicas
2. ACCIONES DE COMUNICACIÓN PARA LA IMPLEMENTACIÓN DE LA METODOLOGIA PARA CARACTERIZAR LOS GRUPOS DE INTERES
- Se elaboró y publicó Documento de Caracterización de Ciudadanías y Grupos de Interés 2024 caracterizacion-ciudadania-2024.pdf
3. ESPACIOS DE INFORMACIÓN CON GRUPOS DE INTERÉS CLAVES EN LA EJECUCIÓN DE LAS OPERACIONES ESTADÍSTICAS DEL DANE.
- 19 Sesiones para el fortalecimiento de las capacidades comunicativas y de sensibilización de los equipos operativos en diferentes espacios sincrónicos y asincrónicos de formación y relacionamiento.
4. ESTRUCTURAR  PLANES DE APRENDIZAJE DE LAS OPERACIONES ESTADÍSTICAS DEL DANE
- 2 Planes de aprendizaje por invitación pública.
- 7 Estructuras pedagógicas de aulas vituales
- 9 sesiones sincrónicas y actividades de medición de la apropiación de conocimientos. 
5. REALIZAR LOS MATERIALES PEDAGÓGICOS PARA LOS CURSOS DE APRENDIZAJE DEL DANE 
- Se han Construido 99 contenidos, diseños y sistemas para la elaboración materiales de pedagógicos.
- Se han revisado y contruido  38 contenidos de cursos transversales producto de acuerdos interinstitucionales. 
6.PUBLICACIONES ESPECIALES ENTRE REPORTES, NOTAS ESTADÍSTICAS E INFORMES
- Se han elaborado y revisado 3 productos de difusión de estadísticas dirigidos a los diferentes grupos de interés involucrados en el proceso estadístico</t>
  </si>
  <si>
    <t>Cuatro (4) carpetas:
'- Materiales Pedagogicos
- Planes de aprendizaje por Temática
- Relacionamiento con los grupos de interés
- Revisión_documentos
Un (1) documento " Inf Seguimiento Relacionamientos GInt_2025_sep"</t>
  </si>
  <si>
    <t xml:space="preserve">Implementación
Entre enero y diciembre de 2025 se desarrollaron las siguientes actividades
1. ACCIONES DE COMUNICACIÓN PARA LA IMPLEMENTACIÓN DE LA METODOLOGÍA DE RELACIONAMIENTO CON LOS GRUPOS DE INTERÉS
- Salas de redacción: 7
- Seminarios de cultura estadística: 12
- Se han elaborado 160 narrativas de los contenidos y gestión con diseño y producción audiovisual para la elaboración de piezas de comunicación digitales e impresas utilizadas en acciones de relacionamiento y sensibilización.
- Actualizar de manera constante y orientar sobre el uso de las cajas de herramientas para el relacionamiento y la sensibilización en las diferentes fases del proceso de producción estadística: 15
- Se han planeado y desarrollado 77 espacios presenciales y virtuales con los grupos de interés para fomentar la Cultura Estadística
- Se han realizado 9 espacios de relacionamiento con comunidades étnicas
2. ACCIONES DE COMUNICACIÓN PARA LA IMPLEMENTACIÓN DE LA METODOLOGIA PARA CARACTERIZAR LOS GRUPOS DE INTERES
- Se elaboró y publicó un (1) documento de Caracterización de Ciudadanías y Grupos de Interés 2024 caracterizacion-ciudadania-2024.pdf
- Se realizaron 18 informes de caracterización de grupos de interés
3. ESPACIOS DE INFORMACIÓN CON GRUPOS DE INTERÉS CLAVES EN LA EJECUCIÓN DE LAS OPERACIONES ESTADÍSTICAS DEL DANE.
-  49 Sesiones para el fortalecimiento de las capacidades comunicativas y de sensibilización de los equipos operativos en diferentes espacios sincrónicos y asincrónicos de formación y relacionamiento.
4. ESTRUCTURAR PLANES DE APRENDIZAJE DE LAS OPERACIONES ESTADÍSTICAS DEL DANE
-  10 Planes de aprendizaje por invitación pública.
-  23 Estructuras pedagógicas de aulas virtuales
-  37 sesiones sincrónicas y actividades de medición de la apropiación de conocimientos. 
5. REALIZAR LOS MATERIALES PEDAGÓGICOS PARA LOS CURSOS DE APRENDIZAJE DEL DANE 
- Se han Construido 406 contenidos, diseños y sistemas para la elaboración materiales de pedagógicos.
- Se han revisado y construido  52 contenidos de cursos transversales producto de acuerdos interinstitucionales. 
6.PUBLICACIONES ESPECIALES ENTRE REPORTES, NOTAS ESTADÍSTICAS E INFORMES
- 40 Se han elaborado y revisado  productos de difusión de estadísticas dirigidos a los diferentes grupos de interés involucrados en el proceso estadístico
</t>
  </si>
  <si>
    <t>Un (1) documento en PDF "31122025 Inf Seguimiento Relacionamientos GInt_Diciembre"</t>
  </si>
  <si>
    <t>DICE_05</t>
  </si>
  <si>
    <t xml:space="preserve">Elaborar un documento con el diseño e implementación de la estrategia digital y de medios con el fin del que el DANE sea reconocida como un referente nacional e internacional, técnica, rigurosa y de bien público por su información estadística </t>
  </si>
  <si>
    <t xml:space="preserve">Documento con la estrategia digital y de medios diseñada e implementada </t>
  </si>
  <si>
    <r>
      <rPr>
        <sz val="11"/>
        <color theme="1"/>
        <rFont val="Segoe UI"/>
        <family val="2"/>
      </rPr>
      <t>En el contexto del plan estratégico de comunicaciones y de la ejecucuión del proceso estrategico de  comunicaciónse realizaron las sicguientes actividades:</t>
    </r>
    <r>
      <rPr>
        <b/>
        <i/>
        <u/>
        <sz val="11"/>
        <color theme="1"/>
        <rFont val="Segoe UI"/>
        <family val="2"/>
      </rPr>
      <t xml:space="preserve">
DISEÑO DE LA ESTRATEGIA 
</t>
    </r>
    <r>
      <rPr>
        <sz val="11"/>
        <color theme="1"/>
        <rFont val="Segoe UI"/>
        <family val="2"/>
      </rPr>
      <t xml:space="preserve">'Durante el mes de febrero, se construyó y presento la estrategia de Medios y Redes contemplada para el 2025 a todo el equipo de la Dirección de Difusión y Cultura Estadística del DANE, esta hoja de ruta contempla 6 ítems y tiene como objetivo general posicionar una nueva narrativa digital centrada en la transparencia, rigor metodológico e independencia técnica del DANE para fortalecer el relacionamiento con los medios de comunicaciones a través de contenidos multimedia e informativos en las redes sociales de la entidad para promover la cultura estadística en Colombia. </t>
    </r>
    <r>
      <rPr>
        <b/>
        <i/>
        <u/>
        <sz val="11"/>
        <color theme="1"/>
        <rFont val="Segoe UI"/>
        <family val="2"/>
      </rPr>
      <t xml:space="preserve">
IMPLEMENTACIÓN DE LA ESTRATEGIA
</t>
    </r>
    <r>
      <rPr>
        <sz val="11"/>
        <color theme="1"/>
        <rFont val="Segoe UI"/>
        <family val="2"/>
      </rPr>
      <t xml:space="preserve">- En el mes de enero - febrero de 2025, la estrategia de divulgación de información pública del DANE en redes sociales mostró avances significativos, con un total de 258 publicaciones, 
- En marzo de 2025, la estrategia de divulgación de información pública del DANE en redes sociales continuó mostrando un crecimiento sostenido, principalemnte en el número de publicaciones, donde llegamos a un total de 241 publicaciones menusales. En este mes se reflejó un avance en términos de visibilidad, pero también reveló áreas de oportunidad para mejorar la interacción en algunas redes sociales
- Entre enero y marzo de 2025 se realizaron 20 comunicados de prensa  y 8 ruedas de prensa.
-Se realizaron   2 talleres de entrenamiento a los voceros de la Entidad.
- Realizar 91 acompañamientos periodístico en los diferentes espacios que participe la Entidad.
- Productos audiovisuales: Se realizaron 72 videos, 31 cubrimientos de los eventos DANE y 6 guiones que sirvieron como material de insumo para la construcci{on de videos solicitados por los equipos del DANE
</t>
    </r>
  </si>
  <si>
    <t>DISEÑO DE LA ESTRATEGIA 
Estrategia digital_de Medios 2025
IMPLEMENTACIÓN DE LA ESTRATEGIA
Inf Seguimiento Digital y Medios
Enero redes sociales
Febrero redes sociales
Marzo redes sociales
Cuadro Publicaciones en redes sociales
Comunicados y ruedas de prensa
Acompañamientos periodisticos
Talleres de entrenamiento a los voceros de la Entidad
Productos audiovisuales
Cuadro Publicaciones en redes sociales</t>
  </si>
  <si>
    <r>
      <rPr>
        <b/>
        <i/>
        <sz val="12"/>
        <rFont val="Segoe UI"/>
        <family val="2"/>
      </rPr>
      <t>Implementación de la estratégia</t>
    </r>
    <r>
      <rPr>
        <sz val="12"/>
        <rFont val="Segoe UI"/>
        <family val="2"/>
      </rPr>
      <t xml:space="preserve">
En el contexto de la ejecucuión del proceso estrategico de  comunicación se realizaron las sicguientes actividades:</t>
    </r>
    <r>
      <rPr>
        <i/>
        <u/>
        <sz val="12"/>
        <rFont val="Segoe UI"/>
        <family val="2"/>
      </rPr>
      <t xml:space="preserve">
Publicaciones en redes sociales:
</t>
    </r>
    <r>
      <rPr>
        <u/>
        <sz val="12"/>
        <rFont val="Segoe UI"/>
        <family val="2"/>
      </rPr>
      <t xml:space="preserve">
Abril: </t>
    </r>
    <r>
      <rPr>
        <sz val="12"/>
        <rFont val="Segoe UI"/>
        <family val="2"/>
      </rPr>
      <t>En el panorama de redes sociales, la estrategia digital del DANE mantuvo un comportamiento sólido durante este mes, con un total de 184 publicaciones y un crecimiento acumulado de 7.648 nuevos seguidores en todas sus plataformas. En cuanto a medios se reportó la realización de 4 ruedas de prensa, la publicación de 6 comunicados de prensa, la gestión de 9 solicitudes de entrevistas, la atención a 23 requerimientos de información, la realización del tercer taller de vocería y cubrimiento en 12 eventos donde tuvo presencia el DANE.</t>
    </r>
    <r>
      <rPr>
        <u/>
        <sz val="12"/>
        <rFont val="Segoe UI"/>
        <family val="2"/>
      </rPr>
      <t xml:space="preserve">
Mayo: E</t>
    </r>
    <r>
      <rPr>
        <sz val="12"/>
        <rFont val="Segoe UI"/>
        <family val="2"/>
      </rPr>
      <t xml:space="preserve">n cuanto a medios se reportó la realización de 4 ruedas de prensa, la publicación de 5 comunicados de prensa, la gestión de 5 solicitudes de entrevistas y 2 visitas a medios, la atención a 12 requerimientos de información, la realización de 4 talleres de vocería y cubrimiento en 25 eventos donde tuvo presencia el DANE. En el frente digital, durante mayo se hicieron 247 publicaciones, consolidándose como el mes con mayor frecuencia de publicación de contenido en lo corrido del 2025. El mes cerró con un total de 6.231 nuevos seguidores entre todas las plataformas digitales. </t>
    </r>
    <r>
      <rPr>
        <u/>
        <sz val="12"/>
        <rFont val="Segoe UI"/>
        <family val="2"/>
      </rPr>
      <t xml:space="preserve">
Junio:</t>
    </r>
    <r>
      <rPr>
        <sz val="12"/>
        <rFont val="Segoe UI"/>
        <family val="2"/>
      </rPr>
      <t xml:space="preserve"> las redes sociales del DANE sumaron 9.549 nuevos seguidores, con 229 publicaciones en total. Destacó el crecimiento de LinkedIn, que aportó más de 6.300 seguidores nuevos, y el alcance orgánico de la red X, que superó las 829.000 impresiones. 
</t>
    </r>
    <r>
      <rPr>
        <i/>
        <u/>
        <sz val="12"/>
        <rFont val="Segoe UI"/>
        <family val="2"/>
      </rPr>
      <t xml:space="preserve">Ruedas de Prensa 
</t>
    </r>
    <r>
      <rPr>
        <sz val="12"/>
        <rFont val="Segoe UI"/>
        <family val="2"/>
      </rPr>
      <t xml:space="preserve">Se realizaron 9 ruedas de prensa y 17 co,unicados de prensa.
</t>
    </r>
    <r>
      <rPr>
        <i/>
        <u/>
        <sz val="12"/>
        <rFont val="Segoe UI"/>
        <family val="2"/>
      </rPr>
      <t xml:space="preserve">Acompañamiento periodístico
</t>
    </r>
    <r>
      <rPr>
        <u/>
        <sz val="12"/>
        <rFont val="Segoe UI"/>
        <family val="2"/>
      </rPr>
      <t xml:space="preserve">Abril
Solicitudes: </t>
    </r>
    <r>
      <rPr>
        <sz val="12"/>
        <rFont val="Segoe UI"/>
        <family val="2"/>
      </rPr>
      <t xml:space="preserve">9 entrevistas con medios de comunicación (3 de Blu Radio, Mañana Express de RCN TV, RTVC Noticias, Primera Página, City TV, Signo pesos de Caracol TV y Ondas del Meta) y 23 requerimientos de información de medios de comunicación y oficinas de prensa (3 de El Tiempo, 2 de El Espectador, 2 Blu radio, RTVC, El País de América, La Silla Vacía, Economía para la Pipol, La República, Primera página, La Nación, Caracol Radio, Ondas del Meta, La Opinión, Cementos Tequendama, Credicorp Capital, El Colombiano, El Heraldo, AFP y Cámara de Representantes). 
</t>
    </r>
    <r>
      <rPr>
        <u/>
        <sz val="12"/>
        <rFont val="Segoe UI"/>
        <family val="2"/>
      </rPr>
      <t>Eventos</t>
    </r>
    <r>
      <rPr>
        <sz val="12"/>
        <rFont val="Segoe UI"/>
        <family val="2"/>
      </rPr>
      <t xml:space="preserve">: La directora B. Piedad Urdinola, participó en 6 eventos (Evento de lanzamiento de la Encuesta Nacional de Demografía y Salud 2025, evento Cambio Año Base con la comunidad DANE, reunión con representantes de la Oficina del Alto Comisionado de las Naciones Unidas para los Derechos Humanos para fortalecer el Enfoque Diferencial de Paz en la producción y uso de datos en Colombia, Segundo Seminario de Cultura Estadística sobre Estadísticas Sanitarias, reunión estratégica con 23 entidades del sector público para presentar el proyecto de Cambio de Año Base de las Cuentas Nacionales y reunión estratégica con 23 entidades estratégicas privadas y mixtas para presentar el proyecto de Cambio de Año Base de las Cuentas Nacionales), la subdirectora Andrea Ramírez Pisco, participó en el taller regional para América Latina sobre la ‘Promoción y medición de la conectividad universal y significativa’ realizado en República Dominicana y 5 eventos dónde tuvo participación el DANE a través de sus diferentes direcciones (DANE visitó tres universidades en Popayán para acercar las estadísticas a los futuros profesionales, Foro de la Juventud del #ECOSOC que se realiza en la sede de Naciones Unidas en Nueva York (Asistencia virtual), jornada académica con 40 estudiantes de la Universidad Pedagógica y Tecnológica de Colombia y taller 'Potenciando los Datos Ciudadanos en el Territorio', un encuentro que reunió a organizaciones públicas, privadas y de la sociedad civil cuyo objetivo fue identificar desafíos, estrategias y posibles alianzas para fortalecer el ecosistema de datos ciudadanos, con especial énfasis en su impulso en los Objetivos de Desarrollo Sostenible y el  Encuentro Nacional "Datos Ciudadanos: en el centro de la lucha contra las enfermedades infecciosas", donde destacó la importancia de los datos en la salud pública , enfatizando la necesidad de que sean cada vez más oportunos, diversos y representativos). 
</t>
    </r>
    <r>
      <rPr>
        <u/>
        <sz val="12"/>
        <rFont val="Segoe UI"/>
        <family val="2"/>
      </rPr>
      <t xml:space="preserve">Mayo
Solicitudes: </t>
    </r>
    <r>
      <rPr>
        <sz val="12"/>
        <rFont val="Segoe UI"/>
        <family val="2"/>
      </rPr>
      <t>5 entrevistas con medios de comunicación (2 en Caracol TV, La República, RTVC Noticias, Sin Filtro Y Noches de opinión de Señal Colombia), 2 visitas a medios de comunicación (Radio Nacional de Colombia y Señal Colombia), 1 columna de opinión en La República, 1 videocolumna en Valora Analitik y 12 requerimientos de información de medios de comunicación y oficinas de prensa (2 de la revista Semana, 2 de La República,2 de El Tiempo, El Universal, Revista Banca y Economía, El Espectador, El País de América, La Patria, Bloomberg y The Wall Street Journal).</t>
    </r>
    <r>
      <rPr>
        <u/>
        <sz val="12"/>
        <rFont val="Segoe UI"/>
        <family val="2"/>
      </rPr>
      <t xml:space="preserve">
Eventos: </t>
    </r>
    <r>
      <rPr>
        <sz val="12"/>
        <rFont val="Segoe UI"/>
        <family val="2"/>
      </rPr>
      <t xml:space="preserve">La directora B. Piedad Urdinola, participó en 11 eventos (Reunión bilateral con Ministerio de Agricultura, Evento Certificación de Calidad Estadística, Evento Datos en acción en Cartagena, reunión estratégica con academia y entidades internacionales para presentar el proyecto de Cambio de Año Base de las Cuentas Nacionales, Foro académico en Universidad los Libertadores: “Transformando Realidades: Los NINIS como Oportunidad para la Innovación Social y la Inclusión Laboral”, Cultura estadística DANE en sala de redacción La República, Reunión directora DANE - director La República, Segundo Simposio de Inclusión Laboral de la Fundación CIREC, Evento Datos que alimentan y presentación de resultados de inseguridad alimentaria 2024., Reunión bilateral con Ministerio de Ambiente y Debate de control político en Cámara de Representantes de Colombia ), la subdirectora Andrea Ramírez Pisco, participó en 4 eventos (En la Feria Internacional del Libro, fue moderadora del panel: ¿Qué relación existe entre el maltrato animal y las violencias contra las mujeres?, en la subdirección del DANE se llevó a cabo el encuentro Sentencia T-272, Seminario de Cultura Estadística “Mercado laboral: una visión del empleo en Colombia desde el enfoque diferencial e interseccional” y en el foro de Semana: Brechas de género mercado laboral) y 10 eventos dónde tuvo participación el DANE a través de sus diferentes direcciones (Evento sobre Cultura Estadística en Riohacha con la Universidad de La Guajira, Lanzamiento de la iniciativa 'Parterías Étnicas Ancestrales VIVAS', en alianza con la Agencia de Renovación del Territorio UNFPA – ARN, Evento  Mesa Estadística Sectorial del Campesinado en Colombia, Evento U Distrital – Geovisores, Capacitación Servicio al Ciudadano UNI Asturias, Foro Mundial Economía Circular - Sao Paulo, segunda sesión de Cultura estadística DANE en sala de redacción La República, 24ª Reunión de la Mesa Minero Energética, tercera sesión de Cultura estadística DANE en sala de redacción La República y; Evento y presentación de resultados del Índice de Capacidad Estadística Territorial 2023 en Pasto. 
</t>
    </r>
    <r>
      <rPr>
        <u/>
        <sz val="12"/>
        <rFont val="Segoe UI"/>
        <family val="2"/>
      </rPr>
      <t xml:space="preserve">Junio
</t>
    </r>
    <r>
      <rPr>
        <i/>
        <u/>
        <sz val="12"/>
        <rFont val="Segoe UI"/>
        <family val="2"/>
      </rPr>
      <t xml:space="preserve">Solicitudes: </t>
    </r>
    <r>
      <rPr>
        <sz val="12"/>
        <rFont val="Segoe UI"/>
        <family val="2"/>
      </rPr>
      <t xml:space="preserve">6 entrevistas con medios de comunicación (Tercer Canal, Señal Colombia, Pulzo, El Colombiano, Red Mas Noticias y Caracol Radio), 1 columna de opinión en El Tiempo y 29 requerimientos de información de medios de comunicación y oficinas de prensa (6 de La República, 3 de El Tiempo, 2 de la revista Semana, 2 de la Secretaría de Hacienda Distrital,  2 de AFP, La FM, RTVC, The Wall Street Journal, El Diario Pereira, Bloomberg, Canal Uno, Periódico La Libertad, Primera Página, Radio Nacional, Publimetro, Todelar, Reuters, Ondas del Meta y Noti5). </t>
    </r>
    <r>
      <rPr>
        <i/>
        <u/>
        <sz val="12"/>
        <rFont val="Segoe UI"/>
        <family val="2"/>
      </rPr>
      <t xml:space="preserve">
Eventos </t>
    </r>
    <r>
      <rPr>
        <sz val="12"/>
        <rFont val="Segoe UI"/>
        <family val="2"/>
      </rPr>
      <t xml:space="preserve">La directora B. Piedad Urdinola, participó en 5 eventos (Consejo del Mecanismo Especial de Seguimiento y Evaluación de las Políticas Públicas - MESEPP, Primera plenaria de Consejo Asesor Técnico del Sistema Estadístico Nacional (CASEN), Reunión interinstitucional DANE-IDEAM-UNGRD, Firma de acuerdo de cooperación entre Colombia y Corea del Sur para la transformación digital del Catastro Multipropósito y en articulación con el Instituto Geográfico Agustín Codazzi - IGACy la Fundación para la Conservación y el Desarrollo, realizaron sobrevuelo sobre áreas estratégicas de los departamentos del Meta, Guaviare y Caquetá.), la subdirectora Andrea Ramírez Pisco, participó en 3 eventos (Foro de Gobernanza en Brasil, Seminario de Cultura Estadística: Diversidad sexual y género en la estadísticas oficiales y en el Evento lo que nos conecta habló acerca de: Salud Sexual y Derechos Reproductivos en Colombia, con base en datos de Estadísticas Vitales y Pulso Social ) y 15 eventos dónde tuvo participación el DANE a través de sus diferentes direcciones (Seminario de Cultura Estadística-Seguridad alimentaria en Colombia, DANE en las aulas - Universidad Nacional, Datos en acción: Modelo de madurez para datos ciudadanos, Cuarta Sesión de la Mesa de Estadísticas Sectoriales de Economía Popular, Feria de servicios Mistrato, Sala de redacción Pulzo, 2 Plenarias de Socialización Cambio Año Base de las Cuentas Nacionales-Entidades públicas y privada y mixtas, DANE en Conferencia Latinoamericana y Caribeña de Ciencias Sociales CLACSO, DANE en las aulas - Universidad Distrital, Mesa Estadística del Campesinado, Comité de Crédito Rural y Mipyme de Asobancaria, Seminario ‘Cambio de Año Base de las Cuentas Nacionales, Planeación Estratégica y Aprovechamiento del Censo Económico' y El DANE en el Comité de Asistencia para el Desarrollo de la OCDE). 
</t>
    </r>
    <r>
      <rPr>
        <i/>
        <u/>
        <sz val="12"/>
        <rFont val="Segoe UI"/>
        <family val="2"/>
      </rPr>
      <t xml:space="preserve">
</t>
    </r>
  </si>
  <si>
    <t>Informe de Implementación de la estrategia de implementar la estrategia digital de divulgación de información pública  
Documento: Inf Seg Est Digital_ Medio_ junio</t>
  </si>
  <si>
    <t>ESTRATEGIA DIGITAL Y DE MEDIOS
IMPLEMENTACIÓN
1. PUBLICACIONES REDES SOCIALES
De enero a septiembre de 2025 se han realizado 1840 con 79.531seguidores nuevos
Red social                  Publicaciones          Visualizaciones/Impresiones/Cuentas alcanzadas                   Total  Seguidores
X                                       1119                                            5.353.311                                                                355.989
Facebook                            216                                              770.075                                                                118.698
Youtube                                62                                           1.085.397                                                                  17.028
Linkedin                              202                                           2.046.513                                                                   95.104
Instagram                           200                                              390.949                                                                  61.585
Tiktok                                  41                                             2.016.103                                                                     2.127  
2. RUEDAS Y COMUNICADOS DE PRENSAS: De enero a septiembre se han realizado 27 ruedas de prensa y 55 comunicados de prensa
3. ACOMPAÑAMIENTO PERIODISTICOS: Se han reaizado 442 acompañamientos periodisticos 
4.TALLERES DE VOCERIA: Se realizaron 14 Talleres de Vocería donde se participaron 269 personas.
5. TRANSMISIONES: Se han realizado 71 transmisiones
6. PRODUCCIÓN AUDIOVISUAL: se han realizado 317 cubrimientos, 417 videos y 36 guiones</t>
  </si>
  <si>
    <t xml:space="preserve">Cuatro (4) carpetas:
- L.1.4 Boletines - Ruedas
- L.1.4. Acomp.periodístic
- L.1.4. Entrenamiento voceros
- Publicaciones en redes
Un (1) documento en Excel " Seguimiento 2025"
Un (1) documento "Inf Seg Est Digital_ Medios sep
</t>
  </si>
  <si>
    <t xml:space="preserve">Implementación
1. PUBLICACIONES REDES SOCIALES
De enero a diciembre de 2025 se han realizado 2.551 con 94.847seguidores nuevos.
Red social	    Publicaciones	   Visualizaciones/Impresiones/Cuentas alcanzadas	       Seguidores
X	                  1.546	                                      6.551.293	                                               352.066
Instagram	       284		                                      487.264                                                  67.669      
Facebook	        279	                                        924.102                                                  119.163
YouTube	          120                                       3.530.104                                                   18.708
LinkedIn	          264                                      2.369.926                                                   99.001
TikTok	               58                                      10.816.103                                                2.600
2. RUEDAS Y COMUNICADOS DE PRENSAS: De enero a septiembre se han realizado 38 ruedas de prensa y 75 comunicados de prensa
3. ACOMPAÑAMIENTO PERIODISTICOS: Se han realizado 615 acompañamientos periodísticos 
4.TALLERES DE VOCERIA: Se realizaron 23 Talleres de Vocería donde se participaron 389 personas.
5. TRANSMISIONES: Se han realizado 96 transmisiones
6. PRODUCCIÓN AUDIOVISUAL: se han realizado 450 cubrimientos, 600 videos y 41 guiones
</t>
  </si>
  <si>
    <t>Un (1) documento en PDF "31122025Inf Seg Est Digital_ Medios_Diciembre"</t>
  </si>
  <si>
    <t>DICE_06</t>
  </si>
  <si>
    <t>Elaborar el manual de gestión de crisis de comunicación, elaborado en el marco de la estrategia de divulgación de información pública. (Línea Base 2024 96%)</t>
  </si>
  <si>
    <t>Manual de crisis aprobado</t>
  </si>
  <si>
    <t>Reporte inicia en el segundo trimestre</t>
  </si>
  <si>
    <t>En el marco del proceso de comunicación, se revisó y actualmente se encuentra en proceso de fortalecimiento el documento para el Manejo de Crisis, con el objetivo de optimizar la respuesta institucional ante situaciones imprevistas y garantizar una comunicación clara, oportuna y coherente.</t>
  </si>
  <si>
    <t xml:space="preserve">Documento preliminar: PROTOCOLO_Manejo de crisis_versión _ Mayo_preliminar
Documento preliminar: Manual de crisis DICE- Junio
</t>
  </si>
  <si>
    <t xml:space="preserve">Se actualizó el documento " Manual de Crisis, de acuerdo con las observaciones realizadas por la Oficina Asesora de Planeación , al plan de continuidad de negocios aprobado por el comité directivo en julio y la norma técnica ISO 22301:2019.
El 12 de septiembre se realizó mesa de trabajo con los coordinadores de los GIT´S asociados a la DICE y se desarrollaron las siguientes acciones:
'- Se presenta el primer borrador del Manual de Crisis que se desarrollará desde la Dirección de Difusión y Cultura Estadística.Se basaron en un documento previo borrador y en una política de continuidad de negocio aprobada recientemente y compartida por Caro Osorio. 
- Se identificaron temas que deeben sre incluidos en el documento, como:  incidentes de infiltración, tipos de incidentes de salud mental o emergencias para comunidad DANE, inclusión de eventos de desastres, Tomas de indígenas.
- Se dejan compromisos y propuestas para el fortalecimiento del documento: 
Propuestas:
Sesión de exploración de escenarios para incluir en el manual de crisis.
Revisar en equipo los diferentes escenarios y listados
Especificar que es comité y crisis en comunicaciones
Acotar que la convocatoria al comité sea de nivel jefe o directivo
Compromiso:
Con la lectura crítica del documento poder generar un complemento de los elementos que se consideren. 
Elaborar un documento compartido para que se creen los escenarios por GIT de DICE.  
Agendar reuniones con enlaces y áreas para explorar los escenarios de crisis. 
</t>
  </si>
  <si>
    <t>Correos electrónicos:
'- citación 12092025
- mesa de trabajo 12092025
- Correo observaciones OPLAN_PCN_NTISO 22301
- Un (1) documento "Manual_Crisis_DANE_V2_Compatibilizado"</t>
  </si>
  <si>
    <t>El pasado 27 de julio de 2025 el comité directivo aprobó el documento “ Plan de continuidad de negocio”, el cual contempla en su estructura el plan de comunicación de crisis, alineado con la Norma Técnica ISO 22301:2019. Dicho plan constituye un componente esencial para garantizar la comunicación efectiva y oportuna con las partes interesadas en situaciones de interrupción significativa o incidentes.
El documento en mención debe establecer un conjunto de actividades concretas y coordinadas de comunicación, internas y externas, con el fin de preparar de la mejor forma a la entidad. Así mismo, debe estar articulado con el documento “Manual de gestión de crisis de comunicación” para asegurar coherencia y complementariedad entre los instrumentos de gestión. Se hace neceario realizar una revisión conjunta de los mencionados instrumentos de manera que se garantice el cumplimiento íntegro de las exigencias normativas, se fortalezca la capacidad de respuesta institucional y asegure la alineación con las mejores prácticas en materia de continuidad de negocio y gestión de crisis.</t>
  </si>
  <si>
    <t xml:space="preserve">Se elaboro el documento " MANUAL PARA ATENDER LAS COMUNICACIONES EN SITUACIONES QUE AFECTAN LA REPUTACIÓN Y CONFIANZA DEL DANE" 
</t>
  </si>
  <si>
    <t>Un (1) documento en PDF"Manual_Crisis_DANE_2025</t>
  </si>
  <si>
    <t>DICE_07</t>
  </si>
  <si>
    <t>L4.2 Implementar una estrategia de comunicación interna que promueva el cuidado y trabajo en equipo en la entidad</t>
  </si>
  <si>
    <t xml:space="preserve">100%
</t>
  </si>
  <si>
    <t>Implementar una estrategia de comunicación interna que promueva el cuidado y trabajo en equipo en la entidad</t>
  </si>
  <si>
    <t>(Número de acciones estrategicas ejecutadas / número de acciones estrategicas planificadas) *100</t>
  </si>
  <si>
    <t>Informe de avance y logros alcanzados por la entidad en el marco de la estrategia de comunicación interna.</t>
  </si>
  <si>
    <t>Reporte inicia en el tercer trimestre</t>
  </si>
  <si>
    <t xml:space="preserve">  -   </t>
  </si>
  <si>
    <t xml:space="preserve"> -   </t>
  </si>
  <si>
    <t>El reporte corresponde para el tercer trimestre.</t>
  </si>
  <si>
    <t>ESTRATEGIA DE COMUNICACIÓN INTERNA
DISEÑO
Se elaboró la estrategia de comunicación interna 2025
IMPELEMENTACIÓN
´- Enlace directo con las dependencias internas: establecimos un canal directo y activo con las dependencias, para acompañamiento continuo en la co-creación de mensajes y campañas, y asesoría estratégica según sus necesidades comunicacionales. Adicionalmente se estableció un enlace directo para cada dirección técnica y cada dirección territorial.
- Posicionamiento del concepto de Comunidad DANE: activamos una estrategia de posicionamiento que resignifica el sentido de pertenencia y consolida vínculos para todas las personas que tienen relación con el DANE.
- Renovamos la línea gráfica institucional: implementamos una nueva línea gráfica en los productos comunicacionales internos, que visibiliza las personas y los equipos de trabajo, elevando su identidad y coherencia visual.
- Fortalecimiento de la comunicación interna a nivel territorial:
mayor visibilización de la labor de las sedes y su talento humano en cada una de las Direcciones Territoriales. 
- Rediseño de la Intranet “DANENet”, uno de los canales más importantes de la Entidad. A partir de mesas de trabajo y análisis internos, elaboramos un plan de mejoramiento para la intranet.
- Nuevos productos y canales: Datografías, Al Día con el DANE, carteleras digitales, fortalecimiento y activación de los medios de comunicación interna desde la producción audiovisual y gráfica.
- Plan de trabajo de fortalecimiento: rediseñamos la estrategia con un plan estratégico de fortalecimiento comunicacional, fundamentado en los hallazgos de la encuesta general de comunicación interna y el análisis de navegación en la intranet, encuestas realizadas durante el primer semestre del año incluyendo un capítulo con énfasis en las tácticas dirigidas a las sedes y territoriales.
Mailing: 282
Wallerpaper mensual: 10
Publicaciones DANENET: 553 
Carteleras digitales: 271 
Boletín al Día con el DANE: 26
Viva Engage: 43 
Guiones: 38 
Eventos y presentaciones: 31
Piezas gráficas: 670
Rompetráficos: 46
Encuesta de comunicación interna: 1
Encuesta interna sobre la Intranet “DANENet”: 1
Historias de la Comunidad DANE: Datografías: 6
Mesas de trabajo con las dependencias: 45
Plantillas gráficas y audiovisuales para uso interno: 53
Resultados de las publicaciones canales Com. Interna: 1917</t>
  </si>
  <si>
    <t>Doce (12) carpetas:
001. Correo electrónico
002. Fondo de escritorio
003. Intranet- DANENet
004. Pantallas - Carteleras digitales
005. Boletín semanal
007. Engage
008. Guiones
009. Agenda de eventos
010. Presentaciones
011. Piezas gráficas
012. Rompetráficos
2. Rediseño DANENet
Un (1) documento "Inf Seguimiento Comunicación Interna sep</t>
  </si>
  <si>
    <t xml:space="preserve">Implementación
´- Enlace directo con las dependencias internas: establecimos un canal directo y activo con las dependencias, para acompañamiento continuo en la co-creación de mensajes y campañas, y asesoría estratégica según sus necesidades comunicacionales. Adicionalmente se estableció un enlace directo para cada dirección técnica y cada dirección territorial.
- Posicionamiento del concepto de Comunidad DANE: activamos una estrategia de posicionamiento que resignifica el sentido de pertenencia y consolida vínculos para todas las personas que tienen relación con el DANE.
- Renovamos la línea gráfica institucional: implementamos una nueva línea gráfica en los productos comunicacionales internos, que visibiliza las personas y los equipos de trabajo, elevando su identidad y coherencia visual.
- Fortalecimiento de la comunicación interna a nivel territorial:
mayor visibilización de la labor de las sedes y su talento humano en cada una de las Direcciones Territoriales. 
- Rediseño de la Intranet “DANENet”, uno de los canales más importantes de la Entidad. A partir de mesas de trabajo y análisis internos, elaboramos un plan de mejoramiento para la intranet.
- Nuevos productos y canales: Datografías, Al Día con el DANE, carteleras digitales, fortalecimiento y activación de los medios de comunicación interna desde la producción audiovisual y gráfica.
- Plan de trabajo de fortalecimiento: rediseñamos la estrategia con un plan estratégico de fortalecimiento comunicacional, fundamentado en los hallazgos de la encuesta general de comunicación interna y el análisis de navegación en la intranet, encuestas realizadas durante el primer semestre del año incluyendo un capítulo con énfasis en las tácticas dirigidas a las sedes y territoriales.
Mailing: 429
Wallerpaper mensual: 14
Publicaciones DANENET: 906
Carteleras digitales: 427
Boletín al Día con el DANE: 38
Viva Engage: 64 
Guiones: 46 
Eventos y presentaciones: 43
Piezas gráficas: 999
Rompetráficos: 69
Encuesta de comunicación interna: 1
Encuesta interna sobre la Intranet “DANENet”: 1
Historias de la Comunidad DANE: Datografías: 6
Mesas de trabajo con las dependencias: 45
Plantillas gráficas y audiovisuales para uso interno: 53
Resultados de las publicaciones canales Com. Interna: 1917
</t>
  </si>
  <si>
    <t>Un (1) documento en PDF "31122025Inf Seguimiento Comunicación Interna_Diciembr"e</t>
  </si>
  <si>
    <t>SG ADMI_Secretaria General Administrativa</t>
  </si>
  <si>
    <t>SG_ADM_01</t>
  </si>
  <si>
    <t>L4.6_Implementar acciones que permitan el fortalecimiento de la gestión estratégica del talento humano, de la gestión documental, administrativa, financiera y contractual en la entidad</t>
  </si>
  <si>
    <t>Ejecutar las actividades programadas del Plan de Infraestructura para las sedes, orientado al mejoramiento de la operatividad y funcionalidad de la infraestructura física de la Entidad.</t>
  </si>
  <si>
    <t>Porcentaje de avance acumulado de ejecución de las actividades / Total de actividades programadas</t>
  </si>
  <si>
    <t>Informe de seguimiento a la ejecución de las actividades del Plan de Infraestructura</t>
  </si>
  <si>
    <t>Fortalecimiento de la infraestructura</t>
  </si>
  <si>
    <t>Sedes mantenidas</t>
  </si>
  <si>
    <t>9_Gestión de Bienes y Servicios</t>
  </si>
  <si>
    <t xml:space="preserve">Durante el primer trimestre de la vigencia 2025, el GIT Soporte Administrativo e Infraestructura  ejecutó las actividades programadas en el Plan de Infraestructura 2025, aprobado en reunión con la Coordinadora Administrativa el 28 de marzo de 2025.
Para esta vigencia se planificó la ejecución de un total de 19 actividades, de las cuales, en el primer trimestre, se destacan las siguientes:
-Elaboración del Plan de Trabajo de Infraestructura 2025.
-Diligenciamiento de la matriz de necesidades de infraestructura.
-Gestión de la distribución de los recursos presupuestales asignados al DANE Central y las Direcciones Territoriales.
-Evaluación y seguimiento de las condiciones de infraestructura de las sedes de la Entidad.
-Gestión de los procesos contractuales para el mantenimiento y mejoramiento de la infraestructura.
-Asesoría en los procesos de contratación para el mantenimiento y mejoramiento de la infraestructura en las sedes de las Direcciones Territoriales.
-Gestión y actualización de las fichas técnicas de las sedes.
Todas las actividades programadas para el primer trimestre fueron ejecutadas en su totalidad.
</t>
  </si>
  <si>
    <t>Informe de seguimiento a la ejecución de las actividades del Plan de Infraestructura.</t>
  </si>
  <si>
    <t>No aplica.</t>
  </si>
  <si>
    <t xml:space="preserve">Durante el segundo trimestre de la vigencia 2025, el Grupo Interno de Trabajo Soporte Administrativo e Infraestructura ejecutó las actividades programadas en el Plan de Infraestructura 2025, destacándose los siguientes avances:
-En articulación con la Dirección Territorial Centro Occidente, se inició la búsqueda de inmuebles para la nueva sede de Manizales, mediante visitas a diferentes propiedades con el acompañamiento de la inmobiliaria.
-En la sede de Villavicencio, durante la verificación de la infraestructura física del inmueble, se validaron las necesidades priorizadas conforme a la matriz de infraestructura 2025. Adicionalmente, se identificaron requerimientos complementarios que fueron incluidos en el informe de visita técnica.
-Se adjudicó el proceso contractual relacionado con el suministro de ferretería.
-Se avanzó en el proceso contractual para el mantenimiento de la planta eléctrica, considerando mejoras estructurales. Igualmente, se adelantaron los procesos contractuales correspondientes a los sistemas de aire acondicionado y red contraincendios.
-En el acompañamiento a los procesos contractuales adelantados por las Direcciones Territoriales, se realizaron ajustes a las fichas técnicas, fortaleciendo así la etapa precontractual y mejorando la estructuración de los procesos de contratación.
-En las mesas de trabajo realizadas con las Direcciones Territoriales, en el marco del seguimiento a la ejecución presupuestal y contractual de los recursos asignados, se brindó orientación técnica y se formularon recomendaciones específicas para procesos relacionados con redes contraincendios, extintores, plantas eléctricas, fumigación y mantenimientos generales. </t>
  </si>
  <si>
    <t>Informe de seguimiento a la ejecución de las actividades del Plan de Infraestructura -  II Trimestre</t>
  </si>
  <si>
    <t>Durante el tercer trimestre de la vigencia 2025, el Grupo Interno de Trabajo Soporte Administrativo e Infraestructura ejecutó las actividades programadas en el Plan de Infraestructura 2025, destacándose los siguientes avances:
-Se atendió la contingencia por incendio en la Sede Ibagué durante los días 16 y 17 de septiembre, realizando la validación de las condiciones de la infraestructura eléctrica después del siniestro presentado en el cuarto técnico de sistemas. 
-Se adjudicó el proceso de Planta Eléctrica y se actualizó el proyecto de Fortalecimiento de la infraestructura de las sedes del DANE, BPIN 202400000000150, cuya modificación fue aprobada en la plataforma PIIP ajustando la meta 2025 a 11 sedes mantenidas.
-Se radicaron en Gestión Contractual los procesos de obras de mantenimiento de Sede Central y Casa Esmeralda, mientras se adelantaron los documentos precontractuales del proceso de RCI y aires acondicionados. 
-Se realizó una propuesta de diagnóstico de infraestructura para las sedes del DANE a nivel nacional.
-Desde la Coordinación GIT Área Gestión  Administrativa se adelantaron mesas de trabajo con las Direcciones Territoriales para revisar la asignación de recursos, el cierre de vigencia 2025 y la planeación 2026.
-Se continuó apoyando técnicamente a las territoriales mediante visitas de validación de necesidades de mantenimiento en las sedes de Neiva (9-10 septiembre), Medellín (18 septiembre) e Ibagué (16-17 septiembre), con el fin de incluirlas en la estructuración de procesos de contratación 2025.</t>
  </si>
  <si>
    <t>Informe de seguimiento a la ejecución de las actividades del Plan de Infraestructura -  III Trimestre</t>
  </si>
  <si>
    <t>Durante el cuarto trimestre de la vigencia 2025, el Grupo Interno de Trabajo de Soporte Administrativo e Infraestructura ejecutó de manera oportuna las actividades programadas en el Plan de Infraestructura 2025, logrando avances significativos, entre los cuales se destacan los siguientes:
-Se adjudicaron los procesos de mantenimiento de obra de las sedes a nivel nacional, incluyendo Neiva, Valledupar, Medellín, Barranquilla, Santa Marta y la Sede Centro (Álamos).
-Se ejecutó el mantenimiento correctivo de la Planta Eléctrica de la Sede Central, garantizando la continuidad y confiabilidad del suministro eléctrico.
-Se adelantó el mantenimiento de obra en la sede Casa Esmeralda, solucionando problemáticas asociadas a humedad y goteras, y realizando el mejoramiento de la zona de cocina y cafetería, con el fin de optimizar las condiciones locativas y de bienestar de los servidores.
-En la Sede Central, se realizó el mejoramiento de la infraestructura de la Sala de Asesores de Dirección, habilitando un espacio destinado a actividades de difusión de información institucional y optimizando la zona de atención al ciudadano, mediante la adecuación de una sala especializada.
-Se continuó brindando apoyo técnico a las Direcciones Territoriales, mediante visitas de validación de necesidades de mantenimiento en las sedes, con el propósito de fortalecer las obras en ejecución y atender de manera oportuna los requerimientos técnicos identificados.
-Se adelantó el ajuste al  proyecto de inversión Fortalecimiento de la infraestructura de las sedes del DANE, BPIN 202400000000150 para la vigencia 2026 cuya modificación fue aprobada en la plataforma PIIP.</t>
  </si>
  <si>
    <t>Informe de seguimiento a la ejecución de las actividades del Plan de Infraestructura -  IV Trimestre</t>
  </si>
  <si>
    <t>SG_ADM_02</t>
  </si>
  <si>
    <t>Ejecutar las actividades programadas del Plan de Mantenimiento y Sostenibilidad - PMAS, orientado a la conservación y mejora continua de las instalaciones de la sede DANE CAN.</t>
  </si>
  <si>
    <t>(Actividades ejecutadas / Actividades programadas en el trimestre) * 100%</t>
  </si>
  <si>
    <t>Informe trimestral de actividades ejecutadas del Plan de Mantenimiento y Sostenibilidad - PMAS</t>
  </si>
  <si>
    <t>Durante el primer trimestre de la vigencia 2025, el GIT Soporte Administrativo e Infraestructura ejecutó las actividades programadas en el Plan de Mantenimiento y Sostenibilidad (PMAS), el cual fue aprobado en reunión con la Coordinadora Administrativa el 28 de enero de 2025.
Para esta vigencia se planificó la realización de un total de 134 actividades. En el primer trimestre del año se llevaron a cabo 32 actividades, correspondientes a los siguientes componentes del plan:
-Mantenimiento general - Plomería: 14 actividades
-Mantenimiento general - Limpieza de canales: 15 actividades
-Pintura interna de oficinas: 1 actividad
-Mantenimiento general - Mantenimiento de escaleras en zonas comunes: 1 actividad
-Mantenimiento e instalación de luminarias: 1 actividad
Todas las actividades programadas para el primer trimestre fueron ejecutadas en su totalidad.</t>
  </si>
  <si>
    <t xml:space="preserve">Informe trimestral de actividades ejecutadas del Plan de Mantenimiento y Sostenibilidad - PMAS
</t>
  </si>
  <si>
    <t xml:space="preserve">Durante el segundo trimestre de 2025, el GIT Soporte Administrativo e Infraestructura ejecutó el 100% de las actividades programadas en el Plan de Mantenimiento y Sostenibilidad (PMAS), cumpliendo con los objetivos establecidos y garantizando la operatividad y funcionalidad de la infraestructura institucional.
Las 34 actividades programadas se distribuyeron de la siguiente manera:
-Mantenimiento general - Plomería: 14 actividades
-Limpieza de canales: 15 actividades
-Pintura interna de oficinas: 1 actividad
-Pintura interna en zonas comunes: 1 actividad
-Mantenimiento de escaleras en zonas comunes: 1 actividad
-Mantenimiento de silletería en zonas comunes: 1 actividad
-Mantenimiento e instalación de luminarias: 1 actividad
Este resultado evidencia la capacidad operativa del grupo y su compromiso con la sostenibilidad y el mantenimiento preventivo de la infraestructura institucional.
</t>
  </si>
  <si>
    <t>Informe trimestral de actividades ejecutadas del Plan de Mantenimiento y Sostenibilidad - PMAS II Trimestre</t>
  </si>
  <si>
    <t xml:space="preserve">Durante el tercer trimestre de 2025, el GIT Soporte Administrativo e Infraestructura ejecutó el 100% de las actividades programadas en el Plan de Mantenimiento y Sostenibilidad (PMAS), cumpliendo con los objetivos establecidos y garantizando la operatividad y funcionalidad de la infraestructura institucional.
Las 35 actividades programadas se distribuyeron de la siguiente manera:
-Mantenimiento general - Plomería: 14 actividades
-Limpieza de canales: 15 actividades
-Pintura interna de oficinas: 1 actividad
-Pintura interna en zonas comunes: 1 actividad
- Pintura_Externa_Zonas_Comunes: 1 actividad
-Mantenimiento de escaleras en zonas comunes: 1 actividad
-Mantenimiento de silletería en zonas comunes: 1 actividad
-Mantenimiento e instalación de luminarias: 1 actividad
Este resultado evidencia la capacidad operativa del grupo y su compromiso con la sostenibilidad y el mantenimiento preventivo de la infraestructura institucional.
</t>
  </si>
  <si>
    <t>Informe trimestral de actividades ejecutadas del Plan de Mantenimiento y Sostenibilidad - PMAS III Trimestre</t>
  </si>
  <si>
    <t xml:space="preserve">Durante el cuarto trimestre de 2025, el GIT Soporte Administrativo e Infraestructura ejecutó el 100% de las actividades programadas en el Plan de Mantenimiento y Sostenibilidad (PMAS), cumpliendo con los objetivos establecidos y garantizando la operatividad y funcionalidad de la infraestructura institucional.
Las 33 actividades programadas se distribuyeron de la siguiente manera:
-Mantenimiento general - Plomería: 14 actividades
-Limpieza de canales: 15 actividades
-Pintura externa zonas comunes: 1 actividad
-Mantenimiento de escaleras zonas comunes: 1 actividad
-Mantenimiento de silletería zonas comunes: 1 actividad
-Mantenimiento e instalación de luminarias: 1 actividad
Este resultado evidencia la capacidad operativa del grupo y su compromiso con la sostenibilidad y el mantenimiento preventivo de la infraestructura institucional.
</t>
  </si>
  <si>
    <t xml:space="preserve">Informe trimestral de actividades ejecutadas del Plan de Mantenimiento y Sostenibilidad - PMAS IVTrimestre
</t>
  </si>
  <si>
    <t>SG_ADM_03</t>
  </si>
  <si>
    <t>Ejecutar las actividades programadas del Plan de trabajo ambiental, orientado a fomentar la cultura ambiental de la Entidad.</t>
  </si>
  <si>
    <t>Informe de seguimiento a la ejecución de las actividades del Plan de trabajo ambiental</t>
  </si>
  <si>
    <t>Durante el primer trimestre de la vigencia 2025, el GIT Soporte Administrativo e Infraestructura a través del grupo Gestión Ambiental, ejecutó las siguientes actividades:
-Seguimiento a la implementación del componente ambiental en las Direcciones Territoriales y acompañamiento en la gestión adecuada de residuos.
-Acompañamiento a la Dirección Territorial Suroccidente – Cali en la elaboración del Sistema de Gestión Integral de Residuos Sólidos (SGIRS) y en la presentación del reporte semestral ante la Alcaldía Distrital, conforme a lo establecido en el Decreto 0595 de 2022.
-Presentación de los reportes de generación de residuos peligrosos correspondientes al DANE Central y la Dirección Territorial Centro (Bogotá), a través del Registro Único Ambiental administrado por el IDEAM.
-Gestión de residuos sólidos aprovechables en el DANE Central y en las Direcciones Territoriales Centro (Bogotá), Centro Occidente (Armenia) y Norte (Sincelejo).
-Gestión de residuos peligrosos, especiales y de manejo diferenciado (RAEE y tóneres) en las Direcciones Territoriales Centro (Bogotá, Puerto Inírida y Florencia), Centro Occidente (Armenia y Pereira) y Noroccidente (Medellín).
-Ejecución de dos jornadas de capacitación virtual a nivel nacional sobre Gestión de Residuos Posconsumo y Conducción Sostenible.
-Divulgación de mensajes de sensibilización a través de correo electrónico y la plataforma DaneNet, relacionados con el uso eficiente de los recursos y la conmemoración de fechas del calendario ambiental nacional e internacional.
Todas las actividades programadas para el primer trimestre fueron ejecutadas en su totalidad.</t>
  </si>
  <si>
    <t>Durante el segundo trimestre de la vigencia 2025, el GIT Soporte Administrativo e Infraestructura, en el marco del Componente de Gestión Ambiental, ejecutaron entre otras las siguientes actividades:
-Seguimiento a las Direcciones Territoriales en la implementación del componente ambiental y en la gestión adecuada de residuos sólidos aprovechables, peligrosos, especiales y de manejo diferenciado (RAEE y tóners).
-Recolección de residuos sólidos y líquidos generados en el taller de ediciones, así como kits de identificación para destrucción, generados en el CENU y otros operativos.
-Elaboración y divulgación del informe de seguimiento a los consumos de agua y energía correspondientes al primer trimestre de 2025.
-Designación del Gestor Energético del Departamento Administrativo Nacional de Estadística –DANE– y del Fondo Rotatorio del DANE –FONDANE–, mediante la Resolución 0397 de 2025.
-Acompañamiento a la Dirección Territorial Suroccidente – Cali en la elaboración del Sistema de Gestión Integral de Residuos Sólidos (SGIRS) y en la ejecución del primer comité del sistema.
En el marco del fortalecimiento de la cultura ambiental de la entidad, se llevaron a cabo tres (3) actividades de capacitación a nivel nacional, en modalidad virtual, sobre ahorro y uso eficiente del agua, estilos de vida sostenibles y plásticos de un solo uso. Asimismo, se realizaron cinco (5) actividades de sensibilización denominadas Ruta del desagüe, Ruta del agua, Separación de residuos y Manejo responsable de plaguicidas de uso doméstico.
También se divulgaron mensajes de sensibilización, a través de correo electrónico, carteleras digitales y la plataforma DaneNet, relacionados con el uso eficiente de la energía y del agua, la gestión integral de residuos, los plásticos de un solo uso y las fechas relevantes del calendario ambiental mundial.
Ejecución de una campaña de Reciclatón Institucional, mediante la cual se entregaron residuos peligrosos y especiales recolectados por los colaboradores durante la jornada liderada por la Secretaría Distrital de Ambiente.
Todas las actividades programadas para el segundo trimestre fueron ejecutadas en su totalidad.</t>
  </si>
  <si>
    <t>Informe de seguimiento a la ejecución de las actividades del Plan de trabajo ambiental - II Trimestre</t>
  </si>
  <si>
    <t>Durante el tercer trimestre de 2025, el GIT Soporte Administrativo e Infraestructura adelantó las siguientes acciones en el marco del Componente de Gestión Ambiental:
-Seguimiento a las Direcciones Territoriales en la implementación del componente ambiental y la gestión de residuos sólidos aprovechables, peligrosos, especiales y de manejo diferenciado (RAEE y tóneres), mediante mesas de trabajo con las sedes de Puerto Inírida y Medellín.
-Seguimiento a los riesgos de gestión asociados al componente, conforme solicitud de la Oficina de Planeación.
-Medición y seguimiento del indicador SIO-08 – Cumplimiento del Plan de Gestión Ambiental, correspondiente al segundo trimestre de 2025.
-Elaboración y divulgación del informe de seguimiento a los consumos de agua y energía del segundo trimestre de 2025.
-Estructuración y suscripción del contrato para la clasificación, recolección, transporte y aprovechamiento de residuos sólidos aprovechables generados en las sedes del DANE en Bogotá y bodegas de almacenamiento.
-Entrega de residuos sólidos aprovechables a Organizaciones de Recicladores de Oficio en varias sedes (Bogotá, Ibagué, Montería, Cúcuta, Medellín, Cali, Leticia y San José del Guaviare).
-Gestión de tóneres usados en las sedes de Cali e Ibagué a través de los programas de reciclaje de HP y Lexmark.
-Entrega y gestión de residuos de aparatos eléctricos, electrónicos y de iluminación (RAEE) mediante gestores autorizados y jornadas posconsumo en las sedes de Bogotá, Medellín, Cartagena, San José del Guaviare, Cúcuta y Santa Marta.
-Desarrollo de actividades de capacitación y sensibilización ambiental, entre ellas: cultura energética a nivel nacional, separación de residuos (con apoyo de la UAESP), gestión de residuos sólidos y uso eficiente de los recursos, en modalidades virtual y presencial.
-Divulgación de mensajes de sensibilización sobre el uso eficiente del agua y la energía a través de medios internos (correo electrónico, carteleras digitales y DaneNet).
Todas las actividades programadas para el periodo fueron ejecutadas en su totalidad.</t>
  </si>
  <si>
    <t>Informe de seguimiento a la ejecución de las actividades del Plan de trabajo ambiental - III Trimestre</t>
  </si>
  <si>
    <t>Durante el cuarto trimestre de 2025, el Grupo Interno de Trabajo Soporte Administrativo e Infraestructura ejecutó el 100% de las actividades programadas en el Plan de Trabajo Ambiental, destacándose las siguientes acciones:
•Seguimiento a las Direcciones Territoriales en la implementación del componente ambiental y en la gestión adecuada de residuos sólidos aprovechables, peligrosos, especiales y de manejo diferenciado, en cumplimiento de la normatividad ambiental vigente.
•Medición y seguimiento del indicador SIO-08 Cumplimiento del Plan de Gestión Ambiental, correspondiente al tercer trimestre de 2025.
•Elaboración y divulgación del informe de seguimiento a los consumos de agua y energía del tercer trimestre de 2025.
•Elaboración de informes sobre los avances en la estructuración del Plan de Gestión Energética de la Entidad (PGEE), incluyendo la presentación de una propuesta de plan de trabajo.
•Actualización y divulgación de la Guía de buenas prácticas para el manejo integral de los residuos en el DANE y FONDANE.
•Entrega de residuos sólidos ordinarios aprovechables a Organizaciones de Recicladores de Oficio en las sedes de DANE Central, DT Centro – Taller de Ediciones, DT Sur Occidente (Cali y Pereira), DT Centro Oriente (Tunja), DT Noroccidente (Manizales) y DT Norte (Riohacha).
•Gestión de tóneres en las sedes de DT Centro Bogotá, Taller de Ediciones, DANE Central, Manizales, Valledupar y Neiva, mediante los programas de reciclaje de las marcas HP y Lexmark, jornadas de recolección de residuos posconsumo y la ejecución del contrato de prestación de servicios para el manejo de residuos peligrosos.
•Gestión de residuos de aparatos eléctricos y electrónicos (RAEE), pilas y residuos de iluminación, en el marco de jornadas de recolección de residuos posconsumo lideradas por Alcaldías, Secretarías de Ambiente y Corporaciones Autónomas Regionales, en las sedes de DANE Central y DT Centro (Bogotá), Manizales y Sincelejo.
•Recolección de residuos sólidos y líquidos contaminados generados en el Taller de Ediciones, para su tratamiento y disposición final conforme a la normatividad ambiental vigente.
•Implementación de la campaña Reciclatón Institucional y entrega de residuos posconsumo y residuos especiales generados por los colaboradores de DANE Central y DT Centro, en la jornada liderada por la Secretaría Distrital de Ambiente.
•En el marco del fortalecimiento de la cultura ambiental institucional, se desarrolló una capacitación virtual sobre residuos peligrosos y residuos de manejo diferenciado, con el apoyo de la empresa TWM S.A.S., así como capacitación presencial en gestión ambiental dirigida al personal de aseo y cafetería de DANE Central.
•Divulgación de mensajes de sensibilización a través de correo electrónico y carteleras digitales, orientados a promover el uso eficiente del agua y la energía.</t>
  </si>
  <si>
    <t>Informe de seguimiento a la ejecución de las actividades del Plan de trabajo ambiental - IV Trimestre</t>
  </si>
  <si>
    <t>SG_ADM_04</t>
  </si>
  <si>
    <t>Realizar sensibilizaciones al personal que desarrolla actividades relacionadas con el manejo de bienes de la Entidad, enfocadas a fortalecer el conocimiento acerca de la gestión de bienes.</t>
  </si>
  <si>
    <t xml:space="preserve"> (Número de sensibilizaciones realizadas durante el trimestre / Número de sensibilizaciones programadas para el trimestre) *100</t>
  </si>
  <si>
    <t>Presentaciones y listas de asistencia de las sensibilizaciones realizadas en el trimestre</t>
  </si>
  <si>
    <t>Durante el primer trimestre de 2025, el GIT Almacén e Inventarios llevó a cabo actividades de sensibilización dirigidas a los designados de almacén y a las Direcciones Territoriales, a través de la plataforma Microsoft Teams. Una de las sesiones realizadas fue:
-Impresión de placas físicas en el Sistema de Administración de Inventarios (SAI).
Esta sensibilización cumplió con el objetivo de fortalecer la gestión administrativa de los bienes de la Entidad, promoviendo el cumplimiento de los lineamientos establecidos y la apropiación de buenas prácticas en los procesos de inventario.</t>
  </si>
  <si>
    <t>*Lista de asistencia sensibilización impresión de placas.
*Presentación sensibilización impresión de placas.</t>
  </si>
  <si>
    <t xml:space="preserve">Durante el segundo trimestre de 2025, el GIT de Almacén e Inventarios llevó a cabo actividades de sensibilización dirigidas a los designados de almacén y a las Direcciones Territoriales, mediante la plataforma Microsoft Teams.
Una de las sesiones realizadas abordó la temática:
“Levantamiento físico de inventarios y uso de planillas”.
Esta jornada de sensibilización permitió fortalecer la gestión administrativa de los bienes de la Entidad, promoviendo el cumplimiento de los lineamientos establecidos y la apropiación de buenas prácticas en los procesos de inventario.
</t>
  </si>
  <si>
    <t>*Lista de asistencia Levantamiento de Inventarios - Planillas
*Presentación sensibilización Levantamiento de Inventarios - Planillas</t>
  </si>
  <si>
    <t xml:space="preserve">Durante el tercer trimestre de 2025, el GIT de Almacén e Inventarios llevó a cabo la tercera de cuatro jornadas de sensibilización virtual, programadas y dirigidas a los designados de almacén del DANE Central y de las Direcciones Territoriales, a través de la plataforma Microsoft Teams.
La sesión abordó los lineamientos para las gestiones de almacén a través de los aplicativos SAE y SAI en el marco de la Resolución 0811 de 2025, relacionada con la redistribución de las Direcciones Territoriales. También se aboradaron los cambios en la codificación de sedes, el traslado de inventario y los demás aspectos que han surgido en la adopción de la mencionada resolución.
</t>
  </si>
  <si>
    <t>*Lista de asistencia - Redistribución DT Resolución 0811
*Presentación Redistribución DT Resolución 0811</t>
  </si>
  <si>
    <t>-Lista de asistencia Sensibilización Funcionamiento aplicativo SAI Resolución 0811 de 2025
-Presentación Sensibilización Funcionamiento aplicativo SAI Resolución 0811 de 2025</t>
  </si>
  <si>
    <t>SG_ADM_05</t>
  </si>
  <si>
    <t>Ejecutar las actividades programadas del plan de trabajo orientado a fortalecer la gestión adecuada del inventario de bienes de la Entidad.</t>
  </si>
  <si>
    <t>Sumatoria de actividades ejecutadas en el trimestre</t>
  </si>
  <si>
    <t>Informe de seguimiento al cumplimiento de las actividades del plan de trabajo</t>
  </si>
  <si>
    <r>
      <t>Durante el primer trimestre de 2025, el GIT Almacén e Inventarios ejecutó las actividades programadas en el plan de trabajo, dichas actividades han contribuido a la organización, planificación y seguimiento de las actividades del GIT manteniendo el objetivo de fortalecer la gestión del inventario de bienes de la Entidad.
Dentro de las actividades ejecutadas, se destacan las siguientes:
-Expedición de la circular No. 005 de 2025, que contiene el cronograma de actividades del Almacén para la vigencia 2025.
-Elaboración y presentación para aprobación de la coordinación administrativa el Plan de Trabajo del GIT Almacén e Inventarios para la vigencia 2025.
-Expedición de la Resolución 0105 de 2025 mediante la cual s</t>
    </r>
    <r>
      <rPr>
        <sz val="11"/>
        <color rgb="FFFF0000"/>
        <rFont val="Segoe UI"/>
        <family val="2"/>
      </rPr>
      <t>e adelantó</t>
    </r>
    <r>
      <rPr>
        <sz val="11"/>
        <color rgb="FF000000"/>
        <rFont val="Segoe UI"/>
        <family val="2"/>
      </rPr>
      <t xml:space="preserve"> la baja de bienes muebles servibles, no utilizables e inservibles.
-Visitas a las bodegas para verificar el correcto almacenamiento de elementos de consumo de la entidad.
-Cumplimienro con el reporte anual SIGA.
-Programación para la compra de elementos de consumo necesariospara la vigencia 2025.</t>
    </r>
  </si>
  <si>
    <t>Durante el segundo trimestre de 2025, el GIT de Almacén e Inventarios ejecutó de manera oportuna las actividades previstas en su plan de trabajo, contribuyendo a la organización, planificación y seguimiento de los procesos del grupo. Estas acciones se enmarcan en el objetivo de fortalecer la gestión del inventario de bienes de la Entidad y garantizar el cumplimiento de los lineamientos institucionales.
Principales resultados alcanzados:
-Expedición de la Resolución 0738 de 2025: mediante la cual se adelantó la baja extraordinaria de bienes muebles servibles, no utilizables e inservibles. Como parte del cumplimiento normativo, el Aviso Único correspondiente se encuentra publicado en la página web institucional.
-Levantamiento del inventario físico: al 30 de junio se alcanzó el 100 % del inventario de bienes en la sede DANE Central. Actualmente se realiza seguimiento individualizado para ubicar los elementos faltantes en los casos con inconsistencias detectadas, garantizando trazabilidad y control.
-Verificación en bodegas: se llevaron a cabo visitas de inspección para verificar el correcto almacenamiento de los elementos de consumo, asegurando el cumplimiento de las condiciones adecuadas de custodia.
-Consolidación de requerimientos: se recopiló y organizó la información sobre las necesidades de elementos de consumo reportadas por las diferentes áreas, con el fin de gestionar su solicitud ante la Coordinación Administrativa.</t>
  </si>
  <si>
    <t>Informe de seguimiento al cumplimiento de las actividades del plan de trabajo - II Trimestre</t>
  </si>
  <si>
    <t>Durante el tercer trimestre de 2025, el GIT de Almacén e Inventarios ejecutó de manera oportuna las actividades previstas en su plan de trabajo, contribuyendo a la organización, planificación y seguimiento de los procesos del grupo. Estas acciones se enmarcan en el objetivo de fortalecer la gestión del inventario de bienes de la Entidad y garantizar el cumplimiento de los lineamientos institucionales.
Principales resultados alcanzados:
-Teniendo en cuenta que el levantamiento físico de inventarios (pistoleo en puestos de trabajo), finalizó en el mes de junio, es pertinente mencionar se imprimieron las placas faltantes 
identificadas.
-durante el tercer trimestre se han adelantado las actividades relacionadas 
con la verificación de las planillas, para dar el trámite pertinente en cada situación.
-Durante el tercer trimestre de 2025, se realizó seguimiento al avance del levantamiento físico de
inventarios en las Direcciones Territoriales. A fecha de corte del 30 de septiembre, las seis 
Direcciones Territoriales finalizaron el Levantamiento Físico de Inventario.                                                                                                   - En los meses de julio, agosto y septiembre, se atendieron las solicitudes recibidas a través del buzón de DANE Central, asimismo se dio cumplimiento con el reporte mensual en la plataforma
AVANCE PLAN DE TRABAJO/ ALMACÉN E INVENTARIOS
DANE, Departamento Administrativo Nacional de Estadística | 4
Isolucion del indicador de atención de solicitudes Almacén e Inventarios a nivel nacional, logrando una calificación para el último mes de 98.87%.</t>
  </si>
  <si>
    <t>Informe de seguimiento al cumplimiento de las actividades del plan de trabajo - III Trimestre</t>
  </si>
  <si>
    <t xml:space="preserve">Durante el cuarto trimestre de 2025, el GIT de Almacén e Inventarios ejecutó de manera oportuna las actividades previstas en su plan de trabajo, contribuyendo a la organización, planificación y seguimiento de los procesos del grupo. Estas acciones se enmarcan en el objetivo de fortalecer la gestión del inventario de bienes de la Entidad y garantizar el cumplimiento de los lineamientos institucionales.
</t>
  </si>
  <si>
    <t>Informe de seguimiento al cumplimiento de las actividades del plan de trabajo - IV Trimestre</t>
  </si>
  <si>
    <t>SG_ADM_06</t>
  </si>
  <si>
    <t>Implementar el Sistema de Gestión de Documentos Electrónicos de Archivo - SGDEA, que proporcione las herramientas para el adecuado manejo y control de los documentos producidos por la entidad en el desarrollo de sus procesos. (Línea base 2024 87%)</t>
  </si>
  <si>
    <t>(Actividades ejecutadas / Total de actividades planeadas) * 100%</t>
  </si>
  <si>
    <t>Informe de implementación y puesta en marcha del Sistema de Gestión de Documentos Electrónicos de Archivo - SGDEA</t>
  </si>
  <si>
    <t>10_Gestión Documental</t>
  </si>
  <si>
    <t>1_Plan Institucional de Archivos de la Entidad ­PINAR</t>
  </si>
  <si>
    <t>POL_16: Gestión Documental</t>
  </si>
  <si>
    <t>Durante el primer trimestre el GIT GDO junto con el contratista Servisoft avanzó en la estabilización del aplicativo Mercurio y en los entregables descritos en los documentos anexos</t>
  </si>
  <si>
    <t>Informe de seguimiento en formato .ppt y listado de tareas y avance en formato .xlsx</t>
  </si>
  <si>
    <t>En atención a la meta establecida de implementar el Sistema de Gestión de Documentos Electrónicos de Archivo - SGDEA, que proporcione herramientas para el adecuado manejo y control de los documentos producidos por la entidad en el desarrollo de sus procesos, se informa que en el mes de mayo de 2024 el contratista SERVISOFT S.A., en el marco del Contrato de Prestación de Servicios No. CO1.PCCNTR.6166288 de 2024, realizó la entrega del Informe de Implementación del SGDEA Mercurio, dando así por concluido el proceso de implementación y entrega oficial del sistema a la entidad.
De acuerdo con lo reportado en la página 6 del informe, el documento reúne las características y especificaciones técnicas requeridas para la implementación de la versión Mercurio 8.0 del sistema, la cual fue instalada y configurada en ambiente productivo, quedando plenamente disponible para el uso del Departamento Administrativo Nacional de Estadística (DANE).
La herramienta SGDEA Mercurio está diseñada para apoyar de manera integral la labor del Centro de Información Documental, permitiendo:
La administración eficiente y eficaz de los documentos electrónicos de archivo.
El cumplimiento de lineamientos normativos en materia archivística y de gestión documental.
La optimización de tiempos y recursos a través de procesos automatizados.
La trazabilidad, control y acceso oportuno a la información institucional.
La reducción de costos operativos asociados a la gestión física de documentos.
Con base en lo anterior, se da por implementado el SGDEA Mercurio, cumpliendo así a cabalidad con lo requerido en la meta institucional, al proporcionar una solución tecnológica robusta que garantiza la gestión y preservación documental de la entidad.</t>
  </si>
  <si>
    <t>Documento en formato .pdf "IMPLEMENTACIÓN, INSTALACIÓN Y CONFIGURACIÓN AMBIENTE DE PRODUCCIÓN V5"</t>
  </si>
  <si>
    <t>SG_ADM_07</t>
  </si>
  <si>
    <t>Realizar el seguimiento a la implementación del Sistema de Gestión de Documentos Electrónicos de Archivo - SGDEA, orientado a verificar el adecuado desempeño del sistema.</t>
  </si>
  <si>
    <t>(Seguimientos realizados / Total de seguimientos programados) * 100%</t>
  </si>
  <si>
    <t>Informe de los seguimientos realizados a la implementación del Sistema de Gestión de Documentos Electrónicos de Archivo - SGDEA</t>
  </si>
  <si>
    <t>30/12/2024</t>
  </si>
  <si>
    <t>El DANE y el contratista han estado realizando todos los seguimientos necesarios para llevar a cabo el seguimiento de la implementación del sistema, dentro de los temás más importantes que se trataron están los rtelacionados con la creación de los flujos de contratación, de paz y salvos, tablas de retención documental, el cierre del contrato, la entrega del sistema a la entidad para su administración y temas de soporte derivados de las novedades que se presentan a diario.</t>
  </si>
  <si>
    <t>Evidencia: Archivo .zip "Seguimiento SGDEA 2025"</t>
  </si>
  <si>
    <t>Durante el tercer trimestre se consolidaron buenas prácticas en la gestión de comunicaciones oficiales mediante lineamientos internos y se implementaron mejoras al SGDEA, incluyendo actualización de formatos y jerarquías de usuario conforme a la nueva estructura organizacional. Se realizaron capacitaciones sobre flujos clave del sistema, lo que contribuyó a mejorar su uso y fortalecer la cultura institucional en gestión documental.
El proyecto alcanzó un 98,5% de avance, cerrando su implementación en el marco del PETI, lo que garantiza su sostenibilidad y alineación con la estrategia tecnológica institucional.
Como siguientes actividades, se continuará con la socialización de buenas prácticas, el monitoreo de flujos, la ampliación de capacitaciones y el fortalecimiento del soporte técnico y funcional.</t>
  </si>
  <si>
    <t>Evidencia: Archivo .zip "ADM_07_SGDEA"</t>
  </si>
  <si>
    <t>Durante el cuarto trimestre  se realizó el seguimiento a la implementación del Sistema de Gestión de Documentos Electrónicos de Archivo (SGDEA), verificando su adecuado desempeño y funcionamiento conforme a los lineamientos archivísticos y tecnológicos establecidos. Este ejercicio permitió fortalecer el control sobre la gestión documental electrónica, asegurar la integridad, disponibilidad y trazabilidad de la información, y consolidar el SGDEA como una herramienta estratégica para la modernización de los procesos institucionales, la transparencia y la toma de decisiones informadas.</t>
  </si>
  <si>
    <t>Seguimiento implementación - SGDEA 2025. Zip</t>
  </si>
  <si>
    <t>SG_ADM_08</t>
  </si>
  <si>
    <t>Implementar las Tablas de Valoración Documental convalidadas en 67  metros lineales del fondo acumulado, para la conservación de los documentos producidos por la Entidad.</t>
  </si>
  <si>
    <t>(Metros lineales implementados / Metros lineales programados) * 100%</t>
  </si>
  <si>
    <t>Inventario de las unidades documentales del fondo acumulado con las Tablas de Valoración Documental implementadas</t>
  </si>
  <si>
    <t>Optimización de la gestión documental</t>
  </si>
  <si>
    <t>SERVICIO DE GESTIÓN DOCUMENTAL</t>
  </si>
  <si>
    <t>Teniendo en cuenta que las Tablas de Valoración Documental (TVD) establecen que toda la información debe conservarse de forma total, todas las acciones de organización de la bodega se han enfocado en su adecuación para la conservación permanente. Por lo tanto, no es necesario aplicar procesos de depuración hasta que se realice una nueva valoración que determine los documentos que deben conservarse de manera definitiva dentro del fondo documental.</t>
  </si>
  <si>
    <t>Evidencia: Archivo .zip "Mapeo"</t>
  </si>
  <si>
    <t>Se avanza en la implementación de las Tablas de Valoración Documental (TVD) en 67 metros lineales del fondo acumulado, garantizando la conservación de documentos producidos antes de 1999, los cuales deben mantenerse íntegros según las TVD institucionales. La Entidad cumple con la meta trazada, asegurando custodia adecuada y fortaleciendo la preservación de la memoria institucional.</t>
  </si>
  <si>
    <t>Evidencia: Archivo .zip "ADM_08_TVD"</t>
  </si>
  <si>
    <t>Durante el cuarto trimestre el GIT Gestión Documental adelantó actividades que permitieron cumplir la meta de implementación de las Tablas de Valoración Documental (TVD) en 67 metros lineales del fondo acumulado, garantizando la adecuada custodia y conservación de los documentos producidos antes de 1999, los cuales deben mantenerse íntegros conforme a las TVD institucionales, y fortaleciendo la preservación de la memoria institucional.</t>
  </si>
  <si>
    <t>Inventario unidades documentales  fondo acumulado - TVD implementadas</t>
  </si>
  <si>
    <t>SG_ADM_09</t>
  </si>
  <si>
    <t>Aplicar las Tablas de Retención Documental convalidadas en 500 unidades documentales del Archivo Central de DANE CAN, para la conservación de los documentos producidos por la Entidad.</t>
  </si>
  <si>
    <t>(Unidades documentales aplicadas / Unidades documentales programadas) * 100%</t>
  </si>
  <si>
    <t>Inventario de las unidades documentales del Archivo Central de DANE CAN con las Tablas de Retención Documental aplicadas</t>
  </si>
  <si>
    <t>Avance insuficiente</t>
  </si>
  <si>
    <t>En este momento se está realizando mapeo y organización del archivo central con el fin de hacer el levantamiento de los inventarios en estado natural organizandolo por periodos documentales con el fin de comenzar con la aplicación de las TRD V1, V2 y V3 que están convalidadas.</t>
  </si>
  <si>
    <t>Al no estar organizado el archivo ni los inventarios no es posible porceder con la aplicación de TRD, tarea que se prevé empezar durante el mes de septiembre</t>
  </si>
  <si>
    <t xml:space="preserve">Se aplicó la Tabla de Retención Documental (TRD) a 586 unidades documentales (cajas) correspondientes a las series de Contratos y Órdenes de Pago de la Dirección Territorial Centro Occidente. Actualmente, estas unidades están en proceso de transferencia al Archivo Central, en cumplimiento de los lineamientos del GIT de Gestión Documental. Este avance fortalece la organización, conservación y control del acervo documental institucional.
Este avance evidencia la apropiación de la TRD como instrumento de control y racionalización de la producción documental, a la vez que refleja el compromiso institucional por asegurar la conservación de la información que respalda la gestión administrativa y financiera. </t>
  </si>
  <si>
    <t>Evidencia: Archivo .zip "ADM_09_TRD"</t>
  </si>
  <si>
    <t>Durante el cuarto trimestre se aplicó la Tabla de Retención Documental (TRD) a 3.122 unidades documentales (cajas) correspondientes a las Direcciones Territoriales Norte (1.300), Noroccidente (1.022) y Centro Oriente (800), las cuales se encuentran transferidas al Archivo Central, en cumplimiento de los lineamientos del GIT de Gestión Documental.
Este avance fortaleció la organización, conservación y control del acervo documental institucional, evidenciando la apropiación de la TRD como instrumento de control y racionalización de la producción documental, así como el compromiso institucional con la preservación de la información que respalda la gestión administrativa, financiera y contractual.</t>
  </si>
  <si>
    <t>Inventario unidades documentales Archivo Central DANE CAN TRD aplicadas</t>
  </si>
  <si>
    <t>SG_ADM_10</t>
  </si>
  <si>
    <t>Actualizar los instrumentos archivísticos (aprobados por el Comité de Gestión y Desempeño Institucional) de acuerdo con la normativa vigente, orientados a fortalecer la planeación de la gestión documental de la Entidad.</t>
  </si>
  <si>
    <t>(Instrumentos archivísticos aprobados / Instrumentos archivísticos por actualizar) * 100%</t>
  </si>
  <si>
    <t>1. Plan Institucional de Archivos - PINAR aprobado
2. Prediagnóstico de archivos validado por la secretaría general
3. Diagnóstico integral de archivos del DANE publicado y aprobado
4. Programa de gestión documental publicado y aprobado
5. Manual de Sistema Integrado de Conservación - SIC publicado y aprobado</t>
  </si>
  <si>
    <t>A la fecha solo se cuenta con el PINAR aprobado, en este momento el GIT se encuentra trabajando en el levantamiento del diagnostico integhral de archivos con el proposito de construir los demás instrumentos archivísticos a los que se hace referencia</t>
  </si>
  <si>
    <t xml:space="preserve">PINAR 2025-2028 publicado en la página web institucional: https://www.dane.gov.co/files/Transparencia/gestion-documental/PINAR/2025-Plan-Institucional-de-Archivos-PINAR.pdf </t>
  </si>
  <si>
    <t>El cumplimiento del 63% en el tercer trimestre se explica por el tiempo que requirió consolidar, analizar y validar la información recolectada durante las visitas de diagnóstico realizadas a las direcciones territoriales. Estas actividades comprendieron la verificación detallada de las instalaciones, los procesos archivísticos y los componentes tecnológicos, en concordancia con la metodología definida por el GIT Gestión Documental y las directrices del Archivo General de la Nación.
Durante el periodo se priorizó la depuración y revisión técnica de los datos con el fin de garantizar su calidad, exactitud y consistencia, lo cual limitó el avance necesario para alcanzar la meta prevista para el trimestre. No obstante, el Diagnóstico Integral de Archivos se finalizará y entregará en el cuarto trimestre, y sus resultados constituirán la base para la elaboración del PINAR, el PGD y el SIC.</t>
  </si>
  <si>
    <t>El GIT GDO En el marco del cumplimiento de la normativa archivística colombiana y dando aplicación al Acuerdo 001 de 2024 del Archivo General de la Nación, el Departamento Administrativo Nacional de Estadística – DANE, en ejercicio de su función misional y de control institucional, ha avanzado en la actividad de actualización de sus instrumentos archivísticos.
Como parte integral de esta actividad, y en cumplimiento de la primera estrategia definida en el proceso de fortalecimiento de la gestión documental, se elaboró el Prediagnóstico Integral de Archivos, concebido como herramienta fundamental para la verificación del estado de cumplimiento de la función archivística dentro de la entidad.
Este prediagnóstico se constituye como un insumo técnico y estratégico para orientar la actualización de los instrumentos archivísticos institucionales, teniendo como objetivos:
Identificar el estado actual de la gestión documental en las diferentes dependencias y sedes territoriales del DANE.
Evaluar aspectos clave relacionados con la administración de documentos, conservación, infraestructura, tecnología y cumplimiento normativo, con base en el Modelo de Gestión Documental y Administración de Archivos (MGDA).
Detectar fortalezas, debilidades, oportunidades y amenazas que inciden en la función archivística.
Recoger información clave para estructurar la actualización de las Tablas de Retención Documental (TRD) y el plan de aplicación de las Tablas de Valoración Documental (TVD). De esta forma, el Prediagnóstico Integral no solo permite conocer el estado actual de la función archivística en el DANE, sino que sirve como base técnica y metodológica para actualizar los instrumentos archivísticos de acuerdo con la normatividad vigente, con la aprobación del Comité de Gestión y Desempeño Institucional, y en articulación con el Plan Institucional de Archivos (PINAR) y el Plan de Acción Institucional, en cumplimiento de lo establecido en el Decreto 612 de 2018.</t>
  </si>
  <si>
    <t>Documento en formato .pdf llamado: "Prediagnostico_V_03072025"</t>
  </si>
  <si>
    <t>El Grupo Interno de Trabajo de Gestión Documental (GIT GDO), en cumplimiento de la normativa archivística colombiana y en aplicación del Acuerdo 001 de 2024 del Archivo General de la Nación, ha avanzado en el proceso de actualización de los instrumentos archivísticos del Departamento Administrativo Nacional de Estadística – DANE.
Como primera estrategia dentro del fortalecimiento de la gestión documental, se elaboró el Prediagnóstico Integral de Archivos, concebido como herramienta fundamental para verificar el estado de la función archivística en la entidad y orientar la actualización de instrumentos como las Tablas de Retención Documental (TRD) y las Tablas de Valoración Documental (TVD).
Este prediagnóstico permitió identificar el estado actual de la gestión documental en las dependencias y territoriales, evaluar aspectos de conservación, infraestructura, tecnología y cumplimiento normativo, así como detectar fortalezas y oportunidades de mejora. De esta manera, se constituye en un insumo técnico y metodológico clave, articulado con el PINAR, el Plan de Acción Institucional.
Actualmente, el grupo de trabajo se encuentra en la fase de incorporación de las observaciones levantadas durante el plan de comisiones desarrollado entre junio y agosto de 2025, con el fin de consolidar un documento definitivo que sirva como insumo para la formulación de los instrumentos archivísticos pendientes, la Política de Gestión Documental y el Plan Integrado de Conservación.</t>
  </si>
  <si>
    <t>Evidencia: Archivo .zip "ADM_10_INSTRUMENTOS"</t>
  </si>
  <si>
    <t>Se está terminando el documento de diagnóstico con base en la información recolectada en las visitas a las direcciones territoriales</t>
  </si>
  <si>
    <t>Durante el cuarto trimestre se culminó la actualización de los instrumentos archivísticos, aprobados por el Comité de Gestión y Desempeño Institucional, en concordancia con la normativa archivística vigente. Este resultado constituye un hito para la Entidad, en tanto fortalece la planeación estratégica de la gestión documental, asegura la articulación con los lineamientos institucionales y normativos, y proporciona herramientas actualizadas para una administración eficiente, organizada y transparente de la información, contribuyendo de manera directa a la preservación de la memoria institucional y al cumplimiento de los principios de control y acceso a la información.</t>
  </si>
  <si>
    <t>Instrumentos Archivísticos Actualizados</t>
  </si>
  <si>
    <t>SG GH_Secretaria General Gestión Humana</t>
  </si>
  <si>
    <t>SG_GH_01</t>
  </si>
  <si>
    <t>Implementar una estrategia de fortalecimiento de los programas de vigilancia epidemiológica en la entidad para identificar y prevenir la aparición de enfermedades, lesiones o situaciones que puedan tener un impacto negativo en la salud y el bienestar de los colaboradores.</t>
  </si>
  <si>
    <t>(Actividades realizadas / Total de actividades programadas) * 100%</t>
  </si>
  <si>
    <t>Informe de actividades realizadas para la implementación de la estrategia de fortalecimiento de los programas de vigilancia epidemiológica</t>
  </si>
  <si>
    <t>6_Gestión del Talento Humano</t>
  </si>
  <si>
    <t>8_Plan de Trabajo Anual en Seguridad y Salud en el Trabajo</t>
  </si>
  <si>
    <t>Durante el primer trimestre de 2025, en el marco del fortalecimiento de los programas de vigilancia epidemiológica, el Grupo Interno de Trabajo de Seguridad y Salud en el Trabajo desarrolló diversas actividades de promoción, prevención, sensibilización y formación, orientadas al bienestar físico, emocional y psicosocial de los servidores de la entidad, tanto en DANE Central como en las Direcciones Territoriales a nivel nacional.
1. Programa de Vigilancia Epidemiológico Psicosocial
Durante los meses de febrero y marzo, se llevaron a cabo las siguientes acciones:
Talleres:
•	Resolución de conflictos (con el GIT de Gestión Documental – DANE Central)
•	Planeación y organización (presencial)
•	Modo Off: Desconexión laboral (virtual, cobertura nacional)
•	Autocuidado: Reiníciate: cuerpo, mente y emoción (virtual, cobertura nacional)
Sensibilizaciones:
•	Hablemos de salud mental (virtual, cobertura nacional)
•	Masculino – Femenino, más allá de las etiquetas (Territorial Álamos – Bogotá)
•	Salud mental en situaciones de crisis (Territorial Valledupar)
•	Primeros auxilios INTERCAM (Auditorio DANE Central)
Otras actividades:
•	Charla: Fortaleciendo nuestra familia: Escuchar, entender, conectar
•	Campaña Puesto a Puesto: cuidado de la carga mental (DANE Central)
•	Capacitación en liderazgo y trabajo en equipo (Territorial Norte)
•	Acompañamiento de ARL SURA en fortalecimiento de habilidades emocionales
•	11 asesorías psicosociales individuales (1 en Territorial Álamos, 9 en DANE Central, 1 en Territorial Centro Occidente)
•	Divulgación de infografía Servicios Psicosociales ARL: Positivamente a tu lado
Temas abordados a solicitud de las territoriales (virtual, cobertura nacional):
•	Autocuidado físico, emocional y mental
•	Salud mental
•	Estrategias de planeación de tareas y manejo del tiempo
•	Estrategia de desconexión laboral y reconexión personal
•	Herramientas de autocuidado físico, emocional y mental
•	Rutas de apoyo psicosocial
•	Estilos de vida saludable
________________________________________
2. Programa de Vigilancia epidemiológico Osteomuscular
Durante este periodo se realizaron acciones preventivas, formativas y de intervención directa, tales como:
•	Inspecciones ergonómicas a puestos de trabajo de teletrabajadores y funcionarios con recomendaciones derivadas de los conceptos médico-ocupacionales.
•	Valoración osteomuscular en las Direcciones Territoriales Centro Oriente (Bucaramanga, Arauca y Cúcuta), Sur Occidente (Cali, Pasto y Popayán) y Nor Occidente (Medellín, Quibdó y Montería), como parte del proceso de verificación de condiciones de salud para los postulados a la brigada de emergencia nacional.
•	Recorridos ergonómicos en DANE Central con acompañamiento de la fisioterapeuta de ARL Positiva, con identificación de riesgos y ajustes a puestos de trabajo.
•	Capacitaciones virtuales en:
o	Lesiones osteomusculares por riesgos ergonómicos
o	Higiene postural en puestos de oficina
•	Jornadas presenciales en Medellín (con ARL SURA y ARL Positiva):
o	Prevención de desórdenes musculoesqueléticos
o	Ergonomía en puestos de trabajo presenciales
•	Capacitación presencial en Bucaramanga (con ARL Positiva) sobre higiene postural.</t>
  </si>
  <si>
    <t>Programas Vigilancia Epidemiologica</t>
  </si>
  <si>
    <r>
      <t xml:space="preserve">En el marco de la estrategia de fortalecimiento de los programas de vigilancia epidemiológica en la entidad, el Grupo Interno de Trabajo de Seguridad y Salud en el Trabajo continuó desarrollando durante el segundo trimestre de 2025 diversas actividades orientadas a la identificación, prevención y mitigación de factores que puedan afectar la salud y el bienestar de los servidores públicos, tanto en DANE Central como en sus Direcciones Territoriales. Estas acciones han estado enfocadas en la promoción de entornos laborales seguros y saludables, así como en la sensibilización y formación en temas de riesgo físico, emocional y psicosocial, en línea con los objetivos definidos para esta vigencia.
</t>
    </r>
    <r>
      <rPr>
        <b/>
        <sz val="12"/>
        <rFont val="Segoe UI Light"/>
        <family val="2"/>
      </rPr>
      <t xml:space="preserve">1. Programa de Vigilancia Epidemiológico Psicosocial
</t>
    </r>
    <r>
      <rPr>
        <sz val="12"/>
        <rFont val="Segoe UI Light"/>
        <family val="2"/>
      </rPr>
      <t xml:space="preserve">•	</t>
    </r>
    <r>
      <rPr>
        <b/>
        <sz val="12"/>
        <rFont val="Segoe UI Light"/>
        <family val="2"/>
      </rPr>
      <t>Actividades de sensibilización y talleres</t>
    </r>
    <r>
      <rPr>
        <sz val="12"/>
        <rFont val="Segoe UI Light"/>
        <family val="2"/>
      </rPr>
      <t xml:space="preserve"> 
Con cobertura a nivel nacional se abordaron las siguientes temáticas: Duelo con Amor, Decálogo del Buen Trato – Flow, Taller “Conversación Valiente “y Actividad de Gestión del Cambio; “El cambio, una puerta al crecimiento” y la socialización del protocolo Prevención de Violencias de Género.  Asimismo, se desarrollaron actividades como la Gestión asertiva de las emociones y Taller “Primeros auxilios psicológicos” en la Territorial Norte, el taller “Cuando el cuerpo habla: entendiendo las emociones” en DANE Central, y el taller “Resolución de conflictos” en Territorial Noroccidente.
•	</t>
    </r>
    <r>
      <rPr>
        <b/>
        <sz val="12"/>
        <rFont val="Segoe UI Light"/>
        <family val="2"/>
      </rPr>
      <t xml:space="preserve">Actividades de capacitación y formación
</t>
    </r>
    <r>
      <rPr>
        <sz val="12"/>
        <rFont val="Segoe UI Light"/>
        <family val="2"/>
      </rPr>
      <t xml:space="preserve">A nivel nacional se llevaron a cabo las charlas “El beneficio de saludar” y “Salud mental en el embarazo”. En la Territorial Norte se desarrollaron las capacitaciones en herramientas de relajación y clima laboral.  Asimismo, la Dirección Territorial Noroccidente recibió capacitación en Comunicación Asertiva: “Conecta sin Chocar”
•	</t>
    </r>
    <r>
      <rPr>
        <b/>
        <sz val="12"/>
        <rFont val="Segoe UI Light"/>
        <family val="2"/>
      </rPr>
      <t xml:space="preserve"> Semana de la salud
</t>
    </r>
    <r>
      <rPr>
        <sz val="12"/>
        <rFont val="Segoe UI Light"/>
        <family val="2"/>
      </rPr>
      <t>Se desarrollo la campaña de salud integral – Salud Mental (DANE Central), Sensibilización emocional: “Cuando el cuerpo habla” y Actividades complementarias enfocadas en gestión emocional, cambio organizacional y autocuidado.
•		I</t>
    </r>
    <r>
      <rPr>
        <b/>
        <sz val="12"/>
        <rFont val="Segoe UI Light"/>
        <family val="2"/>
      </rPr>
      <t xml:space="preserve">ntervenciones programadas y nuevas solicitudes de acompañamiento
</t>
    </r>
    <r>
      <rPr>
        <sz val="12"/>
        <rFont val="Segoe UI Light"/>
        <family val="2"/>
      </rPr>
      <t xml:space="preserve">o	Se llevaron a cabo actividades conforme a la programación del trimestre, y adicionalmente se atendieron nuevas solicitudes de intervención por parte de sedes ubicadas en Barranquilla, Montería y Bogotá, lo que permitió ampliar la cobertura del programa. De igual forma, se brindaron asesorías psicosociales individuales, tanto presenciales como virtuales, según las necesidades manifestadas por servidores del DANE Central y las Direcciones Territoriales. En particular se destacan: 
o	Territorial Norte: Atención individual y seguimiento continuo
o	Territorial Noroccidente: Casos en modalidad presencial y remota 
o	Seguimiento a casos en la ciudad de Pasto: Se gestionaron 6 casos individuales.
Las acciones desarrolladas durante el segundo trimestre de 2025 han contribuido de manera significativa al cumplimiento de la meta institucional de implementar una estrategia integral de fortalecimiento del programa de vigilancia epidemiológica, orientada a la identificación y prevención de condiciones que puedan afectar la salud mental y el bienestar de los colaboradores de la entidad
</t>
    </r>
    <r>
      <rPr>
        <b/>
        <sz val="12"/>
        <rFont val="Segoe UI Light"/>
        <family val="2"/>
      </rPr>
      <t xml:space="preserve">2. Programa de Vigilancia Epidemiológico Osteomuscular
</t>
    </r>
    <r>
      <rPr>
        <sz val="12"/>
        <rFont val="Segoe UI Light"/>
        <family val="2"/>
      </rPr>
      <t xml:space="preserve">
•	</t>
    </r>
    <r>
      <rPr>
        <b/>
        <sz val="12"/>
        <rFont val="Segoe UI Light"/>
        <family val="2"/>
      </rPr>
      <t xml:space="preserve">Coordinación interinstitucional y planeación operativa
</t>
    </r>
    <r>
      <rPr>
        <sz val="12"/>
        <rFont val="Segoe UI Light"/>
        <family val="2"/>
      </rPr>
      <t xml:space="preserve">o	Coordinación y programación de actividades con aliados estratégicos: ARL Positiva, ARL Sura y EPS.
o	Programación y agendamiento de valoraciones físicas para las brigadas de emergencia de la Dirección Territorial Centro Occidente y sus sedes: Manizales, Pereira, Armenia e Ibagué.
o	Inicio del proceso de valoración para la Dirección Territorial Centro.
o	Inspecciones presenciales en DANE Central, con acompañamiento de fisioterapeuta de ARL Positiva, incluyendo recomendaciones para prevenir enfermedades osteomusculares.
•	</t>
    </r>
    <r>
      <rPr>
        <b/>
        <sz val="12"/>
        <rFont val="Segoe UI Light"/>
        <family val="2"/>
      </rPr>
      <t xml:space="preserve">Inspecciones ergonómicas de puestos de trabajo
</t>
    </r>
    <r>
      <rPr>
        <sz val="12"/>
        <rFont val="Segoe UI Light"/>
        <family val="2"/>
      </rPr>
      <t xml:space="preserve">o	Inspecciones ergonómicas para nuevas solicitudes de teletrabajo.
o	Recorridos ergonómicos y revisión de puestos de trabajo en sede Bogotá, DANE Central y sede CAN (DIMPE), incluyendo la atención de casos especiales.
o	Gestión de adecuaciones de puestos de trabajo y solicitud de cambio de sillas, con el apoyo técnico de ARL Positiva.
•	</t>
    </r>
    <r>
      <rPr>
        <b/>
        <sz val="12"/>
        <rFont val="Segoe UI Light"/>
        <family val="2"/>
      </rPr>
      <t xml:space="preserve">Valoraciones físicas y actividades con brigadas
</t>
    </r>
    <r>
      <rPr>
        <sz val="12"/>
        <rFont val="Segoe UI Light"/>
        <family val="2"/>
      </rPr>
      <t xml:space="preserve">o	Valoraciones físicas ergonómicas realizadas para brigadistas de las siguientes sedes: Bucaramanga, Bogotá, DANE CAN, Florencia, Neiva, Mitú, Puerto Carreño, Puerto Inírida, Leticia y Tunja.
•	 </t>
    </r>
    <r>
      <rPr>
        <b/>
        <sz val="12"/>
        <rFont val="Segoe UI Light"/>
        <family val="2"/>
      </rPr>
      <t xml:space="preserve">Capacitaciones y jornadas de sensibilización
</t>
    </r>
    <r>
      <rPr>
        <sz val="12"/>
        <rFont val="Segoe UI Light"/>
        <family val="2"/>
      </rPr>
      <t xml:space="preserve">o	Capacitación en higiene postural para teletrabajadores – modalidad virtual con ARL Positiva.
o	Charla: Tips de ergonomía para oficinas saludables, con acompañamiento de la EPS SURA.
o	Sensibilización sobre prevención de lesiones por movimientos repetitivos y levantamiento de cargas – ARL Positiva.
o	Capacitación “Desórdenes músculo-esqueléticos: Cuidando tu espalda y columna” – ARL Positiva.
•	 </t>
    </r>
    <r>
      <rPr>
        <b/>
        <sz val="12"/>
        <rFont val="Segoe UI Light"/>
        <family val="2"/>
      </rPr>
      <t xml:space="preserve">Actividades de promoción del bienestar físico
</t>
    </r>
    <r>
      <rPr>
        <sz val="12"/>
        <rFont val="Segoe UI Light"/>
        <family val="2"/>
      </rPr>
      <t>o	SPA ergonómico (masajes para la espalda) por puesto de trabajo en DANE Central y sede Bogotá Álamos, con apoyo de la fisioterapeuta de ARL Positiva.
o	Pausas activas con la EPS SURA, desarrolladas en diferentes sedes.
Análisis y revisión técnica
o	Revisión de la línea basal del PVE Osteomuscular con el acompañamiento técnico de la ARL Sura, como insumo para la actualización del diagnóstico situacional y la priorización de intervenciones.
Las actividades desarrolladas durante el segundo trimestre fortalecen la implementación del PVE Osteomuscular y promueven entornos de trabajo ergonómicamente adecuados. Las acciones de capacitación, inspección y valoración física contribuyen a la prevención de desórdenes musculoesqueléticos, alineadas con los objetivos en materia de Seguridad y Salud en el Trabajo.</t>
    </r>
  </si>
  <si>
    <r>
      <t xml:space="preserve">Durante el tercer trimestre de 2025, el GIT Seguridad y Salud en el Trabajo avanzó de manera significativa en la implementación articulada de los Programas de Vigilancia Epidemiológica Osteomuscular y Psicosocial, logrando resultados concretos que reflejan el fortalecimiento de la salud laboral en la entidad.
1. </t>
    </r>
    <r>
      <rPr>
        <b/>
        <sz val="11"/>
        <rFont val="Segoe UI"/>
        <family val="2"/>
      </rPr>
      <t xml:space="preserve">Avances en el Programa de Vigilancia Epidemiológica Osteomuscular
</t>
    </r>
    <r>
      <rPr>
        <sz val="11"/>
        <rFont val="Segoe UI"/>
        <family val="2"/>
      </rPr>
      <t xml:space="preserve">Se consolidó una estrategia integral para la prevención de trastornos musculoesqueléticos de origen laboral, destacándose las siguientes acciones realizadas:
•	Fortalecimiento de capacidades preventivas: Se llevaron a cabo 9 jornadas que incluyeron sensibilización, talleres prácticos y entrega de materiales educativos sobre higiene postural, ergonomía y autocuidado.
•	Evaluación y acompañamiento individualizado: Se realizaron valoraciones médicas y seguimiento a colaboradores en riesgo, con implementación de planes caseros de ejercicio y recomendaciones específicas.
•	Mejoramiento de condiciones de trabajo: Se ejecutaron inspecciones ergonómicas en modalidad presencial y de teletrabajo, se retomaron las pausas activas y se desarrollaron talleres dirigidos a personal de vigilancia y servicios generales.
•	Acompañamiento en reintegro laboral: Se brindó seguimiento a colaboradores reintegrados después de incapacidades prolongadas, mediante planes adaptados para trabajo en casa.
•	Actualización técnica del programa: Se garantizó la trazabilidad de casos y se fortaleció el sistema de gestión con actualización de protocolos.
Resultado: La implementación de este programa permitió una mejora sustancial en la identificación de factores de riesgo ergonómico y en la intervención oportuna de casos, contribuyendo directamente al bienestar físico de los colaboradores.
2. </t>
    </r>
    <r>
      <rPr>
        <b/>
        <sz val="11"/>
        <rFont val="Segoe UI"/>
        <family val="2"/>
      </rPr>
      <t xml:space="preserve">Avances en el Programa de Vigilancia Epidemiológica Psicosocial
</t>
    </r>
    <r>
      <rPr>
        <sz val="11"/>
        <rFont val="Segoe UI"/>
        <family val="2"/>
      </rPr>
      <t>Con el objetivo de promover la salud mental y el bienestar emocional, se desarrollaron las siguientes estrategias:
•	Atención psicosocial personalizada: Se ofrecieron 9 asesorías individuales, tanto presenciales como virtuales, a servidores del nivel central y territorial.
•	Actividades formativas: Se realizaron 22 actividades de socialización y capacitación  sobre habilidades comunicativas, liderazgo positivo, manejo de eventos críticos, impacto de la salud física en la mental, y el poder de lo humano en el liderazgo.
•	Programa “Tú Equilibrio”: En alianza con Compensar, se lanzó y ejecutó este programa, con alta participación y acompañamiento posterior para el autocuidado emocional.
•	Cumplimiento de compromisos sindicales: Se dio seguimiento a lo establecido en el Acuerdo Sindical No. 16, fortaleciendo la confianza institucional en el eje psicosocial.
Resultado: La generación de espacios seguros para la atención emocional fortaleció la cultura del autocuidado y consolidó una ruta de apoyo en salud mental, impactando positivamente el clima laboral y el desempeño institucional.</t>
    </r>
  </si>
  <si>
    <t xml:space="preserve">Durante el IV trimestre de la vigencia 2025, el GIT Seguridad y Salud en el Trabajo consolidó avances significativos en la implementación de los Programas de Vigilancia Epidemiológica Psicosocial y Osteomuscular, en coherencia con el Sistema de Gestión de Seguridad y Salud en el Trabajo (SG-SST) y con enfoque preventivo, integral y de alcance nacional.
o	Programa de Vigilancia Epidemiológica Psicosocial
•	Cierre y consolidación del programa institucional de salud mental, con acompañamiento psicosocial individual y grupal a servidores del nivel central y territorial.
•	Ejecución intensiva de actividades formativas orientadas a comunicación asertiva, manejo del estrés, acoso laboral y sexual, liderazgo empático, autocuidado y bienestar emocional.
•	Cierre del programa “Tú Equilibrio” (alianza Compensar), fortaleciendo la oferta de apoyo psicológico en el último trimestre.
•	Seguimiento a compromisos sindicales, garantizando la trazabilidad de las acciones relacionadas con la intervención del riesgo psicosocial.
•	Acompañamiento focalizado a grupos, sedes y casos con niveles de riesgo psicosocial identificados, fortaleciendo la gestión preventiva.
o	Programa de Vigilancia Epidemiológica Osteomuscular
•	Refuerzo de la prevención del riesgo biomecánico, mediante jornadas de ergonomía, higiene postural y sensibilización en señales de alerta ante ACV.
•	Intensificación de inspecciones ergonómicas en modalidad presencial y teletrabajo, priorizando colaboradores con condiciones especiales de salud.
•	Valoraciones ergonómicas a brigadistas, asegurando condiciones de aptitud para funciones críticas.
•	Acompañamiento al reintegro laboral, mediante planes caseros y recomendaciones ergonómicas adaptadas.
•	Actualización técnica del programa, asegurando trazabilidad de casos y fortalecimiento de protocolos internos.
•	Cumplimiento de compromisos sindicales, mediante socialización de avances en bienestar y SST
Durante la vigencia 2025, en materia de salud mental y factores psicosociales, se fortaleció el programa institucional integral con enfoque preventivo y cobertura nacional, alineado al SG-SST y a la normativa vigente. Como resultado, durante la vigencia se ejecutaron 62 acciones formativas en más de 50 temáticas relacionadas con bienestar emocional, convivencia laboral, liderazgo empático y prevención del acoso, contribuyendo a la construcción de una cultura organizacional más saludable, respetuosa y empática.
De manera complementaria, se garantizó la atención oportuna del riesgo psicosocial, mediante la realización de 169 asesorías psicosociales individuales y 7 atenciones en crisis, asegurando acompañamiento especializado, contención emocional y seguimiento a casos priorizados, con impacto directo en el clima laboral y el desempeño institucional.
En el marco de la prevención del acoso laboral, acoso sexual y la discriminación, se desarrollaron 8 acciones formativas específicas, orientadas a fortalecer entornos laborales seguros y libres de violencias, en coherencia con la Ley 1010 de 2006 y las disposiciones vigentes en materia de convivencia laboral.
Asimismo, se fortaleció la capacidad institucional mediante alianzas estratégicas con ARL Positiva y Compensar, destacándose la implementación y cierre del programa “Tú Equilibrio” durante el IV trimestre, con la participación de 111 funcionarios inscritos, ampliando el acceso a servicios de apoyo psicológico y estrategias preventivas en salud mental.
En cuanto al Programa de Vigilancia Epidemiológica Osteomuscular, se consolidó una estrategia integral de prevención del riesgo biomecánico, que permitió mejorar la identificación temprana de factores de riesgo y la intervención oportuna de casos. Durante la vigencia 2025 se realizaron 450 inspecciones de puestos de trabajo a teletrabajadores y colaboradores con condiciones especiales de salud, 59 recorridos ergonómicos, 7 jornadas de ergonomía, 39 inspecciones adicionales, 15 recomendaciones caseras, 3 intervenciones de compañía emocional y 1 atención de salud, fortaleciendo el bienestar físico y la productividad laboral.
En conjunto, estos resultados reflejan el fortalecimiento de los programas de vigilancia epidemiológica, la prevención de riesgos psicosociales y biomecánicos, y la consolidación de entornos laborales saludables, seguros y sostenibles para los colaboradores de la Entidad.
</t>
  </si>
  <si>
    <t>SG_GH_02</t>
  </si>
  <si>
    <t>Realizar nombramientos en periodo de prueba por concurso de méritos del proceso de selección Entidades del Orden Nacional No. 2242 de 2022, teniendo en cuenta el uso de listas de elegibles, empleos equivalentes o mismos empleos aprobados por la Comisión Nacional del Servicio Civil.</t>
  </si>
  <si>
    <t>(Nombramientos en periodo de prueba realizados / Total de nombramientos aprobados) *100%</t>
  </si>
  <si>
    <t>Resoluciones de nombramiento expedidas</t>
  </si>
  <si>
    <t>3_Plan Anual de Vacantes</t>
  </si>
  <si>
    <t>Durante el primer trimestre de la vigencia, el Grupo Interno de Trabajo de Vinculación y Empleo Público realizó 23 nombramientos en período de prueba, en el marco del concurso de méritos correspondiente al proceso de selección Entidades del Orden Nacional No. 2242 de 2022. De estos, uno corresponde a un empleo equivalente o al mismo empleo previamente aprobado por la Comisión Nacional del Servicio Civil (CNSC).</t>
  </si>
  <si>
    <t>En el marco del concurso de méritos correspondiente al proceso de selección Entidades del Orden Nacional No. 2242 de 2022, el Grupo Interno de Trabajo Vinculación y Empleo Público durante el segundo trimestre de la vigencia 2025 expidió 120 resoluciones de nombramiento en periodo de prueba. Estos nombramientos se efectuaron haciendo uso de las listas de elegibles (25), así como considerando empleos equivalentes o los mismos empleos (95) aprobados por la Comisión Nacional del Servicio Civil.</t>
  </si>
  <si>
    <t>En el marco del concurso de méritos correspondiente al proceso de selección Entidades del Orden Nacional No. 2242 de 2022, el Grupo Interno de Trabajo Vinculación y Empleo Público durante el tercer trimestre de 2025 expedido 34 resoluciones de nombramiento en periodo de prueba. Estos nombramientos se efectuaron haciendo uso de las listas de elegibles (19), así como considerando empleos equivalentes o los mismos empleos (15) aprobados por la Comisión Nacional del Servicio Civil</t>
  </si>
  <si>
    <t>En el marco del concurso de méritos correspondiente al proceso de selección Entidades del Orden Nacional No. 2242 de 2022, el Grupo Interno de Trabajo Vinculación y Empleo Público durante el cuarto trimestre de 2025 expedido 57 resoluciones de nombramiento en periodo de prueba. Estos nombramientos se efectuaron haciendo uso de las listas de elegibles (23), así como considerando empleos equivalentes o los mismos empleos (34) aprobados por la Comisión Nacional del Servicio Civil.</t>
  </si>
  <si>
    <t>SG_GH_03</t>
  </si>
  <si>
    <t>Formular e implementar un programa de líderes a través de actividades de bienestar y capacitación, para fortalecer el clima laboral de la Entidad.</t>
  </si>
  <si>
    <t>Sumatoria de Hito Formulación del programa (25%) + Hito Implementación del programa (75%)</t>
  </si>
  <si>
    <t>Documento de formulación del programa (25% marzo)
Matriz de seguimiento a las actividades del programa de líderes (75% de abril a diciembre)</t>
  </si>
  <si>
    <t>7_Plan de Incentivos Institucionales</t>
  </si>
  <si>
    <t>El Grupo Interno de Trabajo de Desarrollo de Personal incluyó el Programa de Líderes en el Plan Estratégico de Gestión Humana de la entidad. Para la formulación del programa, desde el 14 de enero de 2025, gestionó ante el área correspondiente la entrega de los resultados de la Evaluación del Desempeño Institucional (EDI-2024). Como resultado de esta gestión, el 20 de marzo se recibieron las bases de datos necesarias para el análisis, quedando pendiente la entrega de las gráficas complementarias.
En cuanto a la implementación del programa, y en el marco del Plan Institucional de Capacitación, el GIT solicitó el 28 de febrero las cotizaciones requeridas para su desarrollo. Dichas cotizaciones fueron recibidas en su totalidad el 14 de marzo, permitiendo avanzar con el análisis y revisión en el proceso de contratación correspondiente.</t>
  </si>
  <si>
    <t xml:space="preserve">Insumos para formular e implementar un programa de líderes </t>
  </si>
  <si>
    <t>Durante el segundo trimestre de 2025 el GIT Desarrollo de Personal avanzó en la formulación y preparación para la implementación del Programa de Líderes, una iniciativa orientada al fortalecimiento de competencias en liderazgo y gestión de equipos, en el marco de las estrategias de mejora del clima laboral institucional.
En este sentido, el análisis de los resultados de la Encuesta de Diagnóstico Institucional (EDI), evidenciaron que la variable de estilo de dirección obtuvo el porcentaje más bajo en comparación con las demás variables evaluadas. Este hallazgo respalda técnicamente la pertinencia y necesidad del programa como medida de intervención orientada a mejorar la gestión del talento humano y el ambiente laboral.
Así mismo, en desarrollo del proceso de contratación de capacitación se gestionó la inclusión del programa de intervención para el fortalecimiento del liderazgo, el cual estará dirigido a los coordinadores de los Grupos Internos de Trabajo (GIT). Esta iniciativa incluirá un componente diagnóstico y de seguimiento a través de un test conductual y una evaluación 360 grados, que permitirá retroalimentar individual y colectivamente a los líderes participantes.  El programa de formación contempla los siguientes ejes temáticos, diseñados para fortalecer habilidades clave en la gestión de equipos Gestión Emocional: Manejo del estrés, Comunicación Efectiva: Gestión de conflictos, Gestión del Cambio: Modelo de cambio, Trabajo en Equipo: Enfoque del equipo de trabajo, Liderazgo Situacional: Modelo de liderazgo, Alineación Estratégica: Objetivos, Resultados, Liderazgo en entornos digitales</t>
  </si>
  <si>
    <t xml:space="preserve">Presentación Clima Laboral
Matriz de seguimiento programa líderes
Preliminar Estudios previos y ficha téncica 
</t>
  </si>
  <si>
    <t>En el marco de las acciones para fortalecer el liderazgo institucional y mejorar el clima laboral, el GIT Desarrollo de Personal durante el tercer trimestre de 20025 avanzó en la estructuración del Programa Líderes, dirigido a los coordinadores de los Grupos Internos de Trabajo (GIT). El proceso de contratación se definió bajo la modalidad de contrato interadministrativo, seleccionando a la Universidad Nacional de Colombia como entidad formadora, con contrato formalizado el 21 de agosto de 2025. En el marco de la fase de alistamiento, el 25 de septiembre se entregó a la Universidad Nacional la base de coordinadores participantes, insumo diagnóstico esencial para avanzar en la aplicación de la evaluación 360° y de esta manera, orientar el desarrollo del programa. De Igual forma, como parte de su diseño metodológico, se elaboró la ficha técnica del curso de liderazgo, que recoge de manera estructurada los objetivos del proceso formativo, los perfiles de los participantes, las competencias a fortalecer, la metodología de enseñanza y los criterios de evaluación. Adicionalmente, se está organizando un ciclo de charlas sobre competencias y liderazgo, con énfasis en la variable “estilo de dirección” priorizada en la Encuesta de Diagnóstico Institucional (EDI), las cuales se desarrollarán dentro de la vigencia.
En conjunto, estas iniciativas consolidan el programa como una intervención estratégica orientada a potenciar las capacidades directivas, transformar los estilos de liderazgo y fortalecer un entorno organizacional más positivo, colaborativo y alineado con los objetivos institucionales.</t>
  </si>
  <si>
    <t xml:space="preserve"> Estructuración  Programa Líderes</t>
  </si>
  <si>
    <t xml:space="preserve">Durante el IV trimestre de la vigencia, el GIT Desarrollo de Personal adelantó diversas acciones orientadas al fortalecimiento de las competencias de liderazgo de los coordinadores a nivel nacional.
En este periodo, se realizó la evaluación 360° a 125 coordinadores, a través de un aplicativo institucional, en la cual cada coordinador fue evaluado por sus pares y por el personal de planta del Grupo Interno de Trabajo que coordina. Esta actividad tuvo como propósito evaluar las competencias comportamentales y establecer oportunidades de mejora para el fortalecimiento del liderazgo.
Derivado de los resultados obtenidos, se realizó la invitación a 92 coordinadores activos en planta para participar en el curso de fortalecimiento de liderazgo, con una intensidad de 40 horas, orientado al desarrollo y fortalecimiento de competencias clave. El curso abordó las siguientes temáticas: manejo del estrés; comunicación efectiva y gestión de conflictos; gestión del cambio (modelo de cambio); trabajo en equipo (enfoque del equipo de trabajo); liderazgo situacional (modelo de liderazgo); alineación estratégica (objetivos y resultados); y liderazgo en entornos digitales.
La capacitación se desarrolló en tres grupos (dos presenciales y uno virtual), entre el 15 de octubre y el 14 de noviembre. Como resultado, se certificaron 85 coordinadores, quienes cumplieron con el requisito de asistencia establecido por la Universidad Nacional para la expedición del certificado.
Adicionalmente, se llevó a cabo la charla “Liderazgo con propósito”, en alianza con Porvenir, el 28 de octubre, la cual contó con la participación de 123 servidores.
Las actividades desarrolladas permitieron dar cumplimiento a la meta de formular e implementar un programa de líderes, mediante la ejecución de acciones de capacitación orientadas al fortalecimiento de las competencias de liderazgo, generando un impacto positivo en el clima laboral de la Entidad y consolidando una gestión alineada con los objetivos estratégicos institucionales
</t>
  </si>
  <si>
    <t>Fortalecimiento de liderazgo</t>
  </si>
  <si>
    <t>Servicio de Educación informal para la gestión Administrativa</t>
  </si>
  <si>
    <t>SG_GH_04</t>
  </si>
  <si>
    <t xml:space="preserve">Implementar un repositorio virtual con la información documentada del Plan Institucional de Capacitación DANE 2025 para los servidores, como aporte a la gestión y apropiación del conocimiento en la Entidad. </t>
  </si>
  <si>
    <t>Sumatoria de Hito Diseño del repositorio (30%) + Hito Implementación del repositorio (70%)</t>
  </si>
  <si>
    <t>Repositorio diseñado en SharePoint (30% a junio) (privado)
Repositorio implementado en DaneNet (70% de julio a diciembre) (público)</t>
  </si>
  <si>
    <t>6_Plan Institucional de Capacitación</t>
  </si>
  <si>
    <t>La estructura del repositorio fue finalizada y habilitada  por el Area Gestión del Talento Humano desde el 10 de marzo de 2025, bajo el nombre "Biblioteca de Capacitaciones", y su socialización se realizó el 26 de marzo de 2025, mediante comunicación enviada a los servidores desde el correo institucional de Capacitación DANE.
De igual forma, durante el segundo trimestre de 2025, el GIT Desarrollo de Personal continuó con el fortalecimiento de la Biblioteca de Capacitaciones, un espacio virtual destinado a consolidar y poner a disposición de los servidores la información documentada del Plan Institucional de Capacitación DANE 2025.
Este repositorio ha sido actualizado progresivamente en la medida en que se desarrollan las capacitaciones programadas. La última actualización fue realizada el 17 de junio de 2025, e incluye materiales, memorias, grabaciones y otros recursos relacionados con las acciones formativas ejecutadas hasta la fecha.
La Biblioteca de Capacitaciones se encuentra disponible para consulta a través del siguiente enlace: Biblioteca de Capacitaciones ttps://danegovco.sharepoint.com/sites/GestindelTalentoHumano/SitePages/Repositorio-de-Capacitaciones.aspx?ct=1751658588480&amp;or=Teams-HL&amp;ga=1&amp;LOF=1
Este espacio contribuye a la gestión del conocimiento institucional, facilitando el acceso a contenidos formativos relevantes, promoviendo la apropiación de aprendizajes por parte de los servidores, y fortaleciendo los procesos de formación continua en la entidad.</t>
  </si>
  <si>
    <t>Divulgación Repositorio Capacitaciones 
Repositorio Capacitaciones</t>
  </si>
  <si>
    <t>En el marco de la gestión del conocimiento institucional, y con el propósito de centralizar, documentar y divulgar los contenidos formativos derivados de los procesos de capacitación, el Grupo Interno de Trabajo Desarrollo de Personal adelantó, durante el tercer trimestre de 2025, la actualización del espacio de la biblioteca de capacitaciones en SharePoint. Esta actualización incorporó la nueva línea gráfica definida por DICE y un reordenamiento de la información, estructurado en torno a los seis ejes temáticos establecidos en el Plan Nacional de Formación y Capacitación 2023–2030:
1. Paz total, memoria y derechos humanos;
2. Territorio, vida y ambiente;
3. Mujeres, inclusión y diversidad;
4. Transformación digital y cibercultura;
5. Probidad, ética e identidad de lo público;
6. Habilidades y competencias.
La Biblioteca de Capacitaciones facilita el acceso al conocimiento generado por las acciones formativas institucionales; promueve la apropiación de aprendizajes, fortaleciendo las competencias de los servidores; apoya los procesos de formación continua, alineados con los objetivos del Plan Institucional de Capacitación; preserva y organiza la memoria formativa, contribuyendo a la sostenibilidad del conocimiento en la entidad.
Este avance representa un paso significativo en la consolidación de una cultura organizacional basada en el aprendizaje continuo y el uso estratégico de la información para el desarrollo institucional.</t>
  </si>
  <si>
    <t>Biblioteca de Capacitaciones</t>
  </si>
  <si>
    <t xml:space="preserve">En desarrollo de las acciones de gestión del conocimiento y con el fin de optimizar la administración y disponibilidad de los contenidos formativos institucionales, durante el cuarto trimestre de 2025 el Grupo Interno de Trabajo Desarrollo de Personal realizó la actualización de la Biblioteca de Capacitaciones en SharePoint, fortaleciendo así el acceso oportuno a los recursos formativos que  respaldan los procesos de formación continua y contribuyen a la consolidación de la memoria institucional en materia de capacitación, generando condiciones para el desarrollo de competencias y el aprendizaje organizacional.
El resultado alcanzado constituye un avance relevante en el fortalecimiento de una cultura institucional orientada al aprendizaje permanente y al uso estratégico del conocimiento para el cumplimiento de los objetivos institucionales.
Con esta acción se da cumplimiento al Acuerdo # 8 Repositorio de Capacitaciones del Acuerdo Colectivo 2024 suscrito entre el DANE y las organizaciones sindicales, el cual indica “60 días después de firmado este acuerdo, establecerá una "Biblioteca de capacitaciones" de libre consulta, incluirá los materiales en distintos formatos organizados por temas. Este repositorio permitirá el acceso y consulta de los contenidos formativos de manera libre y abierta a los usuarios con dominio @dane.gov.co, promoviendo la actualización y fortalecimiento de competencias, y la permanencia de cada material será máximo de un año y/o de acuerdo a la capacidad con la que cuente el repositorio que puede ser office 365. Lo anterior teniendo en cuenta las limitaciones por derechos de autor”. 
</t>
  </si>
  <si>
    <t>SG CP_ Secretaria General Compras Públicas</t>
  </si>
  <si>
    <t>SG_CP_01</t>
  </si>
  <si>
    <t>Realizar tres (3) sensibilizaciones a los colaboradores que intervienen en la gestión contractual de la Entidad, con el objeto de fortalecer sus conocimientos y competencias.</t>
  </si>
  <si>
    <t>Sumatoria de sensibilizaciones realizadas en cada trimestre</t>
  </si>
  <si>
    <t>Grabaciones o material de apoyo y listas de asistencia de las sensibilizaciones realizadas en el trimestre</t>
  </si>
  <si>
    <t>8_Gestión Contractual</t>
  </si>
  <si>
    <t>El GIT del Área de Gestión Contractual en el primer trimestre desarrollo un taller de capacitación titulado “Desde la necesidad hasta el contrato”. Este taller estuvo dirigido a los enlaces de contratación de las diferentes áreas, con el objetivo de fortalecer la etapa precontractual y mejorar la elaboración de los estudios previos. Además, se buscó sensibilizar sobre la importancia de una correcta radicación de documentos para el trámite de los procesos de contratación.</t>
  </si>
  <si>
    <t>Carpeta: Evidencias Taller Desde la necesidad hasta el contrato</t>
  </si>
  <si>
    <t>El GIT Área Gestión Contractual en el segundo trimestre desarrolló dos talleres de capacitación titulados “Desde la necesidad hasta el contrato”. Estos talleres estuvieron dirigidos a directores y coordinadores administrativos y operativos de las Direcciones Territoriales, con el objetivo de fortalecer las actividades que se ejecutan en la etapa precontractual, entre ellas, la elaboración de los estudios previos. Adicionalmente, se sensibilizó a los participantes sobre la importancia de radicar correctamente los documentos requeridos para el trámite de los procesos de contratación. Con lo anterior se da por terminada la meta.</t>
  </si>
  <si>
    <t>Carpeta Taller 13.05.2025:
-Listado de asistencia taller 13.05.2025
-Grabación taller 13.05.2025
-Presentación taller 13.05.2025
Carpeta Taller 16.05.2025:
-Listado de asistencia taller 16.05.2025
-Grabación taller 16.05.2025
-Presentación taller 16.05.2025</t>
  </si>
  <si>
    <t>Meta terminada en el segundo trimestre de manera anticipada</t>
  </si>
  <si>
    <t>SG_CP_02</t>
  </si>
  <si>
    <t>Estructurar un (1) flujo de gestión en el Sistema de Gestión de Documentos Electrónicos de Archivo - SGDEA para la formulación y aprobación de los estudios y documentos previos que tramita el GIT Gestión Contractual.</t>
  </si>
  <si>
    <t>Sumatoria de avance Hito Matriz de Requerimientos (10 %) + avance Hito Desarrollo en el SGDEA (50 %) + avance Hito Pruebas de funcionalidad en el SGDEA (40 %)</t>
  </si>
  <si>
    <t>Informe de avance de la estructuración del flujo de gestión</t>
  </si>
  <si>
    <t>Durante el primer y segundo trimestre, el GIT Área Gestión Contractual implementó un flujo de gestión en el Sistema de Gestión de Documentos Electrónicos de Archivo (SGDEA) para la formulación y aprobación de los estudios y documentos previos, así como para la radicación de los procesos contractuales en el área. Esta implementación contempló la elaboración de una matriz de requerimientos, la estructuración del flujo en el SGDEA y la ejecución de pruebas piloto o pruebas controladas, lo que permitió la puesta en marcha de la herramienta de manera efectiva.
Dicha implementación permitió estandarizar las acciones relacionadas con la radicación de procesos, mejorar la trazabilidad y reducir los tiempos de gestión. Con lo anterior se da por terminada la meta.</t>
  </si>
  <si>
    <t>- Matriz de requerimientos
- Flujo de gestión
- Citación pruebas controladas
INFORME DE ACTIVIDADES V2 11.07.2025</t>
  </si>
  <si>
    <t>SG_CP_03</t>
  </si>
  <si>
    <t>Actualizar la documentación del proceso Gestión Contractual, de acuerdo con las necesidades identificadas y la evolución de los sistemas de información de la Entidad.</t>
  </si>
  <si>
    <t>(Número de documentos actualizados/ Número de documentos programados para actualizar)*100</t>
  </si>
  <si>
    <t>Impresión de pantalla con la fecha de aprobación de los documentos actualizados en Isolucion</t>
  </si>
  <si>
    <t>El GIT Área Gestión Contractual actualizó los documentos: Procedimiento Elaboración del Plan Anual de Adquisiciones (PAA) GCO-040-PDT-0016 y el formato Solicitud Modificación Plan Anual de Adquisiciones GCO-040-PDT-001-f-001, durante el primer trimestre de 2025, los cuales se encuentran aprobados en la plataforma Isolución.</t>
  </si>
  <si>
    <t>Actualización documental GCO-2025.xlsx</t>
  </si>
  <si>
    <t xml:space="preserve">
El GIT del Área Gestión Contractual Durante en el segundo trimestre, actualizó los siguientes documentos:
Formato de certificación de insuficiencia o inexistencia de personal para contratos de prestación de servicios profesionales y de apoyo a la gestión (código GCO-050-PDT-001-f-011), y
Formato de certificación del cumplimiento de idoneidad y experiencia para contratos de prestación de servicios profesionales y de apoyo a la gestión (código GCO-050-PDT-001-f-012).
Ambos formatos se encuentran aprobados y disponibles en la plataforma Isolución.</t>
  </si>
  <si>
    <t>El GIT del Área Gestión Contractual Durante en el tercer trimestre, actualizó los siguientes documentos:
Formato Información de Contratistas (GCO-050-PDT-001-f-007), y
Creó el formato Certificación de insuficiencia o inexistencia de personal para la contratación directa de bienes y servicios (GCO-040-PDT-008-f-012).
Ambos formatos se encuentran aprobados y disponibles en la plataforma Isolución.</t>
  </si>
  <si>
    <t>El GIT del Área Gestión Contractual Durante en el cuarto trimestre, actualizó los siguientes documentos:
Formato Propuesta Técnico-Económica para la firma de convenios en materia estadística GCO-040-PDT-010-f-002, Procedimiento para la celebración de convenios y contratos para la prestación de servicios en materia estadística GCO-040-PDT-010 (antes procedimiento precontractual, contratación directa, contratos interadministrativos; convenios de cooperación y/o asociación) y creo el formato Propuesta Técnico-Económica para la prestación de servicios en materia estadística GCO-040-PDT-010-f-005.	
Los tres documentos se encuentran aprobados y disponibles en la plataforma Isolución.</t>
  </si>
  <si>
    <t>SG FIN_Secretaria General Financiera</t>
  </si>
  <si>
    <t>SG_AFI_01</t>
  </si>
  <si>
    <t>Realizar acompañamientos a las direcciones territoriales en el desarrollo de temas presupuestales, contables y tributarios, de acuerdo con el cronograma definido.</t>
  </si>
  <si>
    <t>(Acompañamientos realizados / Total de acompañamientos programados) * 100%</t>
  </si>
  <si>
    <t>1. Cronograma de acompañamientos actualizado
2. Información documentada de los acompañamientos realizados</t>
  </si>
  <si>
    <t>7_Gestión Financiera</t>
  </si>
  <si>
    <t xml:space="preserve">Se elaboró el cronograma de acompañamientos a las direcciones territoriales  </t>
  </si>
  <si>
    <t xml:space="preserve">cronograma de acompañamientos a las direcciones territoriales  </t>
  </si>
  <si>
    <t xml:space="preserve">Se realizaron 2 acompañamientos a las Direcciones Territoriales mediante mesas de trabajo por teams de los siguientes temas:
1. Temas Financieros
2. Actualización del Procedimiento GFI-020-PDT-002 Expedición y Modificación del Registro Presupuestal, en la cual se abordaron todas las políticas de operación y las nuevas actividades de ejecución. </t>
  </si>
  <si>
    <t xml:space="preserve">Listas de asistencia y ayudas de memoria acompañamientos
1. Temas Financieros
2. Actualización del Procedimiento GFI-020-PDT-002 Expedición y Modificación del Registro Presupuestal, en la cual se abordaron todas las políticas de operación y las nuevas actividades de ejecución. </t>
  </si>
  <si>
    <t>SG_AFI_02</t>
  </si>
  <si>
    <t>Actualizar la documentación del proceso Gestión Financiera, de acuerdo con las necesidades identificadas y la evolución de los sistemas de información de la Entidad.</t>
  </si>
  <si>
    <t>(Documentos actualizados / Total de documentos identificados para actualizar) * 100%</t>
  </si>
  <si>
    <t>1. Diagnóstico de la actualización documental ajustado
2. Impresión de pantalla con la fecha de aprobación de los documentos actualizados en Isolucion</t>
  </si>
  <si>
    <t xml:space="preserve">Se realizó actualización del documento Procedimiento Liquidación de Cuentas para Pago, en el que se ajustó la redacción del documento.
- Se reformularon los Insumos, Políticas de operación, Definiciones, Actividades y Diagrama de Flujo, de acuerdo con la actualidad del proceso Gestión Financiera.
- La tabla que relaciona los Documentos soporte para pago según el tipo de cuenta, incluida en la sección 'Insumos', reemplaza la Guía Documentos Soporte de Cuentas para Pago, GFI-030-GUI-002. 
El documento fue revisado por la coordinación de Central de Cuentas, Direcciones Territoriales y Secretaría General, con fecha de aprobación el 11/Abr./2025.  </t>
  </si>
  <si>
    <t>1. Impresión de pantalla aprobación documento Procedimiento Liquidación  de Cuentas para Pago.</t>
  </si>
  <si>
    <t xml:space="preserve">Para el segundo trimestre se realizaron actualizaciones de los siguientes documentos en Isolucion:  
1. Formato - GFI-030-PDT-007-f-001 Control contable de convenios o contratos interadministrativos FONDANE, 
2. GFI-030-GUI-003-f-006 Formato Conciliaciones Cuentas por Pagar DANE - FONDANE
3. GFI-030-GUI-003-f-003 Formato Elaboración de Conciliaciones Recursos Entregados en Administración,  
4. GFI-030-GUI-003-f-002 Formato Elaboración de Conciliaciones Rendimientos Recursos Entregados en Administración DANE 
5. GFI-030-PDT-007 Información Financiera de los Convenios o Contratos Interadministrativos FONDANE
Lo anterior para dar mas claridad a los procesos y por necesidad de mejoramiento continuo. 
</t>
  </si>
  <si>
    <t>Impresión de pantalla actualización documentos en ISOLUCION.</t>
  </si>
  <si>
    <t xml:space="preserve">Para el tercer trimestre se realizaron actualizaciones de los siguientes documentos en Isolucion:  
1. Procedimiento GFI-020-PDT-002 Expedición y Modificación del Registro Presupuestal
2. Caracterización GFI-000-CPR-001	Gestión Financiera
3. Formato GFI-020-PDT-002-f-003 Justificación de Reserva Presupuestal
4. Formato GFI-020-PDT-002-f-001 Solicitud de expedición de Registro Presupuestal
5. Formato GFI-020-PDT-002-f-002 Solicitud de modificación de Registro Presupuestal
Lo anterior para dar más claridad a los procesos y por necesidad de mejoramiento continuo. 
</t>
  </si>
  <si>
    <t>Para el cuarto trimestre el área financiera actualizó los siguientes formatos y procedimientos
1. Procedimiento GFI-020-PDT-002 Expedición y Modificación del Registro Presupuestal Versión 11.
2.Guía para la expedición y modificación del Registro Presupuestal GFI-020-GUI-002-Versión: 9.
3.GFI-020-PDT-002-f-001 Solicitud de expedición de Registro Presupuestal v1
4.GFI-020-PDT-002-f-002 Solicitud de modificación de Registro Presupuestal v1
5.GFI-020-PDT-002-f-003 Justificación de Reservas Presupuestales v2
6. GFI-020-003-f-003 Formato Elaboración de Conciliaciones Recursos Entregados en Administración
7. GFI-O30-GUI-003-f-002 Formato elaboración de conciliaciones rendimientos recursos entregados en administración DANE</t>
  </si>
  <si>
    <t>SG_AFI_03</t>
  </si>
  <si>
    <t>Elaborar un documento de buenas prácticas con las temáticas desarrolladas del proceso Gestión Financiera, teniendo en cuenta la normativa aplicable vigente.</t>
  </si>
  <si>
    <t>(Temáticas desarrolladas en el documento / Total de temáticas identificadas para desarrollar en el documento) * 100%</t>
  </si>
  <si>
    <t>Documento de buenas prácticas elaborado</t>
  </si>
  <si>
    <t>Para el primer trimestre el Área Financiera identifico y elaboro 24 temáticas relacionadas con la gestión financiera, presupuestal, y de central de cuentas que conformaran el documento de buenas prácticas del proceso. Estas fueron elaboradas al detalle conforme al desarrollo de actividades de cada subproceso.</t>
  </si>
  <si>
    <t>1. RELACION DE DOCUMENTOS DE BUENAS PRACTICAS ÁREA FINANCIERA
2. REPOSITORIO DOCUMENTOS BUENAS PRACTICAS AREA FINANCIERA</t>
  </si>
  <si>
    <t xml:space="preserve">Para el segundo trimestre el Área Financiera elaboro las siguientes temáticas para la consolidación del documento de buenas prácticas: 
1. DOCUMENTO DE BUENAS PRÁCTICAS, PARA RADICAR CUENTAS SIIF NACIÓN
2. DOCUMENTO DE BUENAS PRÁCTICAS, AUTORIZACIÓN ORDEN DE PAGO
3. DOCUMENTO DE BUENAS PRÁCTICAS, ORDEN DE PAGO – VIGENCIA RESERVA PRESUPUESTAL – ANTICIPO PAC
4. DOCUMENTO DE BUENAS PRÁCTICAS ACTIVACIÓN DE USOS PRESUPUESTALES
5. DOCUMENTO DE BUENAS PRÁCTICAS, RECLASIFICACIÓN DE DEDUCCIONES.
</t>
  </si>
  <si>
    <t>Documentos en PDF 
1. DOCUMENTO DE BUENAS PRÁCTICAS, PARA RADICAR CUENTAS SIIF NACIÓN
2. DOCUMENTO DE BUENAS PRÁCTICAS, AUTORIZACIÓN ORDEN DE PAGO
3. DOCUMENTO DE BUENAS PRÁCTICAS, ORDEN DE PAGO – VIGENCIA RESERVA PRESUPUESTAL – ANTICIPO PAC
4. DOCUMENTO DE BUENAS PRÁCTICAS ACTIVACIÓN DE USOS PRESUPUESTALES
5. DOCUMENTO DE BUENAS PRÁCTICAS, RECLASIFICACIÓN DE DEDUCCIONES.</t>
  </si>
  <si>
    <t>Para el tercer trimestre el Área Financiera elaboro las siguientes temáticas para la consolidación del documento de buenas prácticas: 
1. DOCUMENTO DE BUENAS PRÁCTICAS, ADMINISTRACION DE USUARIOS SIIF NACION
2. DOCUMENTO DE BUENAS PRÁCTICAS, INFORME EJECUCION CONSOLIDADA PAC
3. DOCUMENTO DE BUENAS PRÁCTICAS, ACCESO A SIIF NACION
4. DOCUMENTO DE BUENAS PRACTICAS, INGRESO AL SIIF NACIÓN PERFIL PAGADOR
5. DOCUMENTO DE BUENAS PRÁCTICAS, ASIGNACIÓN DE DOCUMENTOS DE RECAUDO POR CLASIFICAR
6. DOCUMENTO PARA LA CONSTITUCIÓN Y EJECUCIÓN DE CAJA MENOR
7. DOCUMENTO DE BUENAS PRÁCTICAS REGISTRO CIERRE DE CDPS DANE-FONDANE EN SPGI</t>
  </si>
  <si>
    <t>Documentos en PDF 
1. DOCUMENTO DE BUENAS PRÁCTICAS, ADMINISTRACION DE USUARIOS SIIF NACION
2. DOCUMENTO DE BUENAS PRÁCTICAS, INFORME EJECUCION CONSOLIDADA PAC
3. DOCUMENTO DE BUENAS PRÁCTICAS, ACCESO A SIIF NACION
4. DOCUMENTO DE BUENAS PRACTICAS, INGRESO AL SIIF NACIÓN PERFIL PAGADOR
5. DOCUMENTO DE BUENAS PRÁCTICAS, ASIGNACIÓN DE DOCUMENTOS DE RECAUDO POR CLASIFICAR
6. DOCUMENTO PARA LA CONSTITUCIÓN Y EJECUCIÓN DE CAJA MENOR
7. DOCUMENTO DE BUENAS PRÁCTICAS REGISTRO CIERRE DE CDPS DANE-FONDANE EN SPGI</t>
  </si>
  <si>
    <t xml:space="preserve">Para el cuarto trimestre el Área Financiera identifico y elaboro 38 temáticas relacionadas con el tema presupuestal, contabilidad, tesorería y de central de cuentas que conformaran el documento de buenas prácticas del proceso. Estas fueron elaboradas al detalle conforme al desarrollo de actividades de cada subproceso.
</t>
  </si>
  <si>
    <t>DIRPEN_Dirección de Regulación, Planeación, Estandarización y Normalización</t>
  </si>
  <si>
    <t>DIRPEN_01</t>
  </si>
  <si>
    <t>L5.2_Formular e implementar el Plan Estadístico Nacional (PEN)</t>
  </si>
  <si>
    <t>Realizar la evaluación de la calidad estadística conforme a la NTC PE 1000:2020, considerando los componentes de seguimiento vinculados al proceso.</t>
  </si>
  <si>
    <t>Sumatoria del número de operaciones estadísticas objeto de evaluación y/o seguimiento</t>
  </si>
  <si>
    <t>1. Formatos de vigilancia diligenciados
2. Informes finales de evaluación
3. Matriz de control de uso del logo</t>
  </si>
  <si>
    <t>Ampliación_de_la_capacidad_del_SEN</t>
  </si>
  <si>
    <t>Servicio de evaluación</t>
  </si>
  <si>
    <t>15_Calidad Estadística</t>
  </si>
  <si>
    <t xml:space="preserve">Durante el primer trimestre del año 2025, se llevó a cabo el seguimiento a los planes de mejora de las entidades certificadas pertenecientes al DANE y demás entidades SEN. Este proceso incluyó la realización de comunicaciones periódicas con las entidades responsables, así como la revisión y validación de las evidencias presentadas para cada plan de mejora.
Gracias a este trabajo de monitoreo y acompañamiento, se logró la finalización exitosa de un total de siete (7) planes de mejora, lo que refleja el compromiso de las entidades con el fortalecimiento y la optimización de sus respectivas operaciones estadísticas.
Adicionalmente, se continuó el seguimiento y la verificación de la implementación del logo de proceso estadístico certificado a las operaciones que cuentan con certificación de calidad vigente y que aún no han implementado dicho logo en sus productos estadísticos de acuerdo con lo estipulado en las condiciones para el uso del logo del proceso estadístico certificado. Se verificó el cumplimiento en 2 operaciones SEN y 5 operaciones DANE, cuyo logo se encuentra integrado en el micrositio de cada operación estadística certificada. Con esto, se tiene un total de 69 operaciones estadísticas con logo implementado hasta la fecha. Por otra parte, se envió oficio a las entidades evaluadas y certificadas en 2024 comunicando los lineamientos para el uso del logo de certificación y haciendo la solicitud formal para que dichas entidades den cumplimiento a su implementación. </t>
  </si>
  <si>
    <t>1.Formato Vigilancia 23-PE-E34_OE170 MUPNI Finalizado
2.Formato Vigilancia 23-PE-E34-0E358 EAC Finalizado
3.Formato Vigilancia 23-PE-E34-OE16 EEVV Finalizado
4.Formato Vigilancia 23-PE-E34-OE239 EDITS Finalizado
5.Formato Vigilancia 24-PE-E20-OE155 ITCR Finalizado
6.Formato Vigilancia V2 23-PE-E81-OE49 Finalizado
7.Formato Vigilancia V2 23-PE-E215-OE652 Audit Finalizado
8.BASE OPERACIONES USO LOGO</t>
  </si>
  <si>
    <r>
      <rPr>
        <b/>
        <sz val="12"/>
        <rFont val="Segoe UI Light"/>
        <family val="2"/>
      </rPr>
      <t>Seguimientos Planes de mejoramiento:</t>
    </r>
    <r>
      <rPr>
        <sz val="12"/>
        <rFont val="Segoe UI Light"/>
        <family val="2"/>
      </rPr>
      <t xml:space="preserve"> durante el segundo trimestre del año 2025, se llevó a cabo el seguimiento a los planes de mejora de las entidades certificadas por el SEN y el DANE. Este proceso incluyó la realización de comunicaciones periódicas con las entidades responsables, así como la revisión y validación de las evidencias presentadas para cada plan de mejora.
Gracias a este trabajo de monitoreo y acompañamiento, se logró la finalización exitosa de un total de ocho (8) planes de mejora, lo que refleja el compromiso de las entidades con el fortalecimiento y la optimización de sus respectivas operaciones estadísticas. Las operaciones estadísticas vigiladas fueron:                                                                                - Operación Estadística de Licenciamiento Ambiental - OELA
• Cuentas Nacionales Trimestrales por Sector Institucional (CNTSI)
• Estadísticas de Concreto Premezclado (ECP)
• Encuesta de Desarrollo e Innovación Tecnológica en la Industria Manufacturera - EDIT
• Estadística de Cemento Gris - ECG
• Estadísticas Sobre El Proceso De Licenciamiento Ambiental En La Etapa De Evaluación
• Inversión Directa (Id)
• Reporte Inversión De Portafolio En El Exterior
</t>
    </r>
    <r>
      <rPr>
        <b/>
        <sz val="12"/>
        <rFont val="Segoe UI Light"/>
        <family val="2"/>
      </rPr>
      <t>Seguimiento uso logo proceso estadístico certificado:</t>
    </r>
    <r>
      <rPr>
        <sz val="12"/>
        <rFont val="Segoe UI Light"/>
        <family val="2"/>
      </rPr>
      <t xml:space="preserve"> durante el segundo trimestre de 2025 se dio continuidad a las acciones de seguimiento y verificación de la implementación del logo del proceso estadístico certificado en las operaciones estadísticas con certificación de calidad vigente que aún no habían incorporado dicho distintivo en sus productos estadísticos, conforme a las condiciones establecidas para su uso. En este periodo, se verificó la incorporación del logo en 8 operaciones del DANE y en 4 operaciones del Sistema Estadístico Nacional (SEN), evidenciando su integración en los micrositios correspondientes de cada operación certificada. Con este avance, el número total de operaciones estadísticas que han implementado el logo asciende a 81, de las cuales 66 mantienen la certificación vigente. Adicionalmente, se identificaron 15 operaciones con certificación vencida, por lo cual se solicitó el retiro del logo de sus productos de difusión.</t>
    </r>
  </si>
  <si>
    <t>16.1. 1 Formato Vigilancia 23-PE-E17-OE191 OELA
16.1. 1 Formato Vigilancia 23-PE-E34_=E240_EDIT
16.1. 1 Formato Vigilancia 23-PE-E34-OE16_ECP
16.1. 1 Formato Vigilancia 23-PE-E34-OE360
16.1. 1 Formato Vigilancia_23-PE-E34-OE636 CNTSI
16.1. 1 Formato Vigilancia 23-PE-E20-OE29 ID
16.1. 1 Formato Vigilancia 24 PE E216 OE656
16.1.1 Formato Vigilancia 24-PE-E20-OE433 IPE
Seguimiento implementación logo certificado 30.06.2025
Reporte_uso_logo_certf_02052025</t>
  </si>
  <si>
    <r>
      <rPr>
        <b/>
        <sz val="11"/>
        <rFont val="Segoe UI"/>
        <family val="2"/>
      </rPr>
      <t>Seguimiento a planes de mejoramiento:</t>
    </r>
    <r>
      <rPr>
        <sz val="11"/>
        <rFont val="Segoe UI"/>
        <family val="2"/>
      </rPr>
      <t xml:space="preserve"> durante el tercer trimestre de 2025 se realizó el seguimiento a los planes de mejora de las entidades certificadas por el SEN y el DANE. Este proceso contempló comunicaciones periódicas con las entidades responsables, así como la revisión y validación de las evidencias presentadas para cada plan.
Como resultado de este ejercicio de monitoreo y acompañamiento, se logró la culminación satisfactoria de siete (7) planes de mejora, lo que evidencia el compromiso institucional con el fortalecimiento y la optimización de las operaciones estadísticas.
Las operaciones estadísticas en las que se completaron los planes de mejora fueron:
•	Cuenta Satélite de Economía del Cuidado (CSEC)
•	PIB por Departamentos
•	Censo de Edificaciones (CEED)
•	Sistema de Información de Precios y Abastecimiento del Sector Agropecuario – componente Abastecimiento de Alimentos (SIPSA_A)
•	Encuesta Anual Manufacturera (EAM)
•	Indicador de Producción de Obras Civiles (IPOC)
•	Boletín Interactivo Epidemiológico (BIEP)
</t>
    </r>
    <r>
      <rPr>
        <b/>
        <sz val="11"/>
        <rFont val="Segoe UI"/>
        <family val="2"/>
      </rPr>
      <t xml:space="preserve">Seguimiento uso del logo del proceso estadístico certificado: </t>
    </r>
    <r>
      <rPr>
        <sz val="11"/>
        <rFont val="Segoe UI"/>
        <family val="2"/>
      </rPr>
      <t xml:space="preserve">durante el tercer trimestre de 2025 se continuó con las acciones de seguimiento y verificación de la implementación del logo del proceso estadístico certificado en las operaciones estadísticas con certificación de calidad vigente que aún no habían incorporado este distintivo en sus productos estadísticos, conforme a las condiciones establecidas para su uso. En este periodo, se verificó la incorporación del logo en (11) operaciones de (8) nuevas entidades: Aeronáutica Civil, Observatorio Colombiano de Ciencia y Tecnología, Instituto de Investigaciones Marinas y Costeras, Autoridad Nacional de Licencias Ambientales, Superintendencia de Industria y Comercio, Cuenta de Alto Costo, Agencia Nacional de Seguridad Vial (ANSV) y la Empresa Metro de Bogotá. Con este avance, el número total de operaciones estadísticas que han implementado el logo asciende a 91, de las cuales 78 mantienen la certificación vigente.
</t>
    </r>
    <r>
      <rPr>
        <b/>
        <sz val="11"/>
        <rFont val="Segoe UI"/>
        <family val="2"/>
      </rPr>
      <t>Evaluaciones de la calidad estadística:</t>
    </r>
    <r>
      <rPr>
        <sz val="11"/>
        <rFont val="Segoe UI"/>
        <family val="2"/>
      </rPr>
      <t xml:space="preserve"> durante el mismo periodo se completaron tres (3) evaluaciones de calidad a operaciones estadísticas del DANE y del Sistema Estadístico Nacional (SEN). Estas correspondieron al Sistema de Información de Precios y Abastecimiento del Sector Agropecuario – SIPSA (componentes Insumos y Factores – SIPSA-I, y Productos – SIPSA-P), el Índice de Costos del Transporte Intermunicipal de Pasajeros (ICTIP). Dichas evaluaciones permitieron verificar la implementación de los estándares del Marco de Aseguramiento de la Calidad en cada una de estas operaciones, fortaleciendo así la confiabilidad y el uso de la información producida.
</t>
    </r>
  </si>
  <si>
    <t xml:space="preserve">1.	Formato de Vigilancia 24-PE-E34-OE226 CSEC
2.	Formato de Vigilancia 24-PE-E34-OE10 EAM
3.	Formato de Vigilancia 24-PE-E34-OE618 IPOC
4.	Formato de Vigilancia 21-PE-30 PIBDEP
5.	Formato de Vigilancia 23-PE-E34-OE9 CEED
6.	Formato de Vigilancia 23-PE-E34-OE 268 SIPSA A
7.	Formato de Vigilancia 24-PE-E59-OE199 BIEP
8.	Informe Final de Evaluación _24_PE_E34_OE52 
9.	Informe Final de Evaluación 25-PE-E34-OE71 SIPSA_P 
10.	Informe final 25-PE-E34-OE269 SIPSA INSUMOS
11.	Seguimiento implementación logo certificado 2.10.2025
</t>
  </si>
  <si>
    <t xml:space="preserve">•	16.1.1 Formato Vigilancia 24-PE-E1-OE383 ETAE Finalizado
•	16.1.1 Formato de Vigilancia 24-PE-E2-OE659 ARN_Final
•	16.1.1 Formato de vigilancia 24-PE-E1-OE56 ETA_Final
•	16.1.1 Formato de vigilancia 23-PE-E34-OE563 CAE ARME_Final
•	16.1.1 Formato de Vigilancia 23-PE-E34-OE560 CAEFM EA_Final
•	16.1.1. Formato de Vigilancia 24 PE E88 OE524 EPCB Final
•	Seguimiento implementación logo certificado 26.12.2025
•	Informe de evaluación – Cuenta Satélite de la Agroindustria del Arroz
•	Informe de evaluación – Índice de Costos de la Construcción de Obras Civiles (ICOCIV)
•	Informe de evaluación – Índice de Precios al Productor (IPP)
•	Informe de evaluación – Matriz de Trabajo (MT)
•	Informe de evaluación – Encuesta Mensual de Agencias de Viaje (EMAV)
•	Informe de evaluación – Índice de Precios de la Propiedad Residencial (IPPR)
•	Informe de evaluación – Encuesta Nacional de Calidad de Vida (ECV)
</t>
  </si>
  <si>
    <t>La meta global establecida correspondió a la generación de 47 productos, distribuidos en 25 seguimientos a planes de mejora, 10 evaluaciones de la calidad estadística y 12 operaciones con implementación del uso del logo del proceso estadístico certificado. Al cierre del periodo, la meta se cumplió en su totalidad, pese a que en el último trimestre no se alcanzó el volumen proyectado para algunos productos.
En cuanto a los seguimientos a planes de mejora, se proyectaron 25, y se ejecutaron 28, evidenciando un sobrecumplimiento derivado de una mayor culminación de planes durante los tres primeros trimestres, lo que compensó la menor ejecución del último trimestre. Respecto a las evaluaciones de la calidad estadística, se programaron 10 y se completaron 10, alcanzando el cumplimiento pleno de lo previsto. En relación con la implementación del uso del logo del proceso estadístico certificado, se proyectaron 12 operaciones, mientras que se verificó su implementación en 33 operaciones, superando ampliamente la meta definida.
Si bien en el cuarto trimestre no se logró cumplir el número de productos proyectados, el sobrecumplimiento registrado en los trimestres anteriores permitió asegurar el cumplimiento de la meta global. Cabe señalar que el formato de reporte institucional no permitía registrar valores superiores a la meta trimestral programada; no obstante, las actividades adicionales fueron efectivamente ejecutadas y documentadas, garantizando el logro integral de los resultados previstos.</t>
  </si>
  <si>
    <t>DIRPEN_02</t>
  </si>
  <si>
    <t>Realizar acompañamiento en la implementación del Marco de Aseguramiento de la Calidad Estadística MAC y sus instrumentos.</t>
  </si>
  <si>
    <t>Sumatoria de acompañamientos respecto al MAC y sus instrumentos</t>
  </si>
  <si>
    <t>1. Formatos de diagnóstico del MAC diligenciadas
2. Documento plan de acción diagnóstico MAC
3. Listas de asistencia de acompañamientos realizados</t>
  </si>
  <si>
    <t xml:space="preserve">Durante el mes de febrero de 2025, se llevó a cabo la socialización del instrumento de autoevaluación a las  coordinaciones de la Dirección de Síntesis y Cuentas Nacionales DSCN del DANE, en donde se explicaron las generalidades y referentes desde la concepción del instrumento, al igual que su estructura y la metodología de diligenciamiento a través de un ejemplo para una operación estadística. 
Por otra parte, en aras de conocer el grado de implementación de los principios establecidos en el MAC, en el mes de marzo, se realizó un acercamiento con 10 entidades para invitarlos al diligenciamiento y uso de la herramienta de autodiagnóstico que contribuye a evaluar y mejorar la calidad de los procesos estadísticos. En esta mesa de trabajo se brindó contexto y se dió respuesta a las inquietudes de los asistentes. Adicionalmente, se explicó el diligenciamiento y uso de la herramienta de autoevaluación en el proceso estadístico y fueron enviadas las herramientas para avanzar en el diligenciamiento de las mismas.
</t>
  </si>
  <si>
    <t>1.Instrumento de autoevaluación - Asistencia 2-26-25
2.Instrumentos de Autodiagnóstico y Autoevaluación del MAC - Asistencia 3-13-25
3.Presentación autoevaluación</t>
  </si>
  <si>
    <t xml:space="preserve">Durante el segundo trimestre del año 2025, se realizó el seguimiento a las 10 entidades priorizadas a comienzos del año, en el marco de la implementación del Marco de Aseguramiento de la Calidad (MAC). Este seguimiento tuvo como objetivo principal monitorear el avance en el diligenciamiento de la herramienta de autodiagnóstico, así como atender y resolver las inquietudes relacionadas con los principios establecidos en dicho marco.
En el periodo comprendido entre abril y junio de 2025, se llevaron a cabo sesiones de acompañamiento virtual a través de la plataforma Teams con las siguientes entidades:
1. Instituto Nacional Penitenciario y Carcelario (INPEC) - 19/05/2025
2. Agencia Nacional de Infraestructura (ANI) - 19/05/2025
3. Centro Nacional de Memoria Histórica (CNMH) - 20/05/2025
4. Instituto Colombiano de Crédito Educativo y Estudios Técnicos en el Exterior (ICETEX) - 23/05/2025
5. Cámara Colombiana de la Construcción (CAMACOL) - 06/06/2025
Adicionalmente a las cinco reuniones, se recibió por parte de CAMACOL la herramienta de autodiagnóstico diligenciada. En consecuencia, se encuentra en desarrollo la presentación de cierre correspondiente, con la cual se formalizará la finalización del proceso de acompañamiento a dicha entidad."
Por otra parte, se realizó mesa de trabajo con el equipo de Cuentas Anuales de Sectores Institucionales, con el objetivo de revisar el diligenciamiento del instrumento de autoevaluación y resolver dudas al respecto. También se explicó el componente de indicadores de este instrumento. </t>
  </si>
  <si>
    <t xml:space="preserve">CAMACOL-Acompañamiento diligenciamiento herr. de autodiagnóstico- List. asistencia 6-06-25
CAMACOL-Formato herramienta de diagnóstico del MAC
ANI - Acompañamiento diligenciamiento herra. autodiagnóstico-Listado de asistencia 5-19-25
CNMH - Acomp. diligenciamiento herra. autodiagnóstico 20250520
ICETEX - Acomp. diligenciamiento herra. autodiagnóstico - Listado de asistencia 5-23-25
INPEC - Acompañamiento diligenciamiento de la herramienta de autodiagnóstico del MAC - Informe de asistencia 5-19-25
Informe de asistencia_autoevaluación
Correo_ Rodrigo Alejandro Medina Pulido_Autoevaluación_DSCN
Correo_ Reenvio reunión autoevalución_DSCN
</t>
  </si>
  <si>
    <r>
      <rPr>
        <b/>
        <sz val="11"/>
        <rFont val="Segoe UI"/>
        <family val="2"/>
      </rPr>
      <t xml:space="preserve">Gestión con las entidades
</t>
    </r>
    <r>
      <rPr>
        <sz val="11"/>
        <rFont val="Segoe UI"/>
        <family val="2"/>
      </rPr>
      <t xml:space="preserve">En aras de conocer el grado de implementación de los principios establecidos en el MAC, en el tercer trimestre del año 2025, se realizaron acercamientos con 6 entidades para brindarles mayor contexto y responder a las inquietudes que pudieran surgir. Se solicitaron opciones de fecha de reunión para sesiones de profundización y se realizaron recordatorios por correo electrónico para asegurar la participación de las entidades para hacer seguimiento al diligenciamiento de la herramienta. Específicamente se realizó acompañamiento a la Federación Colombiana de Ganaderos, respecto al diligenciamiento de la herramienta de autodiagnóstico.
Adicionalmente, las entidades Auditoría General de la República, Ministerio de Justicia y Federación Colombiana de Ganaderos enviaron sus instrumentos de autodiagnóstico que serán objeto de revisión y retroalimentación con los hallazgos encontrados a través de una reunión de cierre.
Por otra parte, se realizaron jornadas de socialización sobre el proceso de evaluación de calidad y el uso de la herramienta de autoevaluación. Estas incluyeron la capacitación a la Unidad de Planificación Rural Agropecuaria (UPRA), dirigida a los responsables de la operación estadística de la Dirección de Ordenamiento de la Propiedad y Mercado de Tierras, y la socialización al Servicio Nacional de Aprendizaje (SENA), orientada a la Dirección de Planeación y Direccionamiento Corporativo, al Grupo de Gestión de la Información y Evaluación de Resultados, con el fin de fortalecer la aplicación del instrumento en las operaciones estadísticas de formación profesional y en el Observatorio Laboral y de Ocupaciones.
</t>
    </r>
  </si>
  <si>
    <t xml:space="preserve">1.	Formato herramienta de diagnóstico del MAC FEDEGAN
2.	Formato herramienta de diagnóstico del MAC MINJUSTICIA
3.	Formato herramienta de diagnóstico del MAC AUDITORIA
4.	FEDEGAN - Acompañamiento diligenciamiento herramienta autodiagnóstico del MAC -Informe de asistencia 7-04-25
5.	Entrega de Formato de Autodiagnóstico del MAC y Relación de Evidencias – FEDEGAN
6.	Autodiagnóstico del Marco de Aseguramiento de la Calidad MAC -AUDITORIA GENERAL
7.	Seguimiento Instrumentos del Marco de Aseguramiento de la Calidad-MINJUSTICIA
8.	Instrumento Autoevaluación - Informe de asistencia 9-05-25
9.	Revisión Instrumento Autoevaluación - Informe de asistencia 7-04-25
10.	Presentación autoevaluación (3)
</t>
  </si>
  <si>
    <t xml:space="preserve">•	Seguimiento MAC
•	Herramienta de diagnóstico del MAC Consolidado 2025
•	Plan de acción No.3  - Diagnóstico MAC
•	Formato herramienta de diagnóstico del MAC 2025 ANI
•	Formato herramienta de diagnóstico del MAC 2025 INPEC
•	Lista de asistencia acompañamiento DNP autoevaluación octubre
•	EMC_Autoevaluación  lista de asistencia
•	Lista de asistencia autoevaluación Noviembre 
•	Lista de asistencia autoevaluación FEDEGAN (diciembre)
•	Bitácora autoevaluación (cuadro)
•	Bitácora de autoevaluación doc. word
</t>
  </si>
  <si>
    <t>DIRPEN_03</t>
  </si>
  <si>
    <t>Oficializar la metodología  de pares del Código Regional de Buenas Prácticas en el marco de la CEA CEPAL.</t>
  </si>
  <si>
    <t>Porcentaje de avance ejecutado/porcentaje de avance programado</t>
  </si>
  <si>
    <t>Documento oficial de la metodología de revisión de pares</t>
  </si>
  <si>
    <t>30/11/2025</t>
  </si>
  <si>
    <t>Con respecto a la Metodología de Revisión de Pares, durante el primer trimestre de 2025 se realizaron los ajustes a los instrumentos de autoevaluación y de usuarios, como resultado de los aportes de los paises miembros del grupo de trabajo. Adicionalmente, se complementó y ajustó el documento metodológico, para contemplar las actividades que se deben tener en cuenta en este proceso.</t>
  </si>
  <si>
    <t>1.Instrumento evaluación de usuarios_ajustado final
2.20250224_Instrumento autoevaluación_Final
3.20250327_Metodología de revisión de pares para América Latina y el Caribe_V4</t>
  </si>
  <si>
    <t>Durante el segundo trimestre de 2025, se ajustó el documento metodológico que orienta la Revisión de Pares, como resultado de la revisión de los instrumentos y de las lecciones aprendidas provenientes de la  prueba piloto realizada en República Dominicana. Estos ajustes estuvieron enfocados en precisar aspectos clave del proceso de revisión, tales como la priorización de los países objeto de evaluación, inclusión de nuevos elementos en las diferentes etapas de la evaluación tales como la estructura base de la agenda y lineamientos para la construcción del informe final  Esta metodología ajustada fue socializada a los países miembros del Grupo de Trabajo de Revisión de Pares, para su verificación y comentarios.
Por otra parte, se programó la segunda y última prueba piloto con el INEC de Ecuador, que se encuentra en fase de revisión de evidencias.</t>
  </si>
  <si>
    <t>20250530_Estructura Metodología revisión de pares_Comentarios países
20250530_Metodología de revisión de pares para América Latina y el Caribe
Anexo_1_Instrumento de autoevaluación_final
Anexo_2_Instrumento evaluación de usuarios_ajustado final
Carta CEPAL Piloto Ecuador
Piloto INEC Ecuador
Entrega Evidencias Ecuador
Reunion Equipo Evaluador
Revision Metodologia Grupo Pares
Sesion de Trabajo Grupo Pares</t>
  </si>
  <si>
    <t xml:space="preserve">Durante el tercer trimestre se realizó la segunda prueba piloto de la metodología en el INEC de Ecuador, que contó con la participación de la ONE de República Dominicana y el DANE como evaluadores pares. Como resultado de esta prueba se generó un informe de evaluación que fue entregado al país evaluado para comentarios. Adicionalmente, se realizaron los últimos ajustes al documento metodológico de revisión por pares, a partir de los comentarios presentados en  la Ronda de revisión implementada en los países de América Latina y el Caribe y de aspectos evidenciados en la segunda prueba piloto  </t>
  </si>
  <si>
    <t>1. 20250930_Metodología de revisión de pares para América Latina y el Caribe_final1
2. Correo Entrega Informe Piloto Ecuador
3. Segundo piloto revision pares INEC-EC - Agenda preliminar
4. 250905_Informe final preliminar INEC Ecuador</t>
  </si>
  <si>
    <t>Durante el cuarto trimestre de 2025 se avanzó en la consolidación de la metodología del Mecanismo de Revisión por Pares, a partir de los resultados obtenidos en la segunda prueba piloto y de los comentarios recibidos por parte de los países participantes en el proceso de revisión regional.
En este periodo se ajustó y socializó la versión final de la metodología, incorporando de manera sistemática las observaciones formuladas por los países de América Latina y el Caribe. Como parte de este proceso, se puso a disposición del grupo técnico la metodología ajustada y un archivo consolidado con las respuestas a los comentarios recibidos, con el fin de facilitar su apropiación y futura implementación.
Este avance permitió cerrar la fase de ajuste metodológico y sentar las bases para la puesta en marcha del Mecanismo de Revisión por Pares, fortaleciendo los procesos de evaluación colaborativa y el aprendizaje entre pares en la región.</t>
  </si>
  <si>
    <t xml:space="preserve">20251003_Metodología de revisión de pares para América Latina y el Caribe_final1 
Sistematización Comentarios - Revisión por pares
</t>
  </si>
  <si>
    <t>DIRPEN_04</t>
  </si>
  <si>
    <t>Actualizar el sistema de información de oferta y demanda estadística (SICODE), incluyendo el desarrollo de espacios de divulgación, promoción y fomento del uso de la oferta estadística del SEN</t>
  </si>
  <si>
    <t>(Numero de entidades que reportan actualizaciones del periodo / Número de Entidades que reportan en el SICODE) * 100</t>
  </si>
  <si>
    <t xml:space="preserve">1. Reportes de actualización del inventario anual de oferta y demanda de información estadística.
2. Material de apoyo empleado en los espacios de divulgación, promoción y fomento del uso de la oferta estadística del SEN. </t>
  </si>
  <si>
    <t>Servicio de asistencia técnica</t>
  </si>
  <si>
    <t>Durante el primer trimestre de 2025, siete entidades llevaron a cabo actualizaciones en sus operaciones estadísticas y registros administrativos. Las entidades que realizaron estos ajustes son: la Federación Colombiana de Ganaderos - Fondo Nacional del Ganado, la Secretaría Distrital de Integración Social, la Universidad de Córdoba, la Agencia de Renovación del Territorio (ART), la Alcaldía de Mosquera, la Gobernación de Santander y el Ministerio de Relaciones Exteriores. En total, se actualizaron nueve operaciones estadísticas y dieciocho registros administrativos.</t>
  </si>
  <si>
    <t>Listas de asistencia de reuniones.
Reporte trimestre I de 2025, de novedades de registros admininistrativos y operaciones estadísticas (actualizados).
Directorio de entidades SICODE.
Presentación socialización SICODE (Enero de 2025).</t>
  </si>
  <si>
    <t>Durante el primer trimestre de cada año, las entidades realizan actualizaciones de manera voluntaria, según las necesidades específicas de cada operación estadística o registro administrativo. Cabe destacar que el reporte ordinario de estas actualizaciones debe presentarse en el mes de agosto de cada año.</t>
  </si>
  <si>
    <t>Durante el segundo trimestre de 2025 se logró un avance del 12 % en la actualización del Sistema de Información de Oferta y Demanda Estadística (SICODE), resultado de los reportes actualizados por parte de las entidades que conforman el SEN en relación con sus registros administrativos y operaciones estadísticas. Este avance refleja los esfuerzos institucionales por fortalecer la calidad y vigencia de la información disponible, así como la implementación de acciones orientadas a la promoción, divulgación y fomento del uso de la oferta estadística, en línea con los objetivos de articulación y planeación estratégica del Sistema Estadístico Nacional.</t>
  </si>
  <si>
    <t>Listas de asistencia de reuniones.
Reporte trimestre II de 2025, de novedades de registros admininistrativos y operaciones estadísticas (actualizados).
Directorio de entidades SICODE.
Presentación socialización SICODE (Junio de 2025).</t>
  </si>
  <si>
    <t xml:space="preserve">Durante el tercer trimestre se realizó el operativo de actualización del Sistema de identificación de caracterización de oferta y demanda estadística SICODE, de acuerdo con lo establecido en la respectiva resolución. En particular, el operativo inicio el 01 de agosto y concluyo el 31 de agosto. Segun programación, en el mes de agosto se dictaron dos capacitaciones a la entidades con el fin de orientarlas en el diligenciamiento de la plataforma del SICODE para las operaciones y registros administrativos, adicionalmente los sectorialistas realizaron capacitaciones y acompañamientos a las entidades que tiene a cargo, sobre todo en los aspectos de orientación, asignación y actualización de usuarios. A septiembre 30 se logro a un avance en recolección del 95%, </t>
  </si>
  <si>
    <t xml:space="preserve">
1. Carpeta Reportes actualizacion SICODE (6 archivos excel con el reporte de actualizacion de SICODE para julio, agosto y Septiembre)
2. Carpeta Socializacion SICODE: 11 listas de asistencia en excel asociadas a socializacion/capacitacion sobre SICODE y 1 presentacion en PDF con el contenido de la capacitacion/socializacion.</t>
  </si>
  <si>
    <t>Durante el último trimestre de 2025  se realizaron avances significativos en la actualización de registros administrativos nacionales y territoriales por parte de las entidades del SEN, se observó un incremento  tanto en el número de registros activos como en el porcentaje de cobertura, pasando de 97 % en octubre al 99,04 % en diciembre. El crecimiento en registros territoriales fue moderado pero sostenido, con 27 nuevos ingresos en el trimestre.</t>
  </si>
  <si>
    <t xml:space="preserve">DIRPEN 04 SICODE
6 Archivos excel con inventarios de operaciones estadísticas y registros administrativos actualizados de los meses de octubre, noviembre y diciembre de 2025 </t>
  </si>
  <si>
    <t>DIRPEN_05</t>
  </si>
  <si>
    <t>Elaborar productos asociados a la estrategia de fortalecimiento estadístico territorial.</t>
  </si>
  <si>
    <t>(Productos elaborados para el fortalecimiento estadístico territorial/total de productos proyectados)*100%</t>
  </si>
  <si>
    <t xml:space="preserve">1. Documento de resultado de las asistencias técnicas realizadas.
2. Documentación de la política de Gestión de la Información Estadística de MIPG de acuerdo con los requerimientos o lineamientos del DAFP. 
3. Productos de difusión del Índice de capacidad estadística territorial (2023).
4. Documento descriptivo del proceso estadístico del Índice de capacidad estadística territorial(2024). 
5. Material de apoyo desarrollado para la implementación del portafolio de fortalecimiento estadístico territorial. </t>
  </si>
  <si>
    <t>Servicio de articulación del Sistema Estadístico Nacional</t>
  </si>
  <si>
    <t>1. Se realiza convocatoria para la formulación de planes estadísticos, de la cual se priorizan 12 territorios para realizar retroalimentación de productos. Por lo que se solicitan cartas de intención para inicio de asistencia en el mes de abril. (se recibieron a corte marzo,9 cartas) correspondientes a:
 Alcaldía de Frontino
Alcaldia de Ciénaga
Alcaldia de el Cerrito
Alcaldia municipal de Melgar
Alcaldía municipal Aguachica
Alcaldía de Marinilla
Alcaldia de Pácora
Alcaldia de Bosconia
Alcaldía de San Marcos
2. Se remitió al DAFP según requerimiento, la revisión de los índices de la política de Gestión de información estadística.
3. Se ejecutó ejercicio espejo para contar con la base de datos preliminar (anexo) ICET 2023
5. A marzo de 2025 se elaboró: documento con el diseño del portafolio de herramientas, cronograma para la producción y difusión de herramientas, propuesta conceptual de herramientas del portafolio (contenido infografías, libreto y propuesta contenido videos tutoriales).</t>
  </si>
  <si>
    <t>1. Cartas de intención firmadas
2. Correo remitido al DAFP y matriz de revisión de indicadores
3. Ejercicio espejo en R y base de datos preliminar de resultados ICET 2023
5. Documento portafolio de herramientas, material de herramientas del portafolio desarrollado y cronograma.</t>
  </si>
  <si>
    <t>1. Se realizaron cuatro sesiones sincrónicas de asistencia técnica correspondientes a las subfases de preparación, identificación y recolección y seguimiento a la recolección. Asimismo se realizó retroalimentación de productos de la subfase 1 segun cronograma a las entidades priorizadas que remiteron información. A las que no enviaron productos se remitió correo electrónico recordatorio.
2.  Se realizo socialización de la politica de gestión de información estadística en evento organizado por el DAFP y la Contaduria General de la República. Asimismo se remitió al DAFP según requerimiento, revisión y aprobación de los resultados del Indice de la politica para publicación del indice de desempeño institucional.
3. Se llevó a cabo la publcación de resultados del ICET en su periodo de referencia 2023 y se desarrollaron actividades de la fase de construcción para ICET periodo de referencia 2024.
5. A Junio, se elaboró de manera conjunta con DICE dos videos  de conceptos técnicos que harán parte del portafolio de herramientas, asi como infografias.</t>
  </si>
  <si>
    <t>1. Listas de asistencia, correos electrónicos de retroalimentación o recordatorio de entrega de productos a entidades priorizadas
2. Correo remitido al DAFP y documento de revisión de resultados.
3. Productos de difusión ICET 2023, Matriz requerimiento sistemas, material de aprendizaje, formatos de pruebas aplicativo.
5. Videos e infografias elaborados por DICE y remitidos para revisión por parte de DIRPEN.</t>
  </si>
  <si>
    <t>1.Se realizaron 3 sesiones sincronicas de asistencia tecnica  correspondientes a las subfases de consolidación, diagnostico, y elaboracion de la parte estrategica y difusión.Asimismo se realizó retroalimentación de  los productos de las subfases segun cronograma a las entidades priorizadas que remiteron información. A las que no enviaron productos se remitió correo electrónico recordatorio
2.Se adelantó una revisión de las evidencias reportadas por las entidades en el Formulario único de registro a la gestión (FURAG).Adicionalmente se participo en reunion del DAFP  en donde se  presentaron  los resultados de  prueba piloto con criterios diferenciales ( nivel maximo , nivel basico , intermedio y avanzado ).
4.Se desarrolarron las fases de construcción ( material de aprendizaje, pruebas al aplicativo ) , recolección ( Entrenamiento al personal operativo, apoyo al seguimento en la recolección en la generacion de mallas de validación)
5.Como parte de la construccion del portafolio de herramientas se desarrollo un formulario forms para consultar y consolidar las buenas practicas en materia estadistica inicialmente en el DANE , asi mismo se genero un mapa de contenidos estructurado para el micrositio , asi como el avance en la matriz de ubicacion de fichas tecnicas de indicadores .</t>
  </si>
  <si>
    <t>1. Listas de asistencia, correos electrónicos de retroalimentación o recordatorio de entrega de productos a entidades priorizadas
2. Correo remitido al DAFP y documento de revisión de resultados.
4. Presentaciones , preguntas, y mallas de validación.
5. Presentaciones, avance  bateria de bases indicadores, Formulario Forms, mapa de contenidos .</t>
  </si>
  <si>
    <t>1. Se realizó retroalimentación de productos a entidades priorizadas a través de correo electrónico y sesiones vía teams. Asimismo se remitió correo electrónico a entidades priorizadas que no habian remitido productos. A diciembre se contó con planes estadísticos borrador de: Alcaldias de Sopó, Tunja, Floridablanca, Popayán, Sabaneta y Mosquera.
2.Se remitió el documento “Política de Gestión de Información Estadística – Criterios Diferenciales”, la revisión y actualización de las preguntas de la política de gestión de información estadística en el FURAG y el ámbito de aplicación, por su parte se llevó a cabo el consejo de desempeño institucional, para lo cual se realizó la presentación con el informe de lo desarrollado por el DANE.
4.Se desarrolarron las fases de recolección ( entrenamiento a personal operativo, seguimiento al proceso de recolección, entrega de validaciones en R a personal operativo entre otros) y se dio inicio a la fase de procesamiento.
5.Se consolidó el contenido del portafolio de herramientas y se dispuso en la página web del SEN.</t>
  </si>
  <si>
    <t xml:space="preserve">
DIRPEN 05_Fortalecimiento estadístico territorial
1. Listas de asistencia, correos electrónicos  de retroalimentación o recordatorio de entrega de productos a entidades priorizadas, documentos borrador PET
2. Correo o mercurio remitido al DAFP y los respectivos documentos solicitados.
4. Listas de asistencia, mallas de validación, preprocesamiento ICET.
5. Enlace página SEN.</t>
  </si>
  <si>
    <t>DIRPEN_06</t>
  </si>
  <si>
    <t>Promover el desarrollo de las estrategias, acciones y metas del Plan Estadístico Nacional 2023 - 2027 para la vigencia 2025 con atributos de calidad y oportunidad.</t>
  </si>
  <si>
    <t>Porcentaje ejecutado del Plan Estadístico Nacional 2023 - 2027 para la vigencia 2025/ Porcentaje planeado del Plan Estadístico Nacional 2023 - 2027 para la vigencia 2025</t>
  </si>
  <si>
    <t>1. Reporte de seguimiento del Plan Estadístico Nacional 2023 - 2027
2. Matriz de seguimiento del PEN</t>
  </si>
  <si>
    <t xml:space="preserve">Estructuración y ejecución del seguimiento del Plan de Acción del Plan Estadístico para el segundo semestre de 2024 para las 60 metas. 
Consolidación de reporte realizado por cada una de las áreas responsables, revisión de la coherencia, cálculo de avances  y estructuraciónd el informe y matriz de seguimiento. 
Estructuración del reporte semestral para la vigencia 2025. Cabe anotar que se reporta el seguimiento que se realiza al PEN, teniendo en cuenta que normativamente se definio seguimiento semestral (Resolucion 2337 de 2023) al avance en la ejecucion del PEN por parte del SEN. En conscuencia, el avance de 2025 estara disponible en agosto de 2025.  </t>
  </si>
  <si>
    <t>1. Reporte preliminar 2024
2. Matriz de seguimiento 2024 preliminar
3. Guia de seguimiento 2025 V1</t>
  </si>
  <si>
    <t xml:space="preserve">Ejecución, consolidación y publicación del seguimiento del Plan de Acción del Plan Estadístico para el segundo semestre de 2024 para las 60 metas. Estructuración y consolidación de los entregables,evidencias, revisión de coherencia y publicación del reporte de vigencia expirada para la vigencia 2024. 
Estructuración del reporte para la vigencia 2025 de 66 metas de las nueve estrategias. Cabe anotar que se reporta el seguimiento que se realiza al PEN, teniendo en cuenta que normativamente se definio seguimiento semestral (Resolucion 2337 de 2023) al avance en la ejecucion del PEN por parte del SEN. En conscuencia, el avance de 2025 estara disponible despues de septiembre de 2025.  </t>
  </si>
  <si>
    <t xml:space="preserve">"1. seguimiento_pen_2024_130625 VF
2. Anexo A. Descripción por metas del avance del PEN a 2024_VF
3. anexo-matriz-de-seguimiento-plan-de-accion-PEN-2024_VF
4. Guia de seguimiento 2025 V2"	</t>
  </si>
  <si>
    <t>Estructuración y ejecución del seguimiento del Plan de Acción del Plan Estadístico para el primer semestre de 2025. 
Consolidación de reporte realizado por cada una de las áreas responsables, revisión de la coherencia y cálculo de avances. 
Estructuración del reporte semestral para la vigencia 2025. Cabe anotar que se reporta el seguimiento que se realiza al PEN, teniendo en cuenta que normativamente se definió seguimiento semestral (Resolucion 2337 de 2023) al avance en la ejecucion del PEN por parte del SEN. 
A septiembre 30 de estimo un avance del 78% para las metas del PAE 2025, el cual corresponde a una dato preliminar. En octubre se socializara el porcentaje definitivo de avance en 2025 y acumulado.</t>
  </si>
  <si>
    <t>1. Matriz de seguimiento 2025 (preliminar): Anexo F Plan de accion PEN 2023 - 2025 (ii)
2.Guia de seguimiento: Guia Rapida Reporte Avances PEN: Anexo F Plan de accion PEN 2023 - 2025 Calc
3. Avance 2025 (preliminar)</t>
  </si>
  <si>
    <t>En el último trimestre, respecto a los avances del Plan Estadístico Nacional PEN 2023-2027, se consolidó el informe definitivo de avance del Pen a corte del primer semestre de 2025 y se presentó a Comité Directivo y al Consejo Asesor Técnico del Sistema Estadístico Nacional CASEN, realizando ajustes y atendiendo las recomendaciones dadas por cada una de las partes. Cabe anotar, que desde la DIRPEN se cumplio con las actividades de seguimiento establecidas en el procedimiento "Seguimiento PEN", cargado en isolucion. En  consecuentcia, el avance a corte de diciembre 2025 estara disponible a abril de 2025, para ser vadildado por comite directivo y sala de CASEN. A fecha de  cierre de este reporte se cuenta con la medicion de avance a primer semestre de 2025. Por lo anterior, se considera que desde la DIEPEN se cumplio con esta meta.</t>
  </si>
  <si>
    <t>Acta Segunda Plenaria CASEN - 03dic2025
Comite Directivo 1Nov2025 Pen 1sem
Informe_avance_PEN_1er_sem_2025_V2 (1)
PEN - Seguimiento_1erSem_2025 V3
PPT Segunda Plenaria CASEN_03_12_2025</t>
  </si>
  <si>
    <t>El dato de avance del Pen que se registra corresponde al avance al cierre del primer semestre de 2025. El dato de avance del PEN a diciembre de 2025 se conocerá en abril-mayo de 2026, posterior a que se haga la medición de cierre (De acuerdo con el procedimiento de seguimiento al PEN).</t>
  </si>
  <si>
    <t>DIRPEN_07</t>
  </si>
  <si>
    <t xml:space="preserve">Dinamizar el ecosistema de datos del SEN y sus instancias de coordinación mediante la generación de intercambios de experiencias y buenas prácticas, productos y resultados que fomenten la cultura estadística. 
</t>
  </si>
  <si>
    <t>Sumatoria de espacios generados</t>
  </si>
  <si>
    <t xml:space="preserve">1. Memorias de reunión, material empleado en las mesas de trabajo, encuentros y reuniones y productos de las instancias de coordinación del SEN dinamizadas.
2.  Material empleado en espacios de diálogo,  intercambio de experiencias y conversatorios entre actores del ecosistema del SEN que fomenten la cultura estadística. </t>
  </si>
  <si>
    <t>CALIDAD: El 31 de marzo se llevó a cabo el primer conversatorio de calidad estadística denominado El Poder de la Fase de Evaluación del Proceso Estadístico, implementando una metodología de taller. La temática central de este evento fue la fase de evaluación del proceso estadístico y tuvo como objetivo promover un espacio de diálogo, intercambio de experiencias y lecciones aprendidas sobre la fase de evaluación del proceso estadístico. El evento contó con la participación de 45 asistentes representantes de entidades como el DANE, la DIAN, el SENA, la Agencia Nacional de Defensa Jurídica del Estado, la Fiscalía General de la Nación, el Ministerio de Educación, el IDEAM, la Secretaría Distrital de Planeación, el MinTic, la Empresa Metro de Bogotá, La Superintendencia de Transporte, Fenalco, la Superintendencia de Sociedades, entre otras.
DATOS CIUDADANOS: evento Datos en acción: Conectando con la ciudadanía a través de los datos, realizado los días 12 y 23 de febrero, con el objetivo de Fortalecer el ecosistema de datos en Colombia mostrando y promoviendo iniciativas de Datos Ciudadanos lideradas por Organizaciones de la Sociedad Civil, la academia y otros actores clave, así como avanzar en la implementación del Marco de Copenhague y el desarrollo del Marco de Datos Ciudadanos para Colombia, fomentando la participación activa de diversos actores en los procesos de recolección, análisis y uso de datos.
ICET: 11 de marzo de 202, Socialización de experiencias territoriales en el fortalecimiento de capacidades estadísticas, transmitido por Youtube
MESAS ESTADÍSTICAS:  durante el trimestre se realizacion seis reuniones de cuatro mesas estadísticas sectoriales 2 de la mesa agropecuaria, una de la mesa migración, una de la mesa de Tecnologías de la inofrmación y las comunicaciones y dos e la submesa de gestión del riesgo de la Mesa Ambiental.</t>
  </si>
  <si>
    <t xml:space="preserve">CALIDAD: 
Lista de asistencia
Presentación
DATOS CIUDADANOS:
Listado de Inscritos 
Nota de concepto del evento
Presentaciones realizadas en el evento
ICET:
Evidencia del evento en Youtube
MESAS:
presentaciones
Listas de asistencia
Actas
</t>
  </si>
  <si>
    <t xml:space="preserve">Durante el mes de enero se presentaron cambios de personal en la insitución; se tenia programado el Taller Exploremos los Datos para el 18 de marzo, pero por el día cívico se reprogramó para el 2 de abril; se comenzaron reuniones internas en marzo para la activación de algunas mesas estadísticas a partir del mes de abril.
</t>
  </si>
  <si>
    <t>CALIDAD: Conversatorios-Talleres - En el marco de las acciones de fortalecimiento técnico a las entidades productoras del Sistema Estadístico Nacional (SEN), el 24 de junio de 2025 se llevó a cabo de manera presencial el taller “La importancia de las pruebas en el proceso estadístico”, organizado por la Dirección de Regulación, Planeación, Estandarización y Normalización (DIRPEN) del DANE. El evento se realizó en el auditorio Carlos Lleras Restrepo de la sede principal del DANE y contó con una duración de dos horas. El taller tuvo como propósito promover un espacio de diálogo e intercambio de experiencias sobre la planeación, ejecución y documentación de las pruebas al diseño de las operaciones estadísticas. Durante la jornada se socializó el alcance de estas pruebas en el marco del SEN, se desarrolló una actividad práctica con los asistentes y se fomentó la reflexión colectiva en torno a buenas prácticas y desafíos asociados a este componente crítico del proceso estadístico. Al evento asistieron 48 personas pertenecientes a entidades como el Ministerio de Hacienda, Ministerio de Ambiente, IDEAM, SENA, ICA, Parques Nacionales, Superintendencia de Sociedades, Policía Nacional, Fedegán y el Ministerio de Educación. Evento entrega de certificados de calidad - El 6 de mayo de 2025 se realizó de manera presencial el evento de Entrega de Certificaciones de Calidad Estadística en el Auditorio Carlos Lleras Restrepo del DANE, con la participación de 93 personas. La jornada, organizada por la Dirección de Regulación, Planeación, Estandarización y Normalización (DIRPEN), tuvo como objetivo reconocer el compromiso de las entidades productoras del Sistema Estadístico Nacional (SEN) con la calidad y la ética en la producción de estadísticas oficiales. Durante el evento se presentaron los resultados de las evaluaciones de calidad realizadas en 2024, se entregaron certificados y cartas de certificación ética, y se compartieron experiencias destacadas por parte de entidades certificadas. Además, se abordaron aspectos clave como el uso del logo de certificación y el valor de las estadísticas oficiales a través del espacio Café con Datos, promoviendo la reflexión sobre la importancia de la calidad y la confianza en la información estadística para la toma de decisiones.
DATOS CIUDADANOS: Durante el trimestre, en el marco del proyecto de Datos ciudadanos se realizaron 4 talleres Datos en Acción, el 2 de abril se realizó el taller interno con funcionarios del DANE sobre el proyecto, el 24 de abril se realizó un taller Datos en Acción en la ciudad de Medellín, el 7 y 8 de mayo se realizó el taller Tírame el Dato en la Ciudad de Cartagena y Soplaviento y el 5 de junio se realizó el taller de cocreación del modelo de madurez sobre datos ciudadanos en Bogotá.
ICET: El 28 de mayo se realizó desde la ciudad de Pasto, la presentación de resultados del Indice de Capacidad Estadística Territorial 2023,  acompañado de un webinar con la participación de 6 panelistas y 200 personas de diferentes entidades territoriales. De igual manera se transmitió mediante el canal de Youtube del DANE, con la participación de 789 personas.
CASEN: durante el trimestre se llevó a cabo la primera plenaria general del Consejo Asesor Técnico del SEN (CASEN) abordando los temas de Revisar los avances y la gestión adelantada del PEN 2023-2027, retroalimentación del proyecto de Cambio de año base de la Dirección de Síntesis y Cuentas Nacionales (DSCN), presentación del plan de trabajo del CASEN 2025 y socialización y contextualización del CENU como estadística estratégica. Por otra parte, las salas especializadas llevaron a cabo un total de 7 reuniones en línea con sus planes de trabajo, distribuidas así: Sala de Modernización Tecnológica con 1 reunion; Salud, bienestar y demografía con 2 reuniones, Gobierno y justicia con 2 reuniones; y Geografía, medio ambiente y ordenamiento territorial 2 reuniones.
MESAS ESTADÍSTICAS: durante el trimestre se llevaron a cabo 44 encuentros de las 13 mesas estadísticas distribuidas de la siguiente manera:
Mesa TIC 1, salud 2, ambiental 11, economia cultural 1, servicios publicos 1, transporte 2, agropecuaria 18, justicia 2, campesinado 2, EcTel 1, minero energetica 1, territorial 1 y economia popular 1
CES: Durante el mes de junio se realizaron exitosamente las sesiones de los cinco Comités Estadísticos Sectoriales: Gobierno, Justicia y Seguridad (12 de junio, virtual); Geografía, Medio Ambiente y Ordenamiento Territorial (17 de junio, presencial); Salud (18 de junio, virtual); Economía (24 de junio, presencial) e Infraestructura Tecnológica y de Información (26 de junio, virtual). Cada comité contó con amplia participación de entidades designadas y secretarías técnicas, fortaleciendo la articulación y el seguimiento a las necesidades de información priorizadas, así como la formulación de nuevas propuestas técnicas para el sistema estadístico nacional.</t>
  </si>
  <si>
    <t>CALIDAD:
Presentaciones
Listas de asistencia
DATOS CIUDADANOS:
Presentaciónes
Notas conceptuales
Minuto a minuto
Listado invitados
ICET:
Presentacion
Lista de asistencia
CASEN:
Presentaciones
Listas de asistencia
Actas de reunión
MESAS:
Presentaciones
Listas de asistencia
Actas de reunión
CES
Presentaciones
Listas de asistencia
Grabación
Registro Fotografico</t>
  </si>
  <si>
    <t>CASEN: durante el trimestre se realizaron 10 reuniones: Sala de Modernización Tecnológica con 3 reuniones; Salud, bienestar y demografía con 1 reunión, Gobierno y justicia con 2 reuniones,  Geografía, medio ambiente y ordenamiento territorial 1 reuniones y Economía 2; intersala salud y economía 1.
Realización de la Sala General del CASEN con el objetivo: "Presentar la segunda versión propuesta del Marco Ético para Operaciones Estadísticas, para recibir recomendaciones y observaciones de los expertos"
MESAS ESTADÍSTICAS: durante el trimestre se llevaron a cabo 30 encuentros de las 13 mesas estadísticas distribuidas de la siguiente manera:
Mesa TIC 1, salud 1, ambiental 8, economia cultural 1, servicios publicos 2, transporte 1, agropecuaria 8, campesinado 1,  minero energetica 1, territorial 2 , economia popular 1, migración 1, Educación 2
CES: En el tercer trimestre de 2025 se ha avanzado de manera significativa en la consolidación de las demandas de información dentro de los Comités Estadísticos Sectoriales (CES). Este proceso ha permitido fortalecer la identificación de necesidades y dar mayor coherencia al trabajo interinstitucional en materia estadística. De manera complementaria, se encuentra en proceso la planeación de la Segunda Jornada de Divulgación de los CES, que tendrá lugar a comienzos de octubre de 2025. Este encuentro, por primera vez, contará con la participación de cinco entidades como ponentes, lo cual representa un hito en la difusión de experiencias y avances dentro del ecosistema estadístico sectorial.
DATOS CIUDADANOS: Se realizaron 3 sesiones de co creación con organizaciones de la sociedad civil, academia y otras entidades para la creación conjunta y validación del modelo de madurez para datos ciudadanos, a su vez se realizó un taller introductorio con Organizaciones de la sociedad civil para conceptualizar sobre datos ciudadanos</t>
  </si>
  <si>
    <t>CASEN:
Presentaciones
Listas de asistencia
Actas de reunión
MESAS:
Presentaciones
Listas de asistencia
Actas de reunión
CES
Planes de acción
Documentos
DATOS CIUDADANOS
Presentaciones
Notas de Concepto
Sistematización de resultados</t>
  </si>
  <si>
    <t xml:space="preserve">CASEN: durante el último trimestre se realizaron 8 reuniones: Sala de Modernización Tecnológica con 3 reuniones; Salud, bienestar y demografía con 1 reunión, Gobierno y justicia con 2 reuniones, Geografía, medio ambiente y ordenamiento territorial 2 reuniones 
Realización de la Plenaria del Consejo Asesor Técnico del Sistema Estadístico Nacional (3 de diciembre), con el objetivo de presentar los avances y la gestión adelantada del PEN 2023-2027, retroalimentar la estrategia de Datos generados por la Ciudadanía y finalizar las sesiones del CASEN para 2025. Se ejecutó todo el plan de trabajo del Casén.
MESAS ESTADÍSTICAS: durante el último trimestre de2025 se llevaron a cabo 32 reuniones de las 13 mesas estadísticas distribuidas de la siguiente manera:
Mesa TIC 1, salud 1, ambiental 6, economía cultural 2, servicios públicos 2, transporte 1, agropecuaria 6, campesinado 1, minero energética 1, territorial 1 , economía popular 2, migración 3, Educación 1. Se cumplió con la meta de realizar cuatro plenarias por mesa estadística, es decir, al finalizar el año se realizaron las 60 plenarias para las 15 mesas estadísticas activas (Algunas mesas tuvieron plenarias adicionales).
CES: En el cuarto trimestre de 2025 se programaron y se llevaron a cabo las sesiones del trimestre (5 sesiones), con una participación del 85% (55 de 64 delegados. Estas reuniones permitieron: Socializar avances sobre 53 necesidades de información y dos Planes Estadísticos Sectoriales, Presentar temas estratégicos como el Sistema de Economía Popular, indicadores de seguridad y justicia, y desarrollos del Observatorio MinTIC y Aprobar la adhesión del Ministerio de la Igualdad, ampliando la representación sectorial. Se formalizó el cierre del ciclo anual mediante la elaboración de actas, organización de insumos técnicos y validación de acuerdos, garantizando trazabilidad, transparencia y soporte documental..
DATOS CIUDADANOS: Durante los meses de octubre a diciembre se realizaron dos eventos relacionados con datos ciudadanos, la clausura de los talleres autónomos realizada el pasado 17 de noviembre y el taller datos en acción en la ciudad de Tumaco realizado el pasado 22 de noviembre. 
</t>
  </si>
  <si>
    <t xml:space="preserve">CASEN:
Presentaciones
Listas de asistencia
Actas de reunión
MESAS:
Presentaciones
Listas de asistencia
Actas de reunión
CES
Planes de acción
Documentos
DATOS CIUDADANOS
Presentaciones
Notas de Concepto
</t>
  </si>
  <si>
    <t>DIRPEN_08</t>
  </si>
  <si>
    <t>Implementar y desarrollar el plan de capacitación del Sistema Estadístico Nacional SEN 2025 para la promoción de los lineamientos, normas y estándares estadísticos.</t>
  </si>
  <si>
    <t>(Actividades de formación realizadas / Actividades de formación programadas)*100%</t>
  </si>
  <si>
    <t>1. Listas de asistencia de participantes miembros de las entidades SEN a las actividades de formación realizadas y material utilizado en las sesiones. 
2. Evidencia de cursos virtuales mantenidos, actualizados y/o desarrollados en el periodo</t>
  </si>
  <si>
    <t>Servicio de educación informal</t>
  </si>
  <si>
    <t xml:space="preserve">A. En el primer trimestre se realizó por parte de los equipos temáticos las socializaciones y talleres programados en el Plan de Capacitación 2025, con la participación de  491 participantes:  
1.   (1) Socialización del Sistema de Identificación y Caracterización de Oferta y Demanda Estadística (SICODE).
2.   (2) Socialización sobre la Política de Gestión de Información Estadística en el Marco del Modelo Integrado de Planeación y Gestión (MIPG). (2 socializaciones) 
3.   (1) Norma Técnica de la Calidad del Proceso Estadístico NTC PE 1000:2020. 
4.   (1) Marco de Aseguramiento de la Calidad del Sistema Estadístico Nacional de Colombia (MAC). 
5.   (1) Clasificación del Consumo Individual por Finalidades 2018 Adaptada para Colombia (CCIF 2018 A.C.). 
6.   (1)Taller de diseño, construcción, interpretación de indicadores y metodología de formulación de una línea base de indicadores. 
7.   (1)Taller de fortalecimiento y aprovechamiento estadístico de los registros administrativos.
8.   (1) Instrumento de Autoevaluación.
9.   (1) Estándar DDI y Dublin Core. 
10.(1) Socialización sobre la metodología de formulación de un plan estadístico. 
11. (1) Sensibilización Estándar Statiscal Data and Metadata Exchange SDMX.
Fórmula :   Actividades de formación GIT Planificación realizadas (4), actividades de formación GIT Regulación  realizadas (6),  actividades de formación GIT  Gestión y Proveedores de Datos realizadas (2) /  Actividades de formación GIT Planificación  programadas (4), actividades de formación GIT Regulación  programadas (6),  actividades de formación GIT  Gestión y Proveedores de Datos programadas (2) =    Total 100%
B.Respecto de cursos virtuales se realizó el lanzamiento de 9 temáticas del Ciclo 1  programados en el Plan de Capacitación 2025 (24 de febrero al 24 de abril), al cierre del prim er trimestre el ciclo 1 se encuentra en desarrollo: 
1.Metodología de formulación de un plan estadístico
2.Norma técnica de la calidad del proceso estadístico NTC PE 1000:2020
3.Diseño y construcción de indicadores. 
4.Política de Gestión de la Información Estadística. 
5.Proceso estadístico. 
6.Clasificaciones Estadísticas Económicas 1. Clasificación Industrial Internacional Uniforme de todas las Actividades Económicas Revisión 4 Adaptada para Colombia – CIIU Rev. 4 A.C. 
7.Clasificaciones Estadísticas Sociales 1. Clasificación Internacional Normalizada de la Educación Adaptada para Colombia - CINE A.C. y Clasificación Única de Ocupaciones para Colombia – CUOC
8.Clasificaciones estadísticas sociales 2. Clasificación Internacional de Actividades para Estadísticas de Uso del Tiempo Adaptada para Colombia (ICATUS 2016 A.C.) y Clasificación Internacional de Delitos con Fines Estadísticos Adaptada para Colombia (ICCS A.C.)
9.Marco de Aseguramiento de la Calidad para Colombia 
Desde la planificación y articulación de actividades con la áreas de Arte y Cultura, DICE y OSIS se desarrolla el cronograma anual y cronograma para el lazamiento del ciclo 1. Se alista y consolida la base de participantes inscritos (8.871 participantes)  para la matricula a los cursos virtuales del ciclo1.
Por parte del equipo de producción se realizaron los ajustes y actualizaciones requeridas para el curso Clasificaciones Estadísticas Sociales 1. Se trabaja en la revisión de cursos externos como referencia para la propuesta de mejora de los cursos SEN, así como de su plataforma. Desde diseño gráfico se realizó la revisión inicial de la plataforma aprendizajedane.dane.gov.co tanto para los 5 cursos del ciclo 1-2025, así como para los diferentes elementos gráficos que complementan la plataforma y los cursos, para realizar sus respectivos ajustes, y para proponer las actualizaciones y mejoras que se puedan realizar. Se realizaron los contenidos requeridos para la actualización y ajuste de los 5 cursos de ciclo 1-2025 y en plataforma con base en las observaciones de desarrollo y maquetación, así como en los formatos de ajustes de cada curso recibidos de adecuación pedagógica. Esto de acuerdo con el cronograma del plan de trabajo elaborado.
Para maquetación y programación se realizó, la modificación de los cursos Diseño y construcción de indicadores y Norma técnica de la calidad del proceso estadístico NTC PE 1000:2020 en su respectivo JS, produciendo un cambio en algunos usuarios que se tuvieron que hacer un ajuste manual dentro de plataforma. Se crearon los 11 cursos correspondientes al ciclo 2. También se produjo la copia del curso de Capacidades Estadísticas para pueblos indigenas en la nueva plataforma.
En cuanto a las actividades de adecuación pedagógica, se contactó a los expertos temáticos de 7 de los cursos del ciclo 2 con la intención de solicitar sus ajustes y comentarios para la respectiva actualización de los cursos. Igualmente, en aras de mejorar la experiencia de usuario y contar con un instrumento de medición más completo, se realizó una propuesta de mejora de la encuesta de percepción para los cursos. Se ha brindado la asesoría que han solicitado los expertos temáticos en general.
Fórmula :   Actividades de formación  Cursos virtuales SEN en desarrollo  (9) /  Cursos virtuales SEN programadas  (9) =    Total 100%
C.Durante el primer trimestre de 2025, se desarrolló el ciclo 1 del curso de Auditor Interno de la NTCP 1000 entre el 24 y el 28 de febrero. Este curso contó con la participación de 27 personas representantes de entidades del Sistema Estadístico Nacional (SEN), entre las cuales se destacan: la Agencia de Desarrollo Rural, el Servicio Nacional de Aprendizaje (SENA), la Alcaldía de Girardot, la Alcaldía de Fusagasugá, el Banco de la República, el Instituto de Hidrología, Meteorología y Estudios Ambientales (IDEAM), el Departamento Administrativo Nacional de Estadística (DANE), la Federación Colombiana de Municipios, la Policía Nacional, el Departamento Administrativo de la Función Pública, la Secretaría Distrital de Planeación y la Superintendencia de Salud. 
Fórmula :   Actividades de formación GIT Calidad (1) realizadas  /  Actividades de formación GIT Calidad  programadas (1) =    Total 100%
</t>
  </si>
  <si>
    <t xml:space="preserve">A. Socializaciones_talleres (Presentaciones, listados de asistencia)
B. Cursos Virtuales SEN  (Planificación, articulación y gestión - Producción)
C. Curso Auditor Interno NTC PE 1000 ( Presentaciones, listados de asistencia por módulo)
</t>
  </si>
  <si>
    <t>A. En el segundo trimestre se realizó por parte de los equipos temáticos las socializaciones y talleres programados en el Plan de Capacitación 2025, con la participación de  718 participantes:  
(1)  Socialización sobre la Política de Gestión de Información Estadística en el Marco del Modelo Integrado de Planeación y Gestión (MIPG)
(1) Taller de fortalecimiento y aprovechamiento estadístico de los registros administrativos.
(1) Taller sobre el proceso de anonimización de las bases de datos para uso estadístico
(1) Taller de diseño, construcción, interpretación de indicadores y metodología de formulación de una línea base de indicadores. 
(1) Proceso estadístico
(2) Documentación técnica fases Detección y Análisis de Necesidades, Diseño y Construcción.
(2) Documentación técnica fases Recolección/Acopio, Procesamiento, Análisis, Difusión, Evaluación
(1) Norma Técnica de la Calidad del Proceso Estadístico NTC PE 1000:2020. 
(1) Socialización de resultados de las evaluaciones de calidad 2023: intercambio de experiencias. 
(1) Clasificación Única de Ocupaciones para Colombia (CUOC)
(1) Clasificación internacional de delitos con fines estadísticos Adaptada para Colombia (ICCS A.C.)
(1) Clasificación Industrial Internacional Uniforme de Todas las Actividades Económicas Revisión 4 Adaptada para Colombia (CIIU Rev. 4 A.C. (2022))
(1) Clasificación Central de Productos Versión 2.1. Adaptada para Colombia (CPC Ver. 2.1 A.C. (2022))
(1) Clasificación Internacional Normalizada de la Educación - Niveles de Educación Adaptada para Colombia, CINE-N 2011 A.C. (2023) y  Clasificación Internacional Normalizada de la Educación  - Campos de Educación y Formación Adaptada para Colombia CINE-F 2013 A.C. (2023).
(1) Marco de Aseguramiento de la Calidad del Sistema Estadístico Nacional de Colombia (MAC).
Fórmula :   Actividades de formación GIT Planificación realizadas (2), actividades de formación GIT Regulación  realizadas (11),  actividades de formación GIT Calidad realizadas (2), actividades de formación GIT  Gestión y Proveedores de Datos realizadas (2) /  Actividades de formación GIT Planificación  programadas (2), actividades de formación GIT Regulación  programadas (11),   actividades de formación GIT Calidad programadas (2), actividades de formación GIT  Gestión y Proveedores de Datos programadas (2) =    Total 100%
B. Respecto de cursos virtuales se realizó el lanzamiento de 11temáticas del Ciclo 2  programados en el Plan de Capacitación 2025 (2 de mayo al 2 de julio), al cierre del segundo trimestre el ciclo 2 se encuentra en desarrollo: 
1. Metodología de formulación de un plan estadístico
2. Norma técnica de la calidad del proceso estadístico NTC PE 1000:2020
3. Diseño y construcción de indicadores. 
4. Política de Gestión de la Información Estadística. 
5. Proceso estadístico. 
6. Fortalecimiento de registros administrativos para su aprovechamiento estadístico. 
7. Configuración de registros administrativos para su aprovechamiento estadístico
8. Clasificaciones Estadísticas Económicas 1. Clasificación Industrial Internacional Uniforme de todas las Actividades Económicas Revisión 4 Adaptada para Colombia – CIIU Rev. 4 A.C. 
9. Clasificaciones Estadísticas Sociales 1. Clasificación Internacional Normalizada de la Educación Adaptada para Colombia - CINE A.C. y Clasificación Única de Ocupaciones para Colombia – CUOC
10. Clasificaciones estadísticas sociales 2. Clasificación Internacional de Actividades para Estadísticas de Uso del Tiempo Adaptada para Colombia (ICATUS 2016 A.C.) y Clasificación Internacional de Delitos con Fines Estadísticos Adaptada para Colombia (ICCS A.C.)
11. Clasificaciones Estadísticas Económicas 2. Clasificación Central de Productos Versión 2.1 Adaptada para Colombia – CPC Ver. 2.1 A.C.
Desde la planificación y articulación de actividades con la áreas de Arte y Cultura, DICE y OSIS se desarrolla el cronograma anual y cronograma para el lazamiento del ciclo 2. Se alista y consolida la base de participantes inscritos (4.996 participantes)  para la matricula a los cursos virtuales del ciclo 2 y  (2.433 participantes) para la matricula a los cursos virtuales del ciclo 3.  Se realizo el proceso de certificación de (2.721 participantes) correspondiente a los cursos virtuales ciclo 1.
Por parte del equipo de producción se realizaron ajustes a cursos del Ciclo 2, ajustes para la plataforma aprendanet (Moodle), diseño de Moodle para curso introductorio. Para maquetación y programación se realiza el ajuste de plataforma de todos los cursos del ciclo 2, se realizo el ajuste de DCII y los demas ajustes de Clasificaciones Sociales. Se inició un trabajo coordinado con los expertos temáticos encargados de los cursos que deben actualizarse en el ciclo 3 del Plan de Capacitación del SEN.  Como resultado, se están realizando reuniones de acompañamiento y asesoría pedagógica, principalmente con los cursos que tendrán ajustes profundos. Se llevaron a cabo las actualizaciones y ajustes para los cursos del ciclo 3, así como para todas las guías de estudio. Mejoras aplicadas al curso introductorio y a la plataforma moodle. Se trabaja en el desarrollo de video tutorial para el curso CECE y en la visualización de las actividades de los cursos.  Para maquetación se realizó durante mayo la atención y respuesta a múltiples usuarios con inconvenientes en el avance de los cursos, ajustando calificaciones y solucionando errores de visualización. Se revisó y comprobó el correcto funcionamiento de los paquetes SCORM en todos los cursos de DIRPEN – DANE, identificando y corrigiendo errores que impedían el avance de los participantes. Se participó en reuniones de mejora de contenidos, se creó el espacio para el Ciclo 3 con estructura editable y se actualizó el curso Políticas para la gestión estadística – POLGES para su integración en dicho ciclo. Cabe resaltar que aún faltan tres cursos por realizar una actualización profunda en su contenido e implementación técnica.
A nivel de adecuación pedagógica, se brindó acompañamiento a las expertas temáticas del curso "Condiciones para la evaluación de la calidad estadística" en la grabación del videotutorial sobre el "Formato de Identificación de Evidencias" y en la producción del nuevo módulo sobre el uso del logo de certificación. Además, se continuó el apoyo a los expertos de los cursos "Configuración de registros administrativos para su aprovechamiento estadístico" (incluyendo la guionización de los módulos nuevos para el curso) y "Datos ciudadanos". Por otro lado, se participó en reuniones iniciales entre el DANE, ONU Mujeres y la Fundación WWB Colombia, para definir el desarrollo del curso sobre educación financiera con enfoque de género.
Se diseño video tutorial, diseño de módulo 4, portada y pdf curso CECE.  Diseño módulo 1 curso CRRAA módulo 1 y diseño de infografías. Diseño banners para plataforma Moodle. 
En el proceso de maquetación de los cursos, se realizaron ajustes importantes en el curso Condiciones para la evaluación de la calidad estadística, incluyendo la incorporación del módulo 4 para completar su estructura. Asimismo, en el curso Configuración de registros administrativos para su aprovechamiento estadístico, se implementaron modificaciones tanto en la organización de los módulos y lecciones como en las evaluaciones internas. Adicionalmente, se llevó a cabo el alistamiento de los cursos correspondientes al ciclo 3, dejándolos listos para su próxima publicación.
Fórmula :   Actividades de formación  Cursos virtuales SEN en desarrollo ciclo 2  (11) /  Cursos virtuales SEN programadas ciclo 2  (11) =    Total 100%
C. Durante el segundo trimestre de 2025, entre el 5 y el 9 de mayo de 2025 se desarrolló el segundo ciclo del curso “Auditor Interno NTC PE 1000:2020”, como parte de las estrategias de fortalecimiento de capacidades técnicas para el aseguramiento de la calidad estadística en el marco del Sistema Estadístico Nacional (SEN). La actividad contó con la participación de 35 personas pertenecientes a entidades como la Aeronáutica Civil, el Departamento Administrativo Nacional de Estadística (DANE), la Función Pública, los Ministerios de Vivienda, Educación, TIC y Justicia, así como el SENA, el IDEAM, la Unidad de Planeación Minero Energética (UPME), el INPEC, el Observatorio Colombiano de Ciencia y Tecnología (OCyT) y la Secretaría Distrital de Salud. Al finalizar el proceso formativo, 15 participantes cumplieron con los requisitos de aprobación y obtuvieron la certificación como auditores internos. 
Fórmula :   Actividades de formación GIT Calidad (1) realizadas  /  Actividades de formación GIT Calidad  programadas (1) =    Total 100%</t>
  </si>
  <si>
    <t>A. En el Tercer trimestre se realizó por parte de los equipos temáticos las socializaciones y talleres programados en el Plan de Capacitación 2025, con la participación de 718 participantes:  
(2) Metodología de formulación de un plan estadístico	
(1) Sistema de Identificación y Caracterización de Oferta y Demanda Estadística (SICODE)	
(1) Clasificación ICATUS 2016 A.C.	
(1) Instrumento de Autoevaluación y revisiones focalizadas	
(1) Política de Gestión de Información Estadística (MIPG)	
(1) Norma Técnica de la Calidad del Proceso Estadístico – NTC PE 1000:2020	
(1) Taller de diseño, construcción e interpretación de indicadores y formulación de línea base	
(1) Sesión informativa sobre el proceso de evaluación de la calidad estadística	
(2) Taller de fortalecimiento y aprovechamiento estadístico de registros administrativos	
(1) Curso “Auditores Internos NTC PE 1000:2020” (actividad complementaria con certificación)
(1)Socialización sobre la metodología de formulación de un plan estadístico.	
(1) Taller sobre el proceso de anonimización de las bases de datos para uso estadístico.
(1)Sensibilización Estándar Statiscal Data and Metadata Exchange SDMX.
Fórmula :   Actividades de formación GIT Planificación realizadas (4), actividades de formación GIT Regulación  realizadas (2),  actividades de formación GIT Calidad realizadas (3), actividades de formación GIT  Gestión y Proveedores de Datos realizadas (2) /  Actividades de formación GIT Planificación programadas (4), actividades de formación GIT Regulaciónprogramadas (2),  actividades de formación GIT Calidad programadas (3), actividades de formación GIT  Gestión y Proveedores de Datos programadas (2)=    Total 100%
B. Respecto de cursos virtuales se realizó el lanzamiento de 9 temáticas del Ciclo 3 programados en el Plan de Capacitación 2025 (8 de julio al 8 de septiembre), al cierre del tercer trimestre el ciclo 3 se encuentra en desarrollo:
1. Metodología de formulación de un plan estadístico    
2. Norma técnica de la calidad del proceso estadístico NTC PE 1000:2020           
3. Política de Gestión de la Información Estadística                              
4. Proceso estadístico      
5. Fortalecimiento de registros administrativos para su aprovechamiento estadístico  
6. Configuración de registros administrativos para su aprovechamiento estadístico 
7. Condiciones para la evaluación de la calidad estadística                                                                                                                                                                                                                                                                                                                                         
8. Sistema de Ética Estadística del DANE – SETE 
9. Marco de Aseguramiento de la Calidad para Colombia
Desde la fase de planificación y articulación, se llevaron a cabo todas las actividades correspondientes al proceso de certificación, logrando la expedición de 1.149 certificados del C2. Asimismo, se realizaron la primera y segunda reunión sincrónica, el envío de recordatorios por correo electrónico, la notificación de seguimientos a los usuarios y, finalmente, las actividades de cierre del ciclo 3.
Por otra parte, en coordinación con las áreas de Arte y Cultura, DICE y OSIS, se formuló el cronograma para el lanzamiento del ciclo 4. Adicionalmente, se preparó y consolidó la base de 4.916 participantes inscritos, con el fin de efectuar la matrícula en los cursos virtuales correspondientes y gestionar la notificación por correo electrónico de la primera reunión sincrónica.
Por parte del equipo de producción, se realizaron ajustes en el marco de la adecuación pedagógica, los cuales incluyeron: la preparación de los cursos del ciclo 3; el trabajo en la guionización de los módulos y lecciones del curso Configuración de registros administrativos para su aprovechamiento estadístico; la identificación y aplicación de ajustes para los cursos del ciclo 4, especialmente para EDIPE y SETE; y la guionización de los módulos 1 y 2 del nuevo curso Datos Ciudadanos. De igual forma, se adelantaron actividades de planeación para el desarrollo del curso Educación Financiera con Enfoque de Género.
En el área de diseño gráfico, se llevó a cabo el rediseño del curso CRRAA (módulos 1, 2, 3 y 4), junto con todos los elementos complementarios. Asimismo, se elaboraron las piezas gráficas requeridas (banners, íconos y botones) para la plataforma Aprendanet, se ajustaron las guías de estudio de CRRAA y CECE, y se realizaron los ajustes necesarios para los cursos del ciclo 3, así como el alistamiento gráfico para el curso Datos Ciudadanos.
En cuanto a maquetación, se brindó atención y seguimiento oportuno a los usuarios mediante la respuesta a correos electrónicos y la participación en las reuniones sincrónicas de soporte en los ciclos correspondientes. Además, se completó la construcción y maquetación de los módulos 1, 2, 3 y 4 de los cursos CRAA y EDIPE, así como el alistamiento general del curso Datos Ciudadanos, orientados a optimizar la navegación, corregir inconsistencias en las actividades y asegurar la correcta actualización de calificaciones, garantizando así una experiencia más fluida y efectiva para los participantes.
Finalmente, se elaboró un diagnóstico, un protocolo sugerido y una lista de verificación para abordar los problemas de fluctuación y comunicación entre los materiales de formación y la plataforma Aprendanet
Fórmula: Actividades de formación Cursos virtuales SEN en desarrollo ciclo 3 (9) / Cursos virtuales SEN programadas ciclo 3 (9) = Total 100%
C. No aplica 
Fórmula :   Actividades de formación GIT Calidad (0) realizadas  /  Actividades de formación GIT Calidad  programadas (0) =    Total 100%</t>
  </si>
  <si>
    <t>A.Socializaciones_talleres (Presentaciones, listados de asistencia)
B. Cursos Virtuales SEN  (Planificación, articulación y gestión - Producción)</t>
  </si>
  <si>
    <t>A. En el cuarto  trimestre se realizó por parte de los equipos temáticos las socializaciones y talleres programados en el Plan de Capacitación 2025, con la participación de 297 participantes:  
(1) Proceso estadístico
(1) Política de Gestión de Información Estadística en el Marco del Modelo Integrado de Planeación y Gestión (MIPG)
(1) Documentación técnica fases Detección y Análisis de Necesidades, Diseño y Construcción.
(1) Documentación técnica fases Recolección/Acopio, Procesamiento, Análisis, Difusión, Evaluación	
(1) Marco de Aseguramiento de la Calidad del Sistema Estadístico Nacional de Colombia (MAC).	
(1) Taller de diseño, construcción, interpretación de indicadores y metodología de formulación de una línea base de indicadores.
(1) Estándar DDI y Dublin Core.
(1)  Instrumento de Autoevaluación y revisiones focalizadas.
Fórmula :   Actividades de formación GIT Planificación realizadas (1), actividades de formación Git Territorial (1), actividades de formación GIT Regulación  realizadas (4),  actividades de formación GIT Calidad realizadas (2), actividades de formación GIT  Gestión /  Actividades de formación GIT Planificación programadas (1), actividades de formación Git Territorial (1), actividades de formación GIT Regulaciónprogramadas (4),  actividades de formación GIT Calidad programadas (2)=   Total 100%
B. Respecto de cursos virtuales se realizó el lanzamiento de 13 temáticas del Ciclo 4 programados en el Plan de Capacitación 2025 (12 de septiembre al 12 de noviembre), se ofertaron :
1. Norma técnica de la calidad del proceso estadístico NTC PE 1000:2020
2. Diseño y construcción de indicadores. 
3. Proceso estadístico. 
4. Fortalecimiento de registros administrativos para su aprovechamiento estadístico. 
5. Configuración de registros administrativos para su aprovechamiento estadístico
6. Condiciones para la evaluación de la calidad estadística. 
7. Enfoque diferencial e interseccional en la producción estadística. 
8. Sistema de Ética Estadística del DANE – SETE
9. Clasificaciones Estadísticas Económicas 1. Clasificación Industrial Internacional Uniforme de todas las Actividades Económicas Revisión 4 Adaptada para Colombia – CIIU Rev. 4 A.C. 
10. Clasificaciones Estadísticas Sociales 1. Clasificación Internacional Normalizada de la Educación Adaptada para Colombia - CINE A.C. y Clasificación Única de Ocupaciones para Colombia – CUOC
11. Clasificaciones estadísticas sociales 2. Clasificación Internacional de Actividades para Estadísticas de Uso del Tiempo Adaptada para Colombia (ICATUS 2016 A.C.) y Clasificación Internacional de Delitos con Fines Estadísticos Adaptada para Colombia (ICCS A.C.)
12. Clasificaciones Estadísticas Económicas 2. Clasificación Central de Productos Versión 2.1 Adaptada para Colombia – CPC Ver. 2.1 A.C.1. Metodología de formulación de un plan estadístico    
13. Datos ciudadanos
Desde la fase de gestión y articulación, se llevaron a cabo todas las actividades correspondientes al proceso de certificación, logrando la expedición de 843 certificados del C3 y 1.218 del ciclo 4. Asimismo, se realizaron la primera y segunda reunión sincrónica, el envío de recordatorios por correo electrónico, la notificación de seguimientos a los usuarios y, finalmente, las actividades de cierre del ciclo 4.
Por parte del equipo de producción, se realizaron ajustes en el marco de la adecuación pedagógica,  se realizaron acciones clave para la adecuación pedagógica de los cursos virtuales del SEN 2025, principalmente en el curso “Datos ciudadanos: fundamentos para la generación de información estadística” y en la actualización del curso SETE. Estas incluyeron la guionización de recursos para los módulos 3 y 4, la revisión y consolidación de cuestionarios, la coordinación con expertos temáticos para ajustes y control de calidad, la propuesta y desarrollo de nuevos materiales como videos, podcasts y documentos complementarios, así como la gestión de insumos para la actualización de contenidos y la articulación con el equipo de virtualización. se realizaron ajustes en la estructura pedagógica del curso de Educación Financiera con Enfoque de Género, definiendo contenidos, objetivos y distribución por semanas, además de elaborar la Guía para la escritura de contenidos para orientar a los expertos temáticos en la producción del material. Se gestionó la entrega de contenidos del Módulo 2 del curso SETE y se realizó seguimiento a los módulos pendientes, acordando su actualización en 2026. Se participó en reuniones clave con ONU Mujeres, la Fundación WWB Colombia y el equipo de DICE para socializar avances, aprobar estructuras y fortalecer la articulación del equipo. Asimismo, se analizó el curso sobre Enfoque Diferencial e Interseccional, consignando hallazgos y recomendaciones en la matriz de diagnóstico, y se propusieron criterios para evaluar cursos del SEN. También se gestionó información sobre el perfil de mujeres rurales para el diseño pedagógico. Se proponen mejoras en los módulos de los  cursos de Diseño y Construcción de Indicadores', 'Proceso Estadístico', 'Norma Técnica de la Calidad del Proceso Estadístico' y 'Enfoque Diferencial e Interseccional'  para efectos de su actualización en la oferta del  Ciclo I -2026. Estos cursos fueron priorizados con base en los resultados de las encuestas de satisfacción y con base en los hallazgos del diagnóstico de mejoras para los cursos del SEN.
En diseño,  se realizó  el alistamiento gráfico Módulos 3 y 4, diseño de infografías, diseño y diagramación de documentos PDF complementarios, diagramación de transcripción de podcast, diseño y actualización de elementos gráficos requeridos para la plataforma Moodle. Realización de ajustes correspondientes.  se llevó a cabo el diseño de piezas para la “Encuesta Anual de Inversión Directa – EAID", se realizó el alistamiento gráfico para la nueva versión del curso “Diseño y Construcción de Indicadores”,  se hicieron las portadas internas y externas, así como los banners para el moodle correspondiente. Adicionalmente se realiazaron ajustes para la Guia de Estudio. Por otro lado, se adelantan ajustes para los cursos "Norma Técnica", "EDIPE", "Proceso Estadístico".
En maquetación, se creó y socializó una PLANTILLA MODELO V.2.0. Se hizo la migración a esta plantilla del curso DCII. Se atendieron requerimientos, ajustes y PQRS de los usuarios. Se llevó a cabo una revisión diagnóstica de los cursos SEN con el fin de trazar un plan de mejora. Se construyó una plantilla consolidada con los modelos y tipologías desarrollados para el curso de DATOS CIUDADANOS, organizados modularmente y revisados en su comportamiento RESPONSIVE y FUNCIONAL con el fin de socializar con el equipo de producción y aplicar a las respectivas migraciones que se hagan a futuro de los cursos SEN sobre PLANTILLA V.2.0. Esta migración proporcionará a los productos mejoras significativas en términos de experiencia de usuario, navegación, comunicación con el componente SCORM y con la plataforma MOODLE.  Asimismo, se maquetó el Módulo 2 del curso Diseño y Construcción de Indicadores con una nueva estructura de introducción en Moodle, y se prepararan los cursos del Ciclo 1 – 2026 para su actualización y migración a la nueva plantilla. Se llevó a cabo una revisión diagnóstica de los cursos virtuales SEN con el fin de identificar problemas, fallos o posibilidades de mejora, los hallazgos se encuentran consignados en formatos EXCEL alojados en el ONE DRIVE de DICE, partiendo de las observaciones, se implementaron mejoras sobre la PLANTILLA V.2.0.  
Se hizo una migración piloto de los contenidos correspondientes al curso DISEÑO Y CONSTRUCCIÓN DE INDICADORES a la PLANTILLA V.2.0. revisada y ajustada según retroalimentación diagnóstica de cursos SEN.  Finalmente, se realizó la solicitud de duplicación de semillas a la oficina de Sistemas para los cursos que se ofertarán en ciclo 1-2026.
Fórmula: Actividades de formación Cursos virtuales SEN en desarrollo ciclo 4 (13) / Cursos virtuales SEN programadas ciclo 4 (13) = Total 100%
C. Durante el cuarto trimestre de 2025, entre el 10  y el 14 de noviembre de 2025 se desarrolló el tercer ciclo del curso “Auditor Interno NTC PE 1000:2020”, como parte de las estrategias de fortalecimiento de capacidades técnicas para el aseguramiento de la calidad estadística en el marco del Sistema Estadístico Nacional (SEN).  La actividad contó con la participación de 54 personas, de las cuales 8 cumplieron en su totalidad los requisitos establecidos y obtuvieron su certificación. En el curso participaron funcionarios y contratistas de diversas entidades del Sistema Estadístico Nacional, entre ellas el Departamento Administrativo Nacional de Estadística – DANE, el Servicio Geológico Colombiano, el Servicio Nacional de Aprendizaje – SENA, el Instituto Colombiano Agropecuario – ICA, la Superintendencia Nacional de Salud – Supersalud, la Agencia Nacional de Minería – ANM, AGROSAVIA, la Autoridad Nacional de Acuicultura y Pesca – AUNAP, el Ministerio de Justicia y del Derecho, el Ministerio de Agricultura y Desarrollo Rural, el Ministerio de Relaciones Exteriores, la Agencia de Desarrollo Rural – ADR, la Unidad de Planificación Rural Agropecuaria – UPRA, la Comisión de Regulación de Agua Potable y Saneamiento – CRA, el Banco de la República, la Unidad Administrativa Especial de Catastro Distrital, el IDEAM, la Federación Nacional de Productores de Panela, la Federación Nacional de Cacaoteros y el Instituto de Investigación de Recursos Biológicos Alexander von Humboldt, entre otras entidades. 
Fórmula :   Actividades de formación GIT Calidad (1) realizadas  /  Actividades de formación GIT Calidad  programadas (1) =    Total 100%C. No aplica 
Fórmula :   Actividades de formación GIT Calidad (0) realizadas  /  Actividades de formación GIT Calidad  programadas (0) =    Total 100%</t>
  </si>
  <si>
    <t>DIRPEN_09</t>
  </si>
  <si>
    <t>Elaborar los documentos para la regulación estadística, actualización del sistema de conceptos y Documentación DDI</t>
  </si>
  <si>
    <t>Sumatoria de Hitos ((documentos de regulación*70%)+(sistema de conceptos*15%)+(Asistencias DDI*15%))</t>
  </si>
  <si>
    <t>1.  Documento de mantenimiento a Clasificación CUOC  
2. Documento preliminar de adaptación de clasificación CIIU 5
3. Cinco Documentos de Correlativas de regulación
4. Dos Documentos de apoyo a la regulación
5. Documento preliminar de Marco de datos ciudadanos para Colombia
6. Documento preliminar de actualización NTC y Lineamientos de Proceso estadístico
7. Sistema de Conceptos actualizado
8. 60 Listas de asistencias y hojas de ruta documentación DDI
9. Documento correlativa CIIU 4 Vs CIU 5 para el cambio base de Cuentas Nacionales
10. Documento preliminar de agrupaciones cambio base de Cuentas Nacionales con CIIU 5
11. Documento de conceptos estandarizados para cambio base de Cuentas Nacionales
12. Documento de gestión de metadatos CEA-CEPAL</t>
  </si>
  <si>
    <t>3_Regulación</t>
  </si>
  <si>
    <t xml:space="preserve">1.Se realizaron mesas de trabajo para el mantenimiento dela CUOC 2025
2.Se avanzó en la consolidación del cronograma de trabajo para la adaptación de CIIU 5 y se realizó la adaptación preliminar de las secciones B, E, U y V de la CIIU 5
3.Se avanzó en la construcción de la correlativa de residuos sólidos no peligrosos
4.Se avanzo en la búsqueda de referentes para la construcción de 2 documentos de apoyo a la regulación
5.Se avanzó en el documento preliminar de Marco de datos ciudadanos para Colombia
6.Se avanzó en la consolidación del cronograma para la actualización de lineamiento de proceso estadístico, y se inicio búsqueda de referentes 
7.Se realizaron mesas de trabajo para la estandarización de conceptos 
8.Se realizaron 20 acompañamientos  documentación DDI
9.Se elaboró la correlativa CIIU 4 Vs CIU 5 para el cambio base de Cuentas Nacionales
</t>
  </si>
  <si>
    <t>1.	Mantenimiento CUOC 2025
2.	Adaptación de clasificación CIIU 5
3.	Documentos Correlativas
4.	Documentos de apoyo a la regulación
5.	Documento preliminar Marco de Datos Ciudadanos en Colombia
6.	Documento preliminar actualización Lineamientos de Proceso estadístico
7.	Sistema de Conceptos
8.	Documentación DDI
9.	Correlativa CIIU 4 Vs CIIU 5 cambio base de Cuentas Nacionales</t>
  </si>
  <si>
    <t xml:space="preserve">1.Se continuó con el desarrollo de mesas de trabajo para el mantenimiento de la CUOC 2025
2. Se establecieron las propuestas de adaptación de las secciones B, E, I, O, P, Q, R y S, así como de las divisiones 46, 47, 58, 94, 95, 96, de la CIIU 5.
5. Se avanzó en la consolidación de la propuesta de modelo de madurez para la cadena de valor de los datos, que será incorporada en el marco de datos ciudadanos. 
6.Se avanzó en la consolidación de las observaciones de las diferentes áreas técnicas frente a los lineamientos del proceso estadístico y la norma técnica de la calidad, así como en el desarrollo de mesas de trabajo con el GIT de Calidad estadística.  
7.Se realizaron mesas de trabajo para la estandarización de conceptos 
8.Se realizaron 28 acompañamientos sobre documentación DDI
9. Se avanzó en la construcción de la correlativa CIIU 4 vs CIIU 5 para el cambio de base de cuentas nacionales.
11. Se estructuró el cronograma de trabajo y se establecieron mesas de trabajo para la estandarización de conceptos para el cambio de año base
12. Se realizaron las actividades asociadas con la consolidación del Documento de gestión de metadatos. </t>
  </si>
  <si>
    <t>1.Documento de mantenimiento a clasificación CUOC
2. Documento preliminar de adaptación de la clasificación CIIU 5
5.Documento preliminar Marco de Datos Ciudadanos en Colombia
6. Documento preliminar actualización Lineamientos de Proceso estadístico
7. Sistema de conceptos actualizado
8.Listas de asistencia y hojas de ruta documentación DDI
9. Correlativa CIIU 4 Vs CIIU 5 cambio base de Cuentas Nacionales
10. Documento preliminar de agrupaciones cambio base de Cuentas Nacionales con CIIU 5
11. Documento de conceptos estandarizados para cambio base cuentas Nacionales
12. Documento de gestión de metadatos CEA-CEPAL</t>
  </si>
  <si>
    <t xml:space="preserve">1.Se publicaron los documentos del mantenimiento de la CUOC 2025
2. Se elaboraron las propuestas de la CIIU Rev. 5 A.C. para las secciones D, H, K y N, y para las divisiones 59 y 60 y Se realizaron mesas de trabajo para discutir las porpuestas. 
4. Se avanzó en la construcción de 2 documentos de apoyo a la regulación "Recomendaciones de calidad para el uso de fuentes alternativas en la producción estadística en el sistema estadístico nacional (SEN)" y "Guía Introductoria Fuentes Alternativas de Datos en La Producción Estadística en el Sistema Estadístico Nacional (SEN)"
5. Se consolidó la primera versión del Marco de Datos Ciudadanos en Colombia y su modelo de madurez para inicio de proceso de pilotaje con organizaciones de la sociedad civil
6.Se realizó la consolidación de las observaciones de las diferentes áreas técnicas frente a los lineamientos del proceso estadístico y la norma técnica de la calidad en la herramienta diseñada para tal fin. Se envio cuestionario forms a las entidades SEN.
7.Se realizaron mesas de trabajo para la estandarización de conceptos 
8.Se realizaron 26 acompañamientos sobre documentación DDI 
9. Se avanzó en la construcción de la correlativa CIIU Rev. 4 A.C. vs. CIIU Rev. 5 A.C. para las secciones A, C, P y T.
10. Se avanzó en la construcción del documento preliminar de agrupaciones cambio base de Cuentas Nacionales con CIIU 5
11. Se realizaron mesas de trabajo para la estandarización de conceptos para el cambio de año base
12. Se realizaron las actividades asociadas con la consolidación del Documento de gestión de metadatos. </t>
  </si>
  <si>
    <t>1.Documento de mantenimiento a clasificación CUOC 2025
2. Documento preliminar de adaptación de la clasificación CIIU 5
4. Dos Documentos de apoyo a la regulación
5.Documento preliminar Marco de Datos Ciudadanos en Colombia
6. Documento preliminar actualización Lineamientos de Proceso estadístico
7. Sistema de conceptos actualizado
8.Listas de asistencia y hojas de ruta documentación DDI
9. Correlativa CIIU 4 Vs CIIU 5 cambio base de Cuentas Nacionales
10. Documento preliminar de agrupaciones cambio base de Cuentas Nacionales con CIIU 5
11. Documento de conceptos estandarizados para cambio base cuentas Nacionales
12. Documento de gestión de metadatos CEA-CEPAL</t>
  </si>
  <si>
    <t xml:space="preserve">
2. Se finalizó documento preliminar de adaptación de la CIIU Rev. 5 A.C.
3. Se finalizaron los 5 documentos de correlativas de regulación
4. Se finalizó la construcción de 2 documentos de apoyo a la regulación
5. Se consolidó la primera versión del Marco de Datos Ciudadanos en Colombia y su modelo de madurez para inicio de proceso de pilotaje con organizaciones de la sociedad civil
6.Se realizó documento preliminar de actualizacióm de lineamientos del proceso estadístico y la norma técnica de la calidad en la herramienta diseñada para tal fin.
7.Se realizó actualización de sistema de consulta de conceptos estandarizado a 29 de diciembre
8.Se realizaron 99 acompañamientos sobre documentación DDI
9. Se finalizó la construcción de la correlativa CIIU Rev. 4 A.C. vs. CIIU Rev. 5 A.C.
10. Se finalizó documento preliminar de agrupaciones cambio base de Cuentas Nacionales con CIIU 5
11. Documento con conceptos cambio año base
12.Se finalizó elaboración de Documento de gestión de metadatos CEA - CEPAL. </t>
  </si>
  <si>
    <t>1. Documento de mantenimiento a Clasificación CUOC 
2. Documento preliminar de adaptación de la clasificación CIIU 5
3. Cinco Documentos de Correlativas de regulación
4. Dos Documentos de apoyo a la regulación: "Recomendaciones de mecanismos, estándares y protocolos para la interoperabilidad en el intercambio, uso y reúso de datos en el Sistema Estadístico Nacional (SEN)" y "Guía conceptual sobre fuentes alternativas de datos en la producción estadística"
5.Documento preliminar Marco de Datos Ciudadanos en Colombia
6. Documento preliminar actualización Lineamientos de Proceso estadístico
7. Sistema de conceptos actualizado corte 29 de diciembre de 2025
8.Listas de asistencia y hojas de ruta documentación DDI
9. Correlativa CIIU 4 Vs CIIU 5 cambio base de Cuentas Nacionales
10. Documento preliminar de agrupaciones cambio base de Cuentas Nacionales con CIIU 5
11. Documento de conceptos estandarizados para cambio base cuentas Nacionales
12. Documento de gestión de metadatos CEA-CEPAL</t>
  </si>
  <si>
    <t>DIRPEN_10</t>
  </si>
  <si>
    <t xml:space="preserve">Realizar el Diseño e implementación del plan de verificación de la Regulación definido para la producción estadística del SEN </t>
  </si>
  <si>
    <t>Porcentaje de avance de los documentos/ Porcentaje total planificado</t>
  </si>
  <si>
    <t>1. Plan de verificación de la implementación de la regulación estadística 2025
2. Documento verificación 2025</t>
  </si>
  <si>
    <t>Se generó el plan de verificación de la implementación de la regulación para 2025
Se avanzó enla contrucción de la herramienta para la verificación 2025</t>
  </si>
  <si>
    <t>Plan de verificación de la implementación de la regulación estadística 2025</t>
  </si>
  <si>
    <t xml:space="preserve">Se realizó la socialización del subproceso de Verificación de la Implementación de la Regulación Estadística a los diferentes grupos internos de trabajo del DANE y a entidades del Sistema Estadístico Nacional </t>
  </si>
  <si>
    <t>20250424_Acta de reunión Socializacion Verificación de la implementación en la regulación estadística_
20250424_Listado de asistencia socialización y verificación
20250626_ LIST_ Reunion Socializacion Verificación de la implementación Estadistica del SEN
20250626_ACTA_ Reunión Socializacion Verificación de la implementación en la regulación estadística Sistema Estadistico Nacional (SEN) (2)</t>
  </si>
  <si>
    <t>Se aplicó cuestionario de verificación a OOEE del SEN
Se elaboró PPT con resultados  diagnostico de Verificación</t>
  </si>
  <si>
    <t xml:space="preserve">
2. Documento verificación 2025</t>
  </si>
  <si>
    <t>Se realizó documento verificación 2025</t>
  </si>
  <si>
    <t>DIRPEN_11</t>
  </si>
  <si>
    <t>Desarrollar proyectos prospectivos y tecnológicos en investigación y análisis de datos, que contribuyan a la mejora del proceso estadístico, al fortalecimiento de los procedimientos de la DIRPEN y a las necesidades temáticas del DANE.</t>
  </si>
  <si>
    <t>Sumatoria de Hitos (Reporte prospectivo 35%)+(Proyectos GIT de DIRPEN desarrollados 35%)+(Mantenimiento y actualización de contenidos página SEN desarrollado 30%)</t>
  </si>
  <si>
    <t>1. Documento del proyecto App Diversa
2. Documentos mensuales del reporte prospectivo de referentes internacionales
3. Informes de gestión de mejoramiento de procesos para los GIT de la DIRPEN
4. Bitácora de las funcionalidades de la plataforma tecnológica del SEN 2.0</t>
  </si>
  <si>
    <t>29/01/2025</t>
  </si>
  <si>
    <t>13_Gestión de desarrollo de capacidades e innovación</t>
  </si>
  <si>
    <t>Durante el primer trimestre de 2025 el GIT de Prospectiva y Análisis de Datos llevó a cabo la publicación de los documentos de referentes internacionales para los meses de diciembre de 2024 y febrero de 2025. De igual manera se realizó la gestión de actualización del sitio web del Sistema Estadístico Nacional (WEB SEN)</t>
  </si>
  <si>
    <t>Enlace sitio Web SEN: https://www.sen.gov.co/
Documento de Referentes Internacionales - Diciembre 2024
Documento de Referentes internacionales - Febrero 2025</t>
  </si>
  <si>
    <t>Durante el segundo trimestre de 2025 el GIT de Prospectiva y Análisis de Datos llevó a cabo la publicación de los documentos de referentes internacionales para los meses de marzo, abril y mayo de 2025. De igual manera se realizó la gestión de actualización del sitio web del Sistema Estadístico Nacional (WEB SEN) atendiendo más de 25 solicitudes. Con respecto al proyecto de AppDiversa se continuó con el desarrollo de la consultoria a través de la Global Partnership y se recibió el primer documento de evaluación y diagnóstico</t>
  </si>
  <si>
    <t>Enlace sitio Web SEN: https://www.sen.gov.co/
Documento de Referentes Internacionales - Marzo 2025
Documento de Referentes internacionales - Abril 2025
Documento de Referentes Internacionales - Mayo 2025
Documento de diagnóstico de evaluación APPDiversa</t>
  </si>
  <si>
    <t>Durante el tercer trimestre de 2025 el GIT de Prospectiva y Análisis de Datos llevó a cabo la publicación de los documentos de referentes internacionales para los meses de junio, julio y agosto de 2025. De igual manera se realizó la gestión de actualización del sitio web del Sistema Estadístico Nacional (WEB SEN) atendiendo más de 24 solicitudes en el trimestre. Con respecto al proyecto de AppDiversa se continuó con el desarrollo de las consultorias a través de la Global Partnership y se recibieron los documentos finales de evaluación y se recibió la documentación de la consultoría de usabilidad</t>
  </si>
  <si>
    <t>Enlace sitio Web SEN: https://www.sen.gov.co/
Documento de Referentes Internacionales - Junio 2025
Documento de Referentes internacionales - Julio 2025
Documento de Referentes Internacionales - Agosto 2025
Documentos consultoria APPDiversa</t>
  </si>
  <si>
    <t>Durante el cuarto trimestre de 2025 el GIT de Prospectiva y Análisis de Datos llevó a cabo la publicación de los documentos de referentes internacionales para los meses de septiembre, octubre, noviembre y diciembre de 2025. De igual manera se realizó la gestión de actualización del sitio web del Sistema Estadístico Nacional (WEB SEN) atendiendo 18 solicitudes en el trimestre. Con respecto al proyecto de AppDiversa se recibieron los productos finales de las consultorias a través de la Global Partnership y se realizó una primera versión de documentos traducidos al español.</t>
  </si>
  <si>
    <t xml:space="preserve">1. Publicaciones web SEN 2025 (5)
20250804_EVALUACIÓN DE APLICACIONES WEB HABILITADAS POR DATOS_V2
20251209_Informe de gestión_Aplicaciones web para comunicaciones en doble vía
Reporte_Referentes_Internacionales_Diciembre_2025
Reporte_Referentes_Internacionales_Noviembre_2025
Reporte_Referentes_Internacionales_Octubre_2025
Reporte_Referentes_Internacionales_Septiembre_2025
</t>
  </si>
  <si>
    <t>DSCN_Dirección de Síntesis y Cuentas Nacionales</t>
  </si>
  <si>
    <t>DSCN_01</t>
  </si>
  <si>
    <t xml:space="preserve">L1.6_Realizar la publicación de boletines técnicos de las cuentas satélites que contribuyan en la difusión y acceso a la información, promoviendo el uso y la toma de decisión de los grupos de interés de la entidad. </t>
  </si>
  <si>
    <t>Publicar ocho (8) boletines y sus anexos de las operaciones estadísticas de las Cuentas del Marco Central del Sistema de Contabilidad Ambiental y Económica (cuentas ambientales y económicas de flujos del agua, del bosque, de energía, de residuos sólidos y de emisiones al aire; cuenta ambiental y económica de activos de los recursos minerales y energéticos; cuenta ambiental y económica de actividades ambientales y transacciones asociadas).</t>
  </si>
  <si>
    <t>Sumatoria de boletines técnicos de las Cuentas del Marco Central del Sistema de Contabilidad Ambiental y Económica - SCAE, publicados en la página web de la entidad en la vigencia.</t>
  </si>
  <si>
    <t>Ocho (8) boletines técnicos y sus anexos estadísticos de las Cuentas del Marco Central del Sistema de Contabilidad Ambiental y Económica - SCAE</t>
  </si>
  <si>
    <t>Boletines Técnicos</t>
  </si>
  <si>
    <r>
      <t xml:space="preserve">En el marco del avance de esta meta, durante el segundo trimestre de 2025, se realizaron las siguientes acciones: 
</t>
    </r>
    <r>
      <rPr>
        <b/>
        <sz val="12"/>
        <rFont val="Segoe UI Light"/>
        <family val="2"/>
      </rPr>
      <t>Mayo:</t>
    </r>
    <r>
      <rPr>
        <sz val="12"/>
        <rFont val="Segoe UI Light"/>
        <family val="2"/>
      </rPr>
      <t xml:space="preserve"> el 23 de mayo de 2025, en cumplimiento a lo establecido en el calendario web del Departamento Administrativo Nacional de Estadística - DANE, se realizó la publicación de los resultados de la Cuenta Ambiental y Económica de Flujos de Energía CAE - FE correspondiente al período 2023pr.
</t>
    </r>
    <r>
      <rPr>
        <b/>
        <sz val="12"/>
        <rFont val="Segoe UI Light"/>
        <family val="2"/>
      </rPr>
      <t xml:space="preserve">Junio: </t>
    </r>
    <r>
      <rPr>
        <sz val="12"/>
        <rFont val="Segoe UI Light"/>
        <family val="2"/>
      </rPr>
      <t>el 27 de junio de 2025, en cumplimiento a lo establecido en el calendario web del Departamento Administrativo Nacional de Estadística - DANE, se realizó la publicación de los resultados de la Cuenta Ambiental y Económica de flujos del Bosque - CAE-FB correspondientes al período 2022 - 2023p.</t>
    </r>
  </si>
  <si>
    <r>
      <t xml:space="preserve">Se allegan los elementos que se relacionan a continuación, como soporte de la ejecución de la actividad durante cada una de las mensualidades que conforman el segundo trimestre de 2025:
</t>
    </r>
    <r>
      <rPr>
        <b/>
        <sz val="12"/>
        <rFont val="Segoe UI Light"/>
        <family val="2"/>
      </rPr>
      <t xml:space="preserve">Cuenta Ambiental y Económica de Flujos de Energía CAE - FE:
</t>
    </r>
    <r>
      <rPr>
        <sz val="12"/>
        <rFont val="Segoe UI Light"/>
        <family val="2"/>
      </rPr>
      <t xml:space="preserve">
</t>
    </r>
    <r>
      <rPr>
        <b/>
        <sz val="12"/>
        <rFont val="Segoe UI Light"/>
        <family val="2"/>
      </rPr>
      <t>01.</t>
    </r>
    <r>
      <rPr>
        <sz val="12"/>
        <rFont val="Segoe UI Light"/>
        <family val="2"/>
      </rPr>
      <t xml:space="preserve"> bol-CST-2024
</t>
    </r>
    <r>
      <rPr>
        <b/>
        <sz val="12"/>
        <rFont val="Segoe UI Light"/>
        <family val="2"/>
      </rPr>
      <t>02.</t>
    </r>
    <r>
      <rPr>
        <sz val="12"/>
        <rFont val="Segoe UI Light"/>
        <family val="2"/>
      </rPr>
      <t xml:space="preserve"> anex-CAE-FE-2023p
El boletín técnico, los cuadros de resultados y demás elementos aquí relacionados en el marco de los resultados marzo 2025pr reposan en: https://www.dane.gov.co/index.php/estadisticas-por-tema/cuentas-nacionales/cuentas-satelite/cuenta-satelite-ambiental-csa#cuenta-ambiental-y-economica-de-flujos-de-energia-cae-fe
</t>
    </r>
    <r>
      <rPr>
        <b/>
        <sz val="12"/>
        <rFont val="Segoe UI Light"/>
        <family val="2"/>
      </rPr>
      <t xml:space="preserve">Cuenta Ambiental y Económica de flujos del Bosque - CAE-FB:
</t>
    </r>
    <r>
      <rPr>
        <sz val="12"/>
        <rFont val="Segoe UI Light"/>
        <family val="2"/>
      </rPr>
      <t xml:space="preserve">
</t>
    </r>
    <r>
      <rPr>
        <b/>
        <sz val="12"/>
        <rFont val="Segoe UI Light"/>
        <family val="2"/>
      </rPr>
      <t>01.</t>
    </r>
    <r>
      <rPr>
        <sz val="12"/>
        <rFont val="Segoe UI Light"/>
        <family val="2"/>
      </rPr>
      <t xml:space="preserve"> bol-CAEFB-2023p
</t>
    </r>
    <r>
      <rPr>
        <b/>
        <sz val="12"/>
        <rFont val="Segoe UI Light"/>
        <family val="2"/>
      </rPr>
      <t>02.</t>
    </r>
    <r>
      <rPr>
        <sz val="12"/>
        <rFont val="Segoe UI Light"/>
        <family val="2"/>
      </rPr>
      <t xml:space="preserve"> anex-CAEFB-BOUUnidFisicas-2023p
</t>
    </r>
    <r>
      <rPr>
        <b/>
        <sz val="12"/>
        <rFont val="Segoe UI Light"/>
        <family val="2"/>
      </rPr>
      <t>03.</t>
    </r>
    <r>
      <rPr>
        <sz val="12"/>
        <rFont val="Segoe UI Light"/>
        <family val="2"/>
      </rPr>
      <t xml:space="preserve"> anex-CAEFB-CuadroOferUnidadeFisicas-2023p
</t>
    </r>
    <r>
      <rPr>
        <b/>
        <sz val="12"/>
        <rFont val="Segoe UI Light"/>
        <family val="2"/>
      </rPr>
      <t>04.</t>
    </r>
    <r>
      <rPr>
        <sz val="12"/>
        <rFont val="Segoe UI Light"/>
        <family val="2"/>
      </rPr>
      <t xml:space="preserve"> anex-CAEFB-CuadroOferUnidadeMonetarias-2023p
El boletín técnico, los cuadros de resultados y demás elementos aquí relacionados en el marco de los resultados marzo 2025pr reposan en: https://www.dane.gov.co/index.php/estadisticas-por-tema/cuentas-nacionales/cuentas-satelite/cuenta-satelite-ambiental-csa#cuenta-ambiental-y-economica-de-flujos-del-bosque-cae-fb</t>
    </r>
  </si>
  <si>
    <r>
      <t xml:space="preserve">En el marco del avance de esta meta DSCN_1 definida en el PAI 2025 en términos de "Publicar durante el segundo, tercero y cuarto trimestre de 2025, los ocho (8) boletines y sus anexos de las operaciones estadísticas de las Cuentas del Marco Central del Sistema de Contabilidad Ambiental y Económica (cuentas ambientales y económicas de flujos del agua, del bosque, de energía, de residuos sólidos y de emisiones al aire; cuenta ambiental y económica de activos de los recursos minerales y energéticos; cuenta ambiental y económica de actividades ambientales y transacciones asociadas)", durante el tercer trimestre de 2025, se realizaron las siguientes acciones: 
</t>
    </r>
    <r>
      <rPr>
        <b/>
        <sz val="11"/>
        <rFont val="Segoe UI"/>
        <family val="2"/>
      </rPr>
      <t xml:space="preserve">Julio: </t>
    </r>
    <r>
      <rPr>
        <sz val="11"/>
        <rFont val="Segoe UI"/>
        <family val="2"/>
      </rPr>
      <t xml:space="preserve">el 18 de julio de 2025, en cumplimiento a lo establecido en el calendario web del Departamento Administrativo Nacional de Estadística - DANE, se realizó la publicación de los resultados del Cuenta Ambiental y Económica de Activos de los Recursos Minerales y Energéticos (CAE-ARME) correspondinete al período estadístico de 2023 - 2024 provisional.
</t>
    </r>
    <r>
      <rPr>
        <b/>
        <sz val="11"/>
        <rFont val="Segoe UI"/>
        <family val="2"/>
      </rPr>
      <t>Agosto:</t>
    </r>
    <r>
      <rPr>
        <sz val="11"/>
        <rFont val="Segoe UI"/>
        <family val="2"/>
      </rPr>
      <t xml:space="preserve"> el viernes 8 de agostos de 2025, en cumplimiento a lo establecido en el calendario web del Departamento Administrativo Nacional de Estadística - DANE, se realizó la publicación de los resultados de la Cuenta ambiental y económica de flujos de materiales de residuos sólidos (CAEFM-RS) correspondientes al período estadístico 2022-2023 provisional.
Por otra parte, el viernes 29 de agosto, en cumplimiento a lo establecido en el calendario web del Departamento Administrativo Nacional de Estadística - DANE, se realizó la publicación de los resultados de la Cuenta Ambienta y Económica de Flujos de Agua (CAE-FA) correspondientes al período estadístico 2023 provisional. 
</t>
    </r>
    <r>
      <rPr>
        <b/>
        <sz val="11"/>
        <rFont val="Segoe UI"/>
        <family val="2"/>
      </rPr>
      <t xml:space="preserve">Septiembre: </t>
    </r>
    <r>
      <rPr>
        <sz val="11"/>
        <rFont val="Segoe UI"/>
        <family val="2"/>
      </rPr>
      <t>el viernes 5 de septiembre de 2025, en cumplimiento a lo establecido en el calendario web del Departamento Administrativo Nacional de Estadística - DANE, se realizó la publicación de los resultados de la Cuenta Ambiental y Económica de Actividades Ambientales y Transacciones Asociadas (CAE-AATA) correspondientes al período estadístico 2023p - 2024pr.</t>
    </r>
  </si>
  <si>
    <r>
      <t xml:space="preserve">Se allegan los elementos que se relacionan a continuación, como soporte de la ejecución de la actividad durante cada una de las mensualidades que conforman el tercer trimestre de 2025:
</t>
    </r>
    <r>
      <rPr>
        <b/>
        <sz val="11"/>
        <rFont val="Segoe UI"/>
        <family val="2"/>
      </rPr>
      <t>Julio:</t>
    </r>
    <r>
      <rPr>
        <sz val="11"/>
        <rFont val="Segoe UI"/>
        <family val="2"/>
      </rPr>
      <t xml:space="preserve">
</t>
    </r>
    <r>
      <rPr>
        <b/>
        <sz val="11"/>
        <rFont val="Segoe UI"/>
        <family val="2"/>
      </rPr>
      <t xml:space="preserve">
Cuenta Ambiental y Económica de Activos de los Recursos Minerales y Energéticos (CAE-ARME):
</t>
    </r>
    <r>
      <rPr>
        <sz val="11"/>
        <rFont val="Segoe UI"/>
        <family val="2"/>
      </rPr>
      <t xml:space="preserve">
01. bol-CAEARME-2024p
02. anex-CAEARME-2024p
El boletín técnico, los cuadros de resultados y demás elementos aquí relacionados en el marco de los resultados 2023 - 2024 provisional reposan en: https://www.dane.gov.co/index.php/estadisticas-por-tema/cuentas-nacionales/cuentas-satelite/cuenta-satelite-ambiental-csa#cuenta-ambiental-y-economica-de-activos-de-los-recursos-minerales-y-energeticos-cae-arme
</t>
    </r>
    <r>
      <rPr>
        <b/>
        <sz val="11"/>
        <rFont val="Segoe UI"/>
        <family val="2"/>
      </rPr>
      <t xml:space="preserve">Agosto:
</t>
    </r>
    <r>
      <rPr>
        <sz val="11"/>
        <rFont val="Segoe UI"/>
        <family val="2"/>
      </rPr>
      <t xml:space="preserve">
</t>
    </r>
    <r>
      <rPr>
        <b/>
        <sz val="11"/>
        <rFont val="Segoe UI"/>
        <family val="2"/>
      </rPr>
      <t>Cuenta ambiental y económica de flujos de materiales de residuos sólidos (CAEFM-RS):</t>
    </r>
    <r>
      <rPr>
        <sz val="11"/>
        <rFont val="Segoe UI"/>
        <family val="2"/>
      </rPr>
      <t xml:space="preserve">
01. bol-CAEFMRS-2023pr
02. anex-CAEFMRS-2023pr
03. anex-CAEFMRS-indicadores-2023pr 
El boletín técnico, los cuadros de resultados y demás elementos aquí relacionados en el marco de los resultados 2022-2023 provisional reposan en: https://www.dane.gov.co/index.php/estadisticas-por-tema/cuentas-nacionales/cuentas-satelite/cuenta-satelite-ambiental-csa#cuenta-ambiental-y-economica-de-flujos-de-materiales-residuos-solidos-caefm-rs
</t>
    </r>
    <r>
      <rPr>
        <b/>
        <sz val="11"/>
        <rFont val="Segoe UI"/>
        <family val="2"/>
      </rPr>
      <t xml:space="preserve">Cuenta Ambienta y Económica de Flujos de Agua (CAE-FA):
</t>
    </r>
    <r>
      <rPr>
        <sz val="11"/>
        <rFont val="Segoe UI"/>
        <family val="2"/>
      </rPr>
      <t xml:space="preserve">
01. bol-CAEFA-2023p
02. anex-CAEFA-COU-2023p
03. anex-CAEFA-Indicadores-2023p
El boletín técnico, los cuadros de resultados y demás elementos aquí relacionados en el marco de los resultados 2023 provisional reposan en: https://www.dane.gov.co/index.php/estadisticas-por-tema/cuentas-nacionales/cuentas-satelite/cuenta-satelite-ambiental-csa#cuenta-ambiental-y-economica-de-flujos-de-agua-cae-fa
</t>
    </r>
    <r>
      <rPr>
        <b/>
        <sz val="11"/>
        <rFont val="Segoe UI"/>
        <family val="2"/>
      </rPr>
      <t xml:space="preserve">Septiembre: 
Cuenta Ambiental y Económica de Actividades Ambientales y Transacciones Asociadas (CAE-AATA):
</t>
    </r>
    <r>
      <rPr>
        <sz val="11"/>
        <rFont val="Segoe UI"/>
        <family val="2"/>
      </rPr>
      <t xml:space="preserve">
01. bol-CAEAATA-2024pr
02. anex-CAEAATA-2024pr
El boletín técnico, los cuadros de resultados y demás elementos aquí relacionados en el marco de los resultados 2023P - 2024pr reposan en: https://www.dane.gov.co/index.php/estadisticas-por-tema/cuentas-nacionales/cuentas-satelite/cuenta-satelite-ambiental-csa#cuenta-ambiental-y-economica-de-las-actividades-ambientales-y-transacciones-asociadas-cae-aata</t>
    </r>
  </si>
  <si>
    <r>
      <t xml:space="preserve">En cumplimiento de esta meta, el 3 de octubre de 2025 se llevó a cabo la publicación de un (1) boletín técnico y un (1) anexo con los resultados del período </t>
    </r>
    <r>
      <rPr>
        <b/>
        <sz val="11"/>
        <rFont val="Segoe UI"/>
        <family val="2"/>
      </rPr>
      <t>2022 - 2023p</t>
    </r>
    <r>
      <rPr>
        <sz val="11"/>
        <rFont val="Segoe UI"/>
        <family val="2"/>
      </rPr>
      <t xml:space="preserve"> correspondientes a la operación estadística </t>
    </r>
    <r>
      <rPr>
        <b/>
        <sz val="11"/>
        <rFont val="Segoe UI"/>
        <family val="2"/>
      </rPr>
      <t>Cuenta Ambiental y Económica de Flujos de Materiales – Emisiones al Aire (CAEFM-EA).</t>
    </r>
    <r>
      <rPr>
        <sz val="11"/>
        <rFont val="Segoe UI"/>
        <family val="2"/>
      </rPr>
      <t xml:space="preserve">
De igual forma, el </t>
    </r>
    <r>
      <rPr>
        <b/>
        <sz val="11"/>
        <rFont val="Segoe UI"/>
        <family val="2"/>
      </rPr>
      <t xml:space="preserve">7 de noviembre de 2025 </t>
    </r>
    <r>
      <rPr>
        <sz val="11"/>
        <rFont val="Segoe UI"/>
        <family val="2"/>
      </rPr>
      <t xml:space="preserve">se realizó la publicación de un (1) boletín técnico y un (1) anexo con los resultados 2023p - 2024pr correspondientes a la </t>
    </r>
    <r>
      <rPr>
        <b/>
        <sz val="11"/>
        <rFont val="Segoe UI"/>
        <family val="2"/>
      </rPr>
      <t>Cuenta de Flujo de Materiales de toda la Economía (CFME).</t>
    </r>
  </si>
  <si>
    <r>
      <rPr>
        <b/>
        <sz val="11"/>
        <color rgb="FF000000"/>
        <rFont val="Segoe UI"/>
        <family val="2"/>
      </rPr>
      <t xml:space="preserve">
1. </t>
    </r>
    <r>
      <rPr>
        <sz val="11"/>
        <color rgb="FF000000"/>
        <rFont val="Segoe UI"/>
        <family val="2"/>
      </rPr>
      <t xml:space="preserve">bol-CAEFM-EA-2023p
2. anex-CAEFM-EA-2023p
https://www.dane.gov.co/index.php/estadisticas-por-tema/cuentas-nacionales/cuentas-satelite/cuenta-satelite-ambiental-csa#cuenta-ambiental-y-economica-de-flujos-de-materiales-de-emisiones-al-aire-caefm-ea
</t>
    </r>
    <r>
      <rPr>
        <b/>
        <sz val="11"/>
        <color rgb="FF000000"/>
        <rFont val="Segoe UI"/>
        <family val="2"/>
      </rPr>
      <t>1.</t>
    </r>
    <r>
      <rPr>
        <sz val="11"/>
        <color rgb="FF000000"/>
        <rFont val="Segoe UI"/>
        <family val="2"/>
      </rPr>
      <t xml:space="preserve"> bol-CFME-2024pr
</t>
    </r>
    <r>
      <rPr>
        <b/>
        <sz val="11"/>
        <color rgb="FF000000"/>
        <rFont val="Segoe UI"/>
        <family val="2"/>
      </rPr>
      <t>2.</t>
    </r>
    <r>
      <rPr>
        <sz val="11"/>
        <color rgb="FF000000"/>
        <rFont val="Segoe UI"/>
        <family val="2"/>
      </rPr>
      <t xml:space="preserve"> anex-CFME-2024pr
https://www.dane.gov.co/index.php/estadisticas-por-tema/cuentas-nacionales/cuentas-satelite/cuenta-satelite-ambiental-csa#cuenta-de-flujo-de-materiales-de-toda-la-economia-cfme</t>
    </r>
  </si>
  <si>
    <t>DSCN_02</t>
  </si>
  <si>
    <t>Publicar dos (2) boletines y sus anexos correspondientes a los resultados de la Cuenta Temática de Economía Circular - CTECI  y de la Cuenta Temática de Bioeconomía - CTB.</t>
  </si>
  <si>
    <t>Sumatoria de boletines técnicos de la Cuenta Temática de Bioeconomía - CTB y la Cuenta Temática de Economía Circular - CTECI, publicados en la página web de la entidad en la vigencia.</t>
  </si>
  <si>
    <t xml:space="preserve">Dos (2) boletines técnicos y sus anexos estadísticos de la Cuenta Temática de Bioeconomía - CTB y la Cuenta Temática de Economía Circular - CTECI.  </t>
  </si>
  <si>
    <t>15/10/2025</t>
  </si>
  <si>
    <t>Inicia reporte en el cuarto trimestre</t>
  </si>
  <si>
    <t>Reporte programado para el IV trimestre</t>
  </si>
  <si>
    <r>
      <t xml:space="preserve">En cumplimiento de la presente meta, el </t>
    </r>
    <r>
      <rPr>
        <b/>
        <sz val="11"/>
        <rFont val="Segoe UI"/>
        <family val="2"/>
      </rPr>
      <t>24 de octubre de 2025</t>
    </r>
    <r>
      <rPr>
        <sz val="11"/>
        <rFont val="Segoe UI"/>
        <family val="2"/>
      </rPr>
      <t xml:space="preserve"> se realizó la publicación de un (1) boletín técnico y un (1) anexo con los resultados correspondientes al período </t>
    </r>
    <r>
      <rPr>
        <b/>
        <sz val="11"/>
        <rFont val="Segoe UI"/>
        <family val="2"/>
      </rPr>
      <t>2019 - 2024pr</t>
    </r>
    <r>
      <rPr>
        <sz val="11"/>
        <rFont val="Segoe UI"/>
        <family val="2"/>
      </rPr>
      <t xml:space="preserve"> de la operación estadística </t>
    </r>
    <r>
      <rPr>
        <b/>
        <sz val="11"/>
        <rFont val="Segoe UI"/>
        <family val="2"/>
      </rPr>
      <t>Cuenta de Bioeconomía (CB).</t>
    </r>
    <r>
      <rPr>
        <sz val="11"/>
        <rFont val="Segoe UI"/>
        <family val="2"/>
      </rPr>
      <t xml:space="preserve">
Es importante resaltar que dicha publicación estuvo acompañada de una</t>
    </r>
    <r>
      <rPr>
        <b/>
        <sz val="11"/>
        <rFont val="Segoe UI"/>
        <family val="2"/>
      </rPr>
      <t xml:space="preserve"> rueda de prensa</t>
    </r>
    <r>
      <rPr>
        <sz val="11"/>
        <rFont val="Segoe UI"/>
        <family val="2"/>
      </rPr>
      <t xml:space="preserve">, motivo por el cual en el sitio web del </t>
    </r>
    <r>
      <rPr>
        <b/>
        <sz val="11"/>
        <rFont val="Segoe UI"/>
        <family val="2"/>
      </rPr>
      <t>Departamento Administrativo Nacional de Estadística (DANE)</t>
    </r>
    <r>
      <rPr>
        <sz val="11"/>
        <rFont val="Segoe UI"/>
        <family val="2"/>
      </rPr>
      <t xml:space="preserve"> se dispusieron tanto el </t>
    </r>
    <r>
      <rPr>
        <b/>
        <sz val="11"/>
        <rFont val="Segoe UI"/>
        <family val="2"/>
      </rPr>
      <t>comunicado oficial</t>
    </r>
    <r>
      <rPr>
        <sz val="11"/>
        <rFont val="Segoe UI"/>
        <family val="2"/>
      </rPr>
      <t xml:space="preserve"> como la </t>
    </r>
    <r>
      <rPr>
        <b/>
        <sz val="11"/>
        <rFont val="Segoe UI"/>
        <family val="2"/>
      </rPr>
      <t xml:space="preserve">presentación </t>
    </r>
    <r>
      <rPr>
        <sz val="11"/>
        <rFont val="Segoe UI"/>
        <family val="2"/>
      </rPr>
      <t xml:space="preserve">utilizada durante el evento.
También, y con el propósito de dar cumplimiento a la presente meta, el </t>
    </r>
    <r>
      <rPr>
        <b/>
        <sz val="11"/>
        <rFont val="Segoe UI"/>
        <family val="2"/>
      </rPr>
      <t>21 de noviembre de 2025</t>
    </r>
    <r>
      <rPr>
        <sz val="11"/>
        <rFont val="Segoe UI"/>
        <family val="2"/>
      </rPr>
      <t xml:space="preserve"> se realizó la publicación de un (1) boletín técnico y un (1) anexo con los resultados correspondientes al período 2019 - 2024pr de la operación estadística</t>
    </r>
    <r>
      <rPr>
        <b/>
        <sz val="11"/>
        <rFont val="Segoe UI"/>
        <family val="2"/>
      </rPr>
      <t xml:space="preserve"> Cuenta de Economía Circular (CECI).</t>
    </r>
  </si>
  <si>
    <r>
      <rPr>
        <b/>
        <sz val="11"/>
        <color rgb="FF000000"/>
        <rFont val="Segoe UI"/>
        <family val="2"/>
      </rPr>
      <t xml:space="preserve">1. </t>
    </r>
    <r>
      <rPr>
        <sz val="11"/>
        <color rgb="FF000000"/>
        <rFont val="Segoe UI"/>
        <family val="2"/>
      </rPr>
      <t>bol-CB-2024pr
2. anex-CB-2024pr
3. cp-CB-2024pr
4. pres-CB-2024pr
https://www.dane.gov.co/index.php/estadisticas-por-tema/cuentas-nacionales/cuentas-satelite/cuenta-satelite-ambiental-csa/cuentas-de-bioeconomia-cb</t>
    </r>
  </si>
  <si>
    <t>DSCN_03</t>
  </si>
  <si>
    <t>Publicar un (1) boletín técnico y su(s) anexos(s) estadístico(s) de la Cuenta Satélite de Economía Cultural y Creativa finalizada.</t>
  </si>
  <si>
    <t>Boletín técnico de la  Cuenta Satélite de Economía Cultural y Creativa publicado/ Boletin programado</t>
  </si>
  <si>
    <t>Un (1) Boletín técnico y su(s) anexo(s) estadístico(s)de la Cuenta Satélite de Economía Cultural y Creativa.</t>
  </si>
  <si>
    <t>Inicia reporte en el tercer trimestre</t>
  </si>
  <si>
    <t>En el marco del avance de esta meta DSCN_3 definida en el PAI 2025 en términos de “Publicar en el tercer trimestre de 2025, un (1) boletín técnico y su(s) anexos(s) estadístico(s) de la Cuenta Satélite de Economía Cultural y Creativa finalizada” se indica que, durante el tercer trimestre de 2025, se realizaron las siguientes acciones:
El miércoles 30 Julio 2025, en cumplimiento a lo establecido en el calendario web del Departamento Administrativo Nacional de Estadística - DANE, se realizó la publicación de los resultados de la operación estadística Cuenta Satélite de Economía Cultural y Creativa (CSECC) correspondiente al período estadístico 2022 - 2024pr.</t>
  </si>
  <si>
    <t>Se allegan los elementos que se relacionan a continuación, como soporte de la ejecución de la actividad durante el tercer trimestre de 2025:
01. bol-CSECC-2024pr
02. anex-CSECC-balanceOferUtilizacion-2024pr.xlsx
03. anex-CSECC-ConsolidadSegmento-2024pr
04. anex-CSECC-TotalEconomiaCulturaCreativa-2024pr
El boletín técnico, los cuadros de resultados y demás elementos aquí relacionados en el marco de los resultados 2024pr reposan en: https://www.dane.gov.co/index.php/estadisticas-por-tema/cuentas-nacionales/cuentas-satelite/cuenta-satelite-de-cultura-en-colombia/cuenta-satelite-de-economia-cultural-y-creativa-csecc-2022-2024pr</t>
  </si>
  <si>
    <t>Meta terminada en el tercer trimestre</t>
  </si>
  <si>
    <t>DSCN_04</t>
  </si>
  <si>
    <t>Proyectar y publicar un (1) reporte de información para economía cultural y creativa.</t>
  </si>
  <si>
    <t>Reporte de información para economía cultural y creativa, publicado/ Reporte programado</t>
  </si>
  <si>
    <t>Un (1) reporte de información para economía cultural y creativa publicado en la página web de la entidad.</t>
  </si>
  <si>
    <r>
      <t>La actividad fue ejecutada de manera anticipada durante la mensualidad de julio de 2025. No obstante, en dicho momento no se efectuó el reporte correspondiente, en la medida en que, conforme a lo establecido en el Plan de Acción Institucional (PAI) 2025, su ejecución se encontraba programada para el IV trimestre de la vigencia.
En este sentido, se precisa que el pasado 28 de julio de 2025 se realizó la publicación del</t>
    </r>
    <r>
      <rPr>
        <b/>
        <sz val="11"/>
        <color rgb="FF000000"/>
        <rFont val="Segoe UI"/>
        <family val="2"/>
      </rPr>
      <t xml:space="preserve"> XII Reporte de Economía Cultural y Creativa</t>
    </r>
    <r>
      <rPr>
        <sz val="11"/>
        <color rgb="FF000000"/>
        <rFont val="Segoe UI"/>
        <family val="2"/>
      </rPr>
      <t xml:space="preserve">, junto con su respectivo anexo, con lo cual se da pleno cumplimiento a la actividad identificada en el PAI 2025 con el código </t>
    </r>
    <r>
      <rPr>
        <b/>
        <sz val="11"/>
        <color rgb="FF000000"/>
        <rFont val="Segoe UI"/>
        <family val="2"/>
      </rPr>
      <t>DSCN_4</t>
    </r>
    <r>
      <rPr>
        <sz val="11"/>
        <color rgb="FF000000"/>
        <rFont val="Segoe UI"/>
        <family val="2"/>
      </rPr>
      <t xml:space="preserve">, correspondiente a: </t>
    </r>
    <r>
      <rPr>
        <i/>
        <sz val="11"/>
        <color rgb="FF000000"/>
        <rFont val="Segoe UI"/>
        <family val="2"/>
      </rPr>
      <t>“Proyectar y publicar en el cuarto trimestre de 2025, un (1) reporte de información para economía cultural y creativa”.</t>
    </r>
  </si>
  <si>
    <r>
      <rPr>
        <b/>
        <sz val="11"/>
        <color rgb="FF000000"/>
        <rFont val="Segoe UI"/>
        <family val="2"/>
      </rPr>
      <t>1.</t>
    </r>
    <r>
      <rPr>
        <sz val="11"/>
        <color rgb="FF000000"/>
        <rFont val="Segoe UI"/>
        <family val="2"/>
      </rPr>
      <t xml:space="preserve"> inf-CSECC-XIIReporte
https://www.dane.gov.co/index.php/estadisticas-por-tema/cultura/economia-cultural-y-creativa</t>
    </r>
  </si>
  <si>
    <t>DSCN_05</t>
  </si>
  <si>
    <t>Publicar un (1) boletín técnico y su(s) anexo(s) estadístico(s) de la Cuenta Satélite de Economía Cultural y Creativa de Bogotá finalizada</t>
  </si>
  <si>
    <t>Boletín técnico de la Cuenta Satélite de Economía Cultural y Creativa de Bogotá publicado/ Boletin programado</t>
  </si>
  <si>
    <t>Un (1) Boletín y su(s) anexo(s) estadístico(s) de la Cuenta Satélite de Economía Cultural y Creativa de Bogotá.</t>
  </si>
  <si>
    <t>En el marco del avance de esta meta DSCN_5 definida en el PAI 2025 en términos de “Publicar en el tercer trimestre de 2025, un (1) boletín técnico y su(s) anexo(s) estadístico(s) de la Cuenta Satélite de Economía Cultural y Creativa de Bogotá finalizada” se indica que, durante el tercer trimestre de 2025, se realizaron las siguientes acciones:
El jueves 30 de septiembre de 2025, en cumplimiento a lo establecido en el calendario web del Departamento Administrativo Nacional de Estadística - DANE, se realizó la publicación de los resultados de la operación estadística Cuenta Satélite de Economía Cultural y Creativa de Bogotá (CSECCB) correspondiente al período estadístico 2024pr.</t>
  </si>
  <si>
    <t>Se allegan los elementos que se relacionan a continuación, como soporte de la ejecución de la actividad durante cada una de las mensualidades que conforman el tercer trimestre de 2025:
01. bol-CSECCB-2024pr
02. anex-CSECCB-ConsolidadoSegmento-2024pr
03. anex-CSECCB-Total-2024pr
El boletín técnico, los cuadros de resultados y demás elementos aquí relacionados en el marco de los resultados 2024pr reposan en: https://www.dane.gov.co/index.php/estadisticas-por-tema/cuentas-nacionales/cuentas-satelite/cuenta-satelite-de-cultura-en-colombia/cuenta-satelite-de-economia-cultural-y-creativa-de-bogota-cseccb-2022-2024pr</t>
  </si>
  <si>
    <t>DSCN_06</t>
  </si>
  <si>
    <t>Publicar tres (3) boletines y su(s) anexo(s) estadístico(s) de la Cuenta Satélite de la Agroindustria: Arroz (CSAA); Avícola (CSAAV); Maíz, Sorgo y Soya (CAAMSS), en el segundo trimestre de 2025 un (1) boletín técnico y su(s) anexo(s) estadístico(s) de la Cuenta Satélite de Turismo - CST y en el primer trimestre un (1) boletín técnico y su anexo estadístico de la Cuenta Satélite de las Tecnologías de la Información y las Comunicaciones - CSTIC.</t>
  </si>
  <si>
    <t>Sumatoria de boletines técnicos de Cuentas Satélites publicados en la página web de la entidad</t>
  </si>
  <si>
    <t>Cinco (5) boletines técnicos y sus anexos estadísticos de la Cuenta Satélite de la Agroindustria: Arroz (CSAA), Avícola (CSAAV), Maíz, Sorgo y Soya (CAAMSS), de la Cuenta Satélite de Turismo - CST y de la Cuenta Satélite de las Tecnologías de la Información y las Comunicaciones - CSTIC, publicados en la página web de la entidad en la vigencia.</t>
  </si>
  <si>
    <t>En el marco del avance de esta meta, durante el primer trimestre de 2025, se realizó la publicación de los resultados concernientes a la medición de la Cuenta Satélite de las Tecnologías de la Información y las Comunicaciones - CSTIC correspondientes a los períodos 2022 - 2024pr.</t>
  </si>
  <si>
    <r>
      <t xml:space="preserve">Se allegan los elementos que se relacionan a continuación, como soporte de la ejecución de la actividad en marzo de 2025: 
</t>
    </r>
    <r>
      <rPr>
        <b/>
        <sz val="11"/>
        <color rgb="FF000000"/>
        <rFont val="Segoe UI"/>
        <family val="2"/>
      </rPr>
      <t xml:space="preserve">01. </t>
    </r>
    <r>
      <rPr>
        <sz val="11"/>
        <color rgb="FF000000"/>
        <rFont val="Segoe UI"/>
        <family val="2"/>
      </rPr>
      <t xml:space="preserve">bol-CSTIC-2024pr
</t>
    </r>
    <r>
      <rPr>
        <b/>
        <sz val="11"/>
        <color rgb="FF000000"/>
        <rFont val="Segoe UI"/>
        <family val="2"/>
      </rPr>
      <t>02.</t>
    </r>
    <r>
      <rPr>
        <sz val="11"/>
        <color rgb="FF000000"/>
        <rFont val="Segoe UI"/>
        <family val="2"/>
      </rPr>
      <t xml:space="preserve"> anex-CSTIC-MatrizProduccion-2014-2023p
</t>
    </r>
    <r>
      <rPr>
        <b/>
        <sz val="11"/>
        <color rgb="FF000000"/>
        <rFont val="Segoe UI"/>
        <family val="2"/>
      </rPr>
      <t>03.</t>
    </r>
    <r>
      <rPr>
        <sz val="11"/>
        <color rgb="FF000000"/>
        <rFont val="Segoe UI"/>
        <family val="2"/>
      </rPr>
      <t xml:space="preserve"> anex-CSTIC-Ingreso-2014-2024pr
</t>
    </r>
    <r>
      <rPr>
        <b/>
        <sz val="11"/>
        <color rgb="FF000000"/>
        <rFont val="Segoe UI"/>
        <family val="2"/>
      </rPr>
      <t>04.</t>
    </r>
    <r>
      <rPr>
        <sz val="11"/>
        <color rgb="FF000000"/>
        <rFont val="Segoe UI"/>
        <family val="2"/>
      </rPr>
      <t xml:space="preserve"> anex-CSTIC-Trabajo-2021p-2024p
</t>
    </r>
    <r>
      <rPr>
        <b/>
        <sz val="11"/>
        <color rgb="FF000000"/>
        <rFont val="Segoe UI"/>
        <family val="2"/>
      </rPr>
      <t>05.</t>
    </r>
    <r>
      <rPr>
        <sz val="11"/>
        <color rgb="FF000000"/>
        <rFont val="Segoe UI"/>
        <family val="2"/>
      </rPr>
      <t xml:space="preserve"> anex-CSTIC-BalancesOfertaUtilizacion-2014-2023p
</t>
    </r>
    <r>
      <rPr>
        <b/>
        <sz val="11"/>
        <color rgb="FF000000"/>
        <rFont val="Segoe UI"/>
        <family val="2"/>
      </rPr>
      <t>Enlace:</t>
    </r>
    <r>
      <rPr>
        <sz val="11"/>
        <color rgb="FF000000"/>
        <rFont val="Segoe UI"/>
        <family val="2"/>
      </rPr>
      <t xml:space="preserve"> https://www.dane.gov.co/index.php/estadisticas-por-tema/cuentas-nacionales/cuentas-satelite/cuenta-satelite-de-las-tecnologias-de-la-informacion-y-las-comunicaciones-tic</t>
    </r>
  </si>
  <si>
    <t>En el marco del avance de esta meta, durante el segundo trimestre de 2025, se realizaron las siguientes acciones:
El 23 de mayo de 2025, en cumplimiento a lo establecido en el calendario web del Departamento Administrativo Nacional de Estadística - DANE, se realizó la publicación de los resultados de la Cuenta Satélite de Turismo - CST correspondiente al período 2023p (provisional) y 2024pr (preliminar)</t>
  </si>
  <si>
    <r>
      <t xml:space="preserve">Se allegan los elementos que se relacionan a continuación, como soporte de la ejecución de la actividad durante cada una de las mensualidades que conforman el segundo trimestre de 2025:
</t>
    </r>
    <r>
      <rPr>
        <b/>
        <sz val="12"/>
        <rFont val="Segoe UI Light"/>
        <family val="2"/>
      </rPr>
      <t>01.</t>
    </r>
    <r>
      <rPr>
        <sz val="12"/>
        <rFont val="Segoe UI Light"/>
        <family val="2"/>
      </rPr>
      <t xml:space="preserve"> bol-CST-2024
</t>
    </r>
    <r>
      <rPr>
        <b/>
        <sz val="12"/>
        <rFont val="Segoe UI Light"/>
        <family val="2"/>
      </rPr>
      <t>02.</t>
    </r>
    <r>
      <rPr>
        <sz val="12"/>
        <rFont val="Segoe UI Light"/>
        <family val="2"/>
      </rPr>
      <t xml:space="preserve"> anex-CST-2024
</t>
    </r>
    <r>
      <rPr>
        <b/>
        <sz val="12"/>
        <rFont val="Segoe UI Light"/>
        <family val="2"/>
      </rPr>
      <t>03.</t>
    </r>
    <r>
      <rPr>
        <sz val="12"/>
        <rFont val="Segoe UI Light"/>
        <family val="2"/>
      </rPr>
      <t xml:space="preserve"> anex-CST-Ocupados-2024
El boletín técnico, los cuadros de resultados y demás evidencias aquí relacionadas de estos resultados 2023p-2024pr reposan en: https://www.dane.gov.co/index.php/estadisticas-por-tema/cuentas-nacionales/cuentas-satelite/cuentas-economicas-cuenta-satelite-de-turismo-cst</t>
    </r>
  </si>
  <si>
    <t>En el marco del avance de esta meta DSCN_6 definida en el PAI 2025 en términos de “Publicar en el tercer y cuarto trimestre de 2025, tres (3) boletines y su(s) anexo(s) estadístico(s) de la Cuenta Satélite de la Agroindustria: Arroz (CSAA); Avícola (CSAAV); Maíz, Sorgo y Soya (CAAMSS), en el segundo trimestre de 2025 un (1) boletín técnico y su(s) anexo(s) estadístico(s) de la Cuenta Satélite de Turismo - CST y en el primer trimestre un (1) boletín técnico y su anexo estadístico de la Cuenta Satélite de las Tecnologías de la Información y las Comunicaciones – CSTIC” se indica que, durante el tercer trimestre de 2025, se realizaron las siguientes acciones:
El 5 de septiembre de 2025, en cumplimiento a lo establecido en el calendario web del Departamento Administrativo Nacional de Estadística - DANE, se realizó la publicación de los resultados de la Cuenta Satélite de la Agroindustria del Arroz - CSAA correspondiente al período estadístico 2023p – 2024pr.</t>
  </si>
  <si>
    <t>Se allegan los elementos que se relacionan a continuación, como soporte de la ejecución de la actividad durante cada una de las mensualidades que conforman el tercer trimestre de 2025:
01. bol-CSAA-2024pr
02. anex-CSAA-2024pr
El boletín técnico, los cuadros de resultados y demás elementos aquí relacionados en el marco de los resultados 2023p – 2024 pr reposan en:https://www.dane.gov.co/index.php/estadisticas-por-tema/cuentas-nacionales/cuentas-satelite/cuenta-satelite-piloto-de-la-agroindustria#cuenta-satelite-de-la-agroindustria-del-arroz-csaa</t>
  </si>
  <si>
    <r>
      <t xml:space="preserve">En cumplimiento de la presente meta, el 22 de octubre de 2025 se realizó la publicación de un (1) boletín técnico y un (1) anexo con los resultados correspondientes al período </t>
    </r>
    <r>
      <rPr>
        <b/>
        <sz val="11"/>
        <rFont val="Segoe UI"/>
        <family val="2"/>
      </rPr>
      <t>2022 - 2024pr</t>
    </r>
    <r>
      <rPr>
        <sz val="11"/>
        <rFont val="Segoe UI"/>
        <family val="2"/>
      </rPr>
      <t xml:space="preserve"> de la operación estadística </t>
    </r>
    <r>
      <rPr>
        <b/>
        <sz val="11"/>
        <rFont val="Segoe UI"/>
        <family val="2"/>
      </rPr>
      <t>Cuenta Satélite de la Agroindustria Avícola (CSAAV).</t>
    </r>
    <r>
      <rPr>
        <sz val="11"/>
        <rFont val="Segoe UI"/>
        <family val="2"/>
      </rPr>
      <t xml:space="preserve">
También, en cumplimiento a esta meta, el </t>
    </r>
    <r>
      <rPr>
        <b/>
        <sz val="11"/>
        <rFont val="Segoe UI"/>
        <family val="2"/>
      </rPr>
      <t xml:space="preserve">19 de noviembre de 2025 </t>
    </r>
    <r>
      <rPr>
        <sz val="11"/>
        <rFont val="Segoe UI"/>
        <family val="2"/>
      </rPr>
      <t xml:space="preserve">se llevó a cabo la publicación de un (1) boletín técnico en conjunto con un (1) anexo técnico con los resultados correspondientes  al período estadístico 2022 - 2024pr de la </t>
    </r>
    <r>
      <rPr>
        <b/>
        <sz val="11"/>
        <rFont val="Segoe UI"/>
        <family val="2"/>
      </rPr>
      <t>Cuenta Satélite de la Agroindustria del Maíz, Sorgo y Soya (CSAMSS).</t>
    </r>
  </si>
  <si>
    <r>
      <rPr>
        <b/>
        <sz val="11"/>
        <color rgb="FF000000"/>
        <rFont val="Segoe UI"/>
        <family val="2"/>
      </rPr>
      <t xml:space="preserve">1. </t>
    </r>
    <r>
      <rPr>
        <sz val="11"/>
        <color rgb="FF000000"/>
        <rFont val="Segoe UI"/>
        <family val="2"/>
      </rPr>
      <t xml:space="preserve">bol-CSAAV-2024pr
</t>
    </r>
    <r>
      <rPr>
        <b/>
        <sz val="11"/>
        <color rgb="FF000000"/>
        <rFont val="Segoe UI"/>
        <family val="2"/>
      </rPr>
      <t>2.</t>
    </r>
    <r>
      <rPr>
        <sz val="11"/>
        <color rgb="FF000000"/>
        <rFont val="Segoe UI"/>
        <family val="2"/>
      </rPr>
      <t xml:space="preserve"> anex-CSAAV-2024pr
https://www.dane.gov.co/index.php/estadisticas-por-tema/cuentas-nacionales/cuentas-satelite/cuenta-satelite-piloto-de-la-agroindustria#cuenta-satelite-de-la-agroindustria-avicola-csaav
</t>
    </r>
    <r>
      <rPr>
        <b/>
        <sz val="11"/>
        <color rgb="FF000000"/>
        <rFont val="Segoe UI"/>
        <family val="2"/>
      </rPr>
      <t>1.</t>
    </r>
    <r>
      <rPr>
        <sz val="11"/>
        <color rgb="FF000000"/>
        <rFont val="Segoe UI"/>
        <family val="2"/>
      </rPr>
      <t xml:space="preserve"> bol-CSAMSS-2022-2024pr
</t>
    </r>
    <r>
      <rPr>
        <b/>
        <sz val="11"/>
        <color rgb="FF000000"/>
        <rFont val="Segoe UI"/>
        <family val="2"/>
      </rPr>
      <t>2.</t>
    </r>
    <r>
      <rPr>
        <sz val="11"/>
        <color rgb="FF000000"/>
        <rFont val="Segoe UI"/>
        <family val="2"/>
      </rPr>
      <t xml:space="preserve"> anex-CSAMSS-2022-2024pr</t>
    </r>
  </si>
  <si>
    <t>DSCN_07</t>
  </si>
  <si>
    <t>Publicar boletines y anexos del PIB trimestral desde los enfoques de la producción y el gasto, para los periodos del: cuarto trimestre de 2024, primer, segundo y tercer trimestre del año 2025.</t>
  </si>
  <si>
    <t>Sumatoria de boletines técnicos del PIB trimestral, publicados en la página web de la entidad.</t>
  </si>
  <si>
    <t>Cuatro (4) boletines técnicos y sus anexos estadísticos del PIB trimestral, publicados en la página web de la entidad en la vigencia.</t>
  </si>
  <si>
    <t>21/01/2025</t>
  </si>
  <si>
    <t>En el marco del avance de esta meta, el 17 de febrero de 2025, se realizó la publicación de los resultados del Producto Interno Bruto Trimestral - PIB_T desde los enfoques de producción y gasto, en sus series corrientes y encadenadas de volumen. Obtenidos para el periodo estadístico del IV trimestre 2024pr y año total, junto con sus respectivos anexos estadísticos.</t>
  </si>
  <si>
    <r>
      <t xml:space="preserve">Se allegan los elementos que se relacionan a continuación, como soporte de la ejecución de la actividad en febrero de 2025: 
</t>
    </r>
    <r>
      <rPr>
        <b/>
        <sz val="11"/>
        <color rgb="FF000000"/>
        <rFont val="Segoe UI"/>
        <family val="2"/>
      </rPr>
      <t xml:space="preserve">01. </t>
    </r>
    <r>
      <rPr>
        <sz val="11"/>
        <color rgb="FF000000"/>
        <rFont val="Segoe UI"/>
        <family val="2"/>
      </rPr>
      <t xml:space="preserve">bol-PIB-IVtrim2024
</t>
    </r>
    <r>
      <rPr>
        <b/>
        <sz val="11"/>
        <color rgb="FF000000"/>
        <rFont val="Segoe UI"/>
        <family val="2"/>
      </rPr>
      <t>02.</t>
    </r>
    <r>
      <rPr>
        <sz val="11"/>
        <color rgb="FF000000"/>
        <rFont val="Segoe UI"/>
        <family val="2"/>
      </rPr>
      <t xml:space="preserve"> anex-ProduccionConstantes-IVtrim2024
</t>
    </r>
    <r>
      <rPr>
        <b/>
        <sz val="11"/>
        <color rgb="FF000000"/>
        <rFont val="Segoe UI"/>
        <family val="2"/>
      </rPr>
      <t>03.</t>
    </r>
    <r>
      <rPr>
        <sz val="11"/>
        <color rgb="FF000000"/>
        <rFont val="Segoe UI"/>
        <family val="2"/>
      </rPr>
      <t xml:space="preserve"> anex-ProduccionCorriente-IVtrim2024
</t>
    </r>
    <r>
      <rPr>
        <b/>
        <sz val="11"/>
        <color rgb="FF000000"/>
        <rFont val="Segoe UI"/>
        <family val="2"/>
      </rPr>
      <t>04.</t>
    </r>
    <r>
      <rPr>
        <sz val="11"/>
        <color rgb="FF000000"/>
        <rFont val="Segoe UI"/>
        <family val="2"/>
      </rPr>
      <t xml:space="preserve"> anex-GastoConstantes-IVtrim2024
</t>
    </r>
    <r>
      <rPr>
        <b/>
        <sz val="11"/>
        <color rgb="FF000000"/>
        <rFont val="Segoe UI"/>
        <family val="2"/>
      </rPr>
      <t>05.</t>
    </r>
    <r>
      <rPr>
        <sz val="11"/>
        <color rgb="FF000000"/>
        <rFont val="Segoe UI"/>
        <family val="2"/>
      </rPr>
      <t xml:space="preserve"> anex-GastoCorriente-IVtrim2024
</t>
    </r>
    <r>
      <rPr>
        <b/>
        <sz val="11"/>
        <color rgb="FF000000"/>
        <rFont val="Segoe UI"/>
        <family val="2"/>
      </rPr>
      <t>06.</t>
    </r>
    <r>
      <rPr>
        <sz val="11"/>
        <color rgb="FF000000"/>
        <rFont val="Segoe UI"/>
        <family val="2"/>
      </rPr>
      <t xml:space="preserve"> anexo especificaciones_4_trim_2024</t>
    </r>
  </si>
  <si>
    <t>En el marco del avance de esta meta, durante el segundo trimestre de 2025, se realizó la siguiente acción: 
El 15 de mayo de 2025, en cumplimiento a lo establecido en el calendario web del Departamento Administrativo Nacional de Estadística - DANE, se realizó la publicación de los resultados del PIB desde el enfoque de la producción y el gasto correspondiente al período estadístico del I trimestre de 2025pr.</t>
  </si>
  <si>
    <r>
      <t xml:space="preserve">Se allegan los elementos que se relacionan a continuación, como soporte de la ejecución de la actividad durante cada una de las mensualidades que conforman el segundo trimestre de 2025:
</t>
    </r>
    <r>
      <rPr>
        <b/>
        <sz val="12"/>
        <rFont val="Segoe UI Light"/>
        <family val="2"/>
      </rPr>
      <t>01.</t>
    </r>
    <r>
      <rPr>
        <sz val="12"/>
        <rFont val="Segoe UI Light"/>
        <family val="2"/>
      </rPr>
      <t xml:space="preserve"> bol-PIB-Itrim2025
</t>
    </r>
    <r>
      <rPr>
        <b/>
        <sz val="12"/>
        <rFont val="Segoe UI Light"/>
        <family val="2"/>
      </rPr>
      <t>02.</t>
    </r>
    <r>
      <rPr>
        <sz val="12"/>
        <rFont val="Segoe UI Light"/>
        <family val="2"/>
      </rPr>
      <t xml:space="preserve"> cp-PIB-Itrim2025
</t>
    </r>
    <r>
      <rPr>
        <b/>
        <sz val="12"/>
        <rFont val="Segoe UI Light"/>
        <family val="2"/>
      </rPr>
      <t>03.</t>
    </r>
    <r>
      <rPr>
        <sz val="12"/>
        <rFont val="Segoe UI Light"/>
        <family val="2"/>
      </rPr>
      <t xml:space="preserve"> pres-PIB-Itrim2025
</t>
    </r>
    <r>
      <rPr>
        <b/>
        <sz val="12"/>
        <rFont val="Segoe UI Light"/>
        <family val="2"/>
      </rPr>
      <t>04.</t>
    </r>
    <r>
      <rPr>
        <sz val="12"/>
        <rFont val="Segoe UI Light"/>
        <family val="2"/>
      </rPr>
      <t xml:space="preserve"> doc-PIB-EspecifiAjusEstacional-Itrim2025
</t>
    </r>
    <r>
      <rPr>
        <b/>
        <sz val="12"/>
        <rFont val="Segoe UI Light"/>
        <family val="2"/>
      </rPr>
      <t>05.</t>
    </r>
    <r>
      <rPr>
        <sz val="12"/>
        <rFont val="Segoe UI Light"/>
        <family val="2"/>
      </rPr>
      <t xml:space="preserve"> anex-ProduccionConstantes-Itrim2025
</t>
    </r>
    <r>
      <rPr>
        <b/>
        <sz val="12"/>
        <rFont val="Segoe UI Light"/>
        <family val="2"/>
      </rPr>
      <t>06.</t>
    </r>
    <r>
      <rPr>
        <sz val="12"/>
        <rFont val="Segoe UI Light"/>
        <family val="2"/>
      </rPr>
      <t xml:space="preserve"> anex-ProduccionCorriente-Itrim2025
</t>
    </r>
    <r>
      <rPr>
        <b/>
        <sz val="12"/>
        <rFont val="Segoe UI Light"/>
        <family val="2"/>
      </rPr>
      <t>07.</t>
    </r>
    <r>
      <rPr>
        <sz val="12"/>
        <rFont val="Segoe UI Light"/>
        <family val="2"/>
      </rPr>
      <t xml:space="preserve"> anex-GastoConstantes-Itrim2025
</t>
    </r>
    <r>
      <rPr>
        <b/>
        <sz val="12"/>
        <rFont val="Segoe UI Light"/>
        <family val="2"/>
      </rPr>
      <t>08.</t>
    </r>
    <r>
      <rPr>
        <sz val="12"/>
        <rFont val="Segoe UI Light"/>
        <family val="2"/>
      </rPr>
      <t xml:space="preserve"> anex-GastoCorriente-Itrim2025
El boletín técnico, los cuadros de resultados y demás elementos aquí relacionados en el marco de los resultados marzo 2025pr reposan en: https://www.dane.gov.co/index.php/estadisticas-por-tema/cuentas-nacionales/cuentas-nacionales-trimestrales</t>
    </r>
  </si>
  <si>
    <r>
      <t xml:space="preserve">En el marco del avance de esta meta DSCN_7 definida en el PAI 2025 en términos de “Publicar durante cada trimestre de 2025, los boletines y anexos del PIB trimestral desde los enfoques de la producción y el gasto, para los periodos del: cuarto trimestre de 2024, primer, segundo y tercer trimestre del año 2025” se indica que, durante el tercer trimestre de 2025, se realizaron las siguientes acciones:
</t>
    </r>
    <r>
      <rPr>
        <b/>
        <sz val="11"/>
        <rFont val="Segoe UI"/>
        <family val="2"/>
      </rPr>
      <t xml:space="preserve">
Agosto: </t>
    </r>
    <r>
      <rPr>
        <sz val="11"/>
        <rFont val="Segoe UI"/>
        <family val="2"/>
      </rPr>
      <t>el viernes 15 de agosto, en cumplimiento a los establecido en el calendario web del Departamento Administrativo Nacional de Estadística - DANE, se realizó la publicación de los resultados del Producto Interno Bruto - PIB correspondinete al período estadístico  II trimestre de 2025.</t>
    </r>
  </si>
  <si>
    <r>
      <t>Se allegan los elementos que se relacionan a continuación, como soporte de la ejecución de la actividad durante agosto de 2025:
01. bol-PIB-IItrim2025
02. cp-PIB-IItrim2025
03. doc-PIB-EspecifiAjusEstacional-IItrim2025
04. anex-ProduccionConstantes-IItrim2025
05. anex-ProduccionCorriente-IItrim2025</t>
    </r>
    <r>
      <rPr>
        <b/>
        <sz val="11"/>
        <rFont val="Segoe UI"/>
        <family val="2"/>
      </rPr>
      <t xml:space="preserve">
</t>
    </r>
    <r>
      <rPr>
        <sz val="11"/>
        <rFont val="Segoe UI"/>
        <family val="2"/>
      </rPr>
      <t>06. anex-GastoConstantes-IItrim2025
07. anex-GastoCorriente-IItrim2025
El boletín técnico, los cuadros de resultados y demás elementos aquí relacionados en el marco de los resultados correspondientes al período II trimestre 2025pr reposan en: https://www.dane.gov.co/index.php/estadisticas-por-tema/cuentas-nacionales/cuentas-nacionales-trimestrales/pib-informacion-tecnica</t>
    </r>
  </si>
  <si>
    <r>
      <t>El</t>
    </r>
    <r>
      <rPr>
        <b/>
        <sz val="11"/>
        <color rgb="FF000000"/>
        <rFont val="Segoe UI"/>
        <family val="2"/>
      </rPr>
      <t xml:space="preserve"> 18 de noviembre de 2025 </t>
    </r>
    <r>
      <rPr>
        <sz val="11"/>
        <color rgb="FF000000"/>
        <rFont val="Segoe UI"/>
        <family val="2"/>
      </rPr>
      <t xml:space="preserve">en cumplimiento a los dispuesto en la meta </t>
    </r>
    <r>
      <rPr>
        <b/>
        <sz val="11"/>
        <color rgb="FF000000"/>
        <rFont val="Segoe UI"/>
        <family val="2"/>
      </rPr>
      <t xml:space="preserve">DSCN_7 </t>
    </r>
    <r>
      <rPr>
        <sz val="11"/>
        <color rgb="FF000000"/>
        <rFont val="Segoe UI"/>
        <family val="2"/>
      </rPr>
      <t xml:space="preserve">del PAI2025 se realizó la publicación de los resultados del período estadístico </t>
    </r>
    <r>
      <rPr>
        <b/>
        <sz val="11"/>
        <color rgb="FF000000"/>
        <rFont val="Segoe UI"/>
        <family val="2"/>
      </rPr>
      <t xml:space="preserve">III Trimestre 2025 </t>
    </r>
    <r>
      <rPr>
        <sz val="11"/>
        <color rgb="FF000000"/>
        <rFont val="Segoe UI"/>
        <family val="2"/>
      </rPr>
      <t xml:space="preserve">del </t>
    </r>
    <r>
      <rPr>
        <b/>
        <sz val="11"/>
        <color rgb="FF000000"/>
        <rFont val="Segoe UI"/>
        <family val="2"/>
      </rPr>
      <t>Producto Interno Bruto (PIB).</t>
    </r>
  </si>
  <si>
    <r>
      <rPr>
        <b/>
        <sz val="11"/>
        <color rgb="FF000000"/>
        <rFont val="Segoe UI"/>
        <family val="2"/>
      </rPr>
      <t>1.</t>
    </r>
    <r>
      <rPr>
        <sz val="11"/>
        <color rgb="FF000000"/>
        <rFont val="Segoe UI"/>
        <family val="2"/>
      </rPr>
      <t xml:space="preserve"> bol-PIB-IIItrim2025
</t>
    </r>
    <r>
      <rPr>
        <b/>
        <sz val="11"/>
        <color rgb="FF000000"/>
        <rFont val="Segoe UI"/>
        <family val="2"/>
      </rPr>
      <t>2.</t>
    </r>
    <r>
      <rPr>
        <sz val="11"/>
        <color rgb="FF000000"/>
        <rFont val="Segoe UI"/>
        <family val="2"/>
      </rPr>
      <t xml:space="preserve"> cp-PIB-IIItrim2025
</t>
    </r>
    <r>
      <rPr>
        <b/>
        <sz val="11"/>
        <color rgb="FF000000"/>
        <rFont val="Segoe UI"/>
        <family val="2"/>
      </rPr>
      <t>3.</t>
    </r>
    <r>
      <rPr>
        <sz val="11"/>
        <color rgb="FF000000"/>
        <rFont val="Segoe UI"/>
        <family val="2"/>
      </rPr>
      <t xml:space="preserve"> pres-PIB-IIItrim2025
</t>
    </r>
    <r>
      <rPr>
        <b/>
        <sz val="11"/>
        <color rgb="FF000000"/>
        <rFont val="Segoe UI"/>
        <family val="2"/>
      </rPr>
      <t>4.</t>
    </r>
    <r>
      <rPr>
        <sz val="11"/>
        <color rgb="FF000000"/>
        <rFont val="Segoe UI"/>
        <family val="2"/>
      </rPr>
      <t xml:space="preserve"> doc-PIB-EspecifiAjusEstacional-IIItrim2025
</t>
    </r>
    <r>
      <rPr>
        <b/>
        <sz val="11"/>
        <color rgb="FF000000"/>
        <rFont val="Segoe UI"/>
        <family val="2"/>
      </rPr>
      <t>5.</t>
    </r>
    <r>
      <rPr>
        <sz val="11"/>
        <color rgb="FF000000"/>
        <rFont val="Segoe UI"/>
        <family val="2"/>
      </rPr>
      <t xml:space="preserve"> anex-ProduccionConstantes-IIItrim2025
</t>
    </r>
    <r>
      <rPr>
        <b/>
        <sz val="11"/>
        <color rgb="FF000000"/>
        <rFont val="Segoe UI"/>
        <family val="2"/>
      </rPr>
      <t>6.</t>
    </r>
    <r>
      <rPr>
        <sz val="11"/>
        <color rgb="FF000000"/>
        <rFont val="Segoe UI"/>
        <family val="2"/>
      </rPr>
      <t xml:space="preserve"> anex-ProduccionCorriente-IIItrim2025
</t>
    </r>
    <r>
      <rPr>
        <b/>
        <sz val="11"/>
        <color rgb="FF000000"/>
        <rFont val="Segoe UI"/>
        <family val="2"/>
      </rPr>
      <t>7.</t>
    </r>
    <r>
      <rPr>
        <sz val="11"/>
        <color rgb="FF000000"/>
        <rFont val="Segoe UI"/>
        <family val="2"/>
      </rPr>
      <t xml:space="preserve"> anex-GastoConstantes-IIItrim2025
</t>
    </r>
    <r>
      <rPr>
        <b/>
        <sz val="11"/>
        <color rgb="FF000000"/>
        <rFont val="Segoe UI"/>
        <family val="2"/>
      </rPr>
      <t>8.</t>
    </r>
    <r>
      <rPr>
        <sz val="11"/>
        <color rgb="FF000000"/>
        <rFont val="Segoe UI"/>
        <family val="2"/>
      </rPr>
      <t xml:space="preserve"> anex-GastoCorriente-IIItrim2025
https://www.dane.gov.co/index.php/estadisticas-por-tema/cuentas-nacionales/cuentas-nacionales-trimestrales/pib-informacion-tecnica</t>
    </r>
  </si>
  <si>
    <t>DSCN_08</t>
  </si>
  <si>
    <t>Publicar durante cada trimestre de 2025, el resultado del PIB trimestral por el enfoque del ingreso y de las cuentas por sector institucional para los periodos: cuarto trimestre de 2024, y los tres primeros trimestres de 2025, y un (1) piloto preliminar de la desestacionalización del PIB desde el enfoque del ingreso.</t>
  </si>
  <si>
    <t>Sumatoria de boletines técnicos del PIB trimestral y un (1) piloto preliminar de la desestacionalización del PIB desde el enfoque del ingreso.</t>
  </si>
  <si>
    <t>Cuatro (4) boletines técnicos y sus anexos estadísticos de publicación de PIB trimestral, publicados en la página web de la entidad en la vigencia y un (1) piloto preliminar de la desestacionalización  del PIB desde el enfoque del ingreso.</t>
  </si>
  <si>
    <t>El 28 de marzo se realizó la publicación de los resultados de la medición correspondiente al período IV trimestre 2024pr de las Cuentas Nacionales Trimestrales Por Sector Institucional - CNTSI.</t>
  </si>
  <si>
    <r>
      <t xml:space="preserve">Se allegan los elementos que se relacionan, a continuación, como soporte de la ejecución de la actividad en marzo de 2025: 
</t>
    </r>
    <r>
      <rPr>
        <b/>
        <sz val="11"/>
        <color rgb="FF000000"/>
        <rFont val="Segoe UI"/>
        <family val="2"/>
      </rPr>
      <t>01.</t>
    </r>
    <r>
      <rPr>
        <sz val="11"/>
        <color rgb="FF000000"/>
        <rFont val="Segoe UI"/>
        <family val="2"/>
      </rPr>
      <t xml:space="preserve"> bol-CNTSI-IVtrim2024
</t>
    </r>
    <r>
      <rPr>
        <b/>
        <sz val="11"/>
        <color rgb="FF000000"/>
        <rFont val="Segoe UI"/>
        <family val="2"/>
      </rPr>
      <t xml:space="preserve">02. </t>
    </r>
    <r>
      <rPr>
        <sz val="11"/>
        <color rgb="FF000000"/>
        <rFont val="Segoe UI"/>
        <family val="2"/>
      </rPr>
      <t xml:space="preserve">pres-CNTSI-2024p
</t>
    </r>
    <r>
      <rPr>
        <b/>
        <sz val="11"/>
        <color rgb="FF000000"/>
        <rFont val="Segoe UI"/>
        <family val="2"/>
      </rPr>
      <t>03.</t>
    </r>
    <r>
      <rPr>
        <sz val="11"/>
        <color rgb="FF000000"/>
        <rFont val="Segoe UI"/>
        <family val="2"/>
      </rPr>
      <t xml:space="preserve"> anex-CNTSI-Serie-IVtrim2024
</t>
    </r>
    <r>
      <rPr>
        <b/>
        <sz val="11"/>
        <color rgb="FF000000"/>
        <rFont val="Segoe UI"/>
        <family val="2"/>
      </rPr>
      <t>04.</t>
    </r>
    <r>
      <rPr>
        <sz val="11"/>
        <color rgb="FF000000"/>
        <rFont val="Segoe UI"/>
        <family val="2"/>
      </rPr>
      <t xml:space="preserve"> anex-CNTSI-ConciCuentaNoFinayFina-IVtrim2024
</t>
    </r>
    <r>
      <rPr>
        <b/>
        <sz val="11"/>
        <color rgb="FF000000"/>
        <rFont val="Segoe UI"/>
        <family val="2"/>
      </rPr>
      <t xml:space="preserve">
Enlace: </t>
    </r>
    <r>
      <rPr>
        <sz val="11"/>
        <color rgb="FF000000"/>
        <rFont val="Segoe UI"/>
        <family val="2"/>
      </rPr>
      <t xml:space="preserve">https://www.dane.gov.co/index.php/estadisticas-por-tema/cuentas-nacionales/cuentas-nacionales-trimestrales-por-sector-institucional-cntsi </t>
    </r>
  </si>
  <si>
    <t>En el marco del avance de esta meta, durante el segundo trimestre de 2025, se realizó la siguiente acción: 
El 27 de junio de 2025, en cumplimiento a lo establecido en el calendario web del Departamento Administrativo Nacional de Estadística - DANE, se realizó la publicación de los resultados de la operación estadística PIB desde el enfoque del ingreso correspondiente al período estadístico del I trimestre de 2025pr.</t>
  </si>
  <si>
    <r>
      <t xml:space="preserve">Se allegan los elementos que se relacionan a continuación, como soporte de la ejecución de la actividad conforme a la programación establecida en el calendario Web del Departamento Administrativo Nacional de Estadística:
</t>
    </r>
    <r>
      <rPr>
        <b/>
        <sz val="12"/>
        <rFont val="Segoe UI Light"/>
        <family val="2"/>
      </rPr>
      <t xml:space="preserve">01. </t>
    </r>
    <r>
      <rPr>
        <sz val="12"/>
        <rFont val="Segoe UI Light"/>
        <family val="2"/>
      </rPr>
      <t xml:space="preserve">bol-CNTSI-Itrim2025
</t>
    </r>
    <r>
      <rPr>
        <b/>
        <sz val="12"/>
        <rFont val="Segoe UI Light"/>
        <family val="2"/>
      </rPr>
      <t>02.</t>
    </r>
    <r>
      <rPr>
        <sz val="12"/>
        <rFont val="Segoe UI Light"/>
        <family val="2"/>
      </rPr>
      <t xml:space="preserve"> anex-CNTSI-Serie-Itrim2025
</t>
    </r>
    <r>
      <rPr>
        <b/>
        <sz val="12"/>
        <rFont val="Segoe UI Light"/>
        <family val="2"/>
      </rPr>
      <t>03.</t>
    </r>
    <r>
      <rPr>
        <sz val="12"/>
        <rFont val="Segoe UI Light"/>
        <family val="2"/>
      </rPr>
      <t xml:space="preserve"> anex-CNTSI-ConciCuentaNoFinayFina-Itrim2025
El boletín técnico, los cuadros de resultados y demás elementos aquí relacionados en el marco de los resultados marzo 2025pr reposan en: https://www.dane.gov.co/index.php/estadisticas-por-tema/cuentas-nacionales/cuentas-nacionales-trimestrales-por-sector-institucional-cntsi</t>
    </r>
  </si>
  <si>
    <t>En el marco del avance de esta meta DSCN_8 definida en el PAI 2025 en términos de “Publicar durante cada trimestre de 2025, el resultado del PIB trimestral por el enfoque del ingreso y de las cuentas por sector institucional para los periodos: cuarto trimestre de 2024, y los tres primeros trimestres de 2025, y un (1) piloto preliminar de la desestacionalización del PIB desde el enfoque del ingreso” se indica que, durante el tercer trimestre de 2025, se realizaron las siguientes acciones:
El jueves 29 de septiembre de 2025, en cumplimiento a lo establecido en el calendario web del Departamento Administrativo Nacional de Estadística - DANE, se realizó la publicación de los resultados de la operación estadística Cuentas Nacionales Trimestrales por Sector Institucional (CNTSI) correspondiente al período estadístico segundo trimestre 2025pr.</t>
  </si>
  <si>
    <t>Se allegan los elementos que se relacionan a continuación, como soporte de la ejecución de la actividad durante septiembre de 2025:
01. bol-CNTSI-IItrim2025
02. anex-CNTSI-Serie-IItrim2025
03. anex-CNTSI-ConciCuentaNoFinayFina-IItrim2025
El boletín técnico y sus anexos aquí relacionados en el marco de los resultados correspondientes al período II trimestre 2025pr reposan en: https://www.dane.gov.co/index.php/estadisticas-por-tema/cuentas-nacionales/cuentas-nacionales-trimestrales-por-sector-institucional-cntsi</t>
  </si>
  <si>
    <r>
      <t xml:space="preserve">En el marco del desarrollo de la actividad que, desde el PAI 2025, se identifica con el código </t>
    </r>
    <r>
      <rPr>
        <b/>
        <sz val="11"/>
        <color rgb="FF000000"/>
        <rFont val="Segoe UI"/>
        <family val="2"/>
      </rPr>
      <t xml:space="preserve">DSCN_8, </t>
    </r>
    <r>
      <rPr>
        <sz val="11"/>
        <color rgb="FF000000"/>
        <rFont val="Segoe UI"/>
        <family val="2"/>
      </rPr>
      <t xml:space="preserve">se indica que:
En primer momento se indica que, el </t>
    </r>
    <r>
      <rPr>
        <b/>
        <sz val="11"/>
        <color rgb="FF000000"/>
        <rFont val="Segoe UI"/>
        <family val="2"/>
      </rPr>
      <t xml:space="preserve">29 de diciembre de 2025, </t>
    </r>
    <r>
      <rPr>
        <sz val="11"/>
        <color rgb="FF000000"/>
        <rFont val="Segoe UI"/>
        <family val="2"/>
      </rPr>
      <t xml:space="preserve">se efectuó la publicación de los resultados de la operación estadística </t>
    </r>
    <r>
      <rPr>
        <b/>
        <sz val="11"/>
        <color rgb="FF000000"/>
        <rFont val="Segoe UI"/>
        <family val="2"/>
      </rPr>
      <t xml:space="preserve">Cuentas Nacionales Trimestrales por Sector Institucional </t>
    </r>
    <r>
      <rPr>
        <sz val="11"/>
        <color rgb="FF000000"/>
        <rFont val="Segoe UI"/>
        <family val="2"/>
      </rPr>
      <t xml:space="preserve">correspondientes al período estadístico </t>
    </r>
    <r>
      <rPr>
        <b/>
        <sz val="11"/>
        <color rgb="FF000000"/>
        <rFont val="Segoe UI"/>
        <family val="2"/>
      </rPr>
      <t>III Trimestre 2025.</t>
    </r>
    <r>
      <rPr>
        <sz val="11"/>
        <color rgb="FF000000"/>
        <rFont val="Segoe UI"/>
        <family val="2"/>
      </rPr>
      <t xml:space="preserve">
Posteriormente, se indica que durante la vigencia 2025 se efectuó un(1) </t>
    </r>
    <r>
      <rPr>
        <b/>
        <sz val="11"/>
        <color rgb="FF000000"/>
        <rFont val="Segoe UI"/>
        <family val="2"/>
      </rPr>
      <t>piloto preliminar de la desestacionalización del PIB desde el enfoque del ingreso</t>
    </r>
    <r>
      <rPr>
        <sz val="11"/>
        <color rgb="FF000000"/>
        <rFont val="Segoe UI"/>
        <family val="2"/>
      </rPr>
      <t>.</t>
    </r>
  </si>
  <si>
    <r>
      <rPr>
        <b/>
        <sz val="11"/>
        <color rgb="FF000000"/>
        <rFont val="Segoe UI"/>
        <family val="2"/>
      </rPr>
      <t xml:space="preserve">1. </t>
    </r>
    <r>
      <rPr>
        <sz val="11"/>
        <color rgb="FF000000"/>
        <rFont val="Segoe UI"/>
        <family val="2"/>
      </rPr>
      <t xml:space="preserve">bol-CNTSI-IIItrim2025
</t>
    </r>
    <r>
      <rPr>
        <b/>
        <sz val="11"/>
        <color rgb="FF000000"/>
        <rFont val="Segoe UI"/>
        <family val="2"/>
      </rPr>
      <t>2.</t>
    </r>
    <r>
      <rPr>
        <sz val="11"/>
        <color rgb="FF000000"/>
        <rFont val="Segoe UI"/>
        <family val="2"/>
      </rPr>
      <t xml:space="preserve"> anex-CNTSI-Serie-IIItrim2025
</t>
    </r>
    <r>
      <rPr>
        <b/>
        <sz val="11"/>
        <color rgb="FF000000"/>
        <rFont val="Segoe UI"/>
        <family val="2"/>
      </rPr>
      <t>3.</t>
    </r>
    <r>
      <rPr>
        <sz val="11"/>
        <color rgb="FF000000"/>
        <rFont val="Segoe UI"/>
        <family val="2"/>
      </rPr>
      <t xml:space="preserve"> anex-CNTSI-ConciCuentaNoFinayFina-IIItrim2025
https://www.dane.gov.co/index.php/estadisticas-por-tema/cuentas-nacionales/cuentas-nacionales-trimestrales-por-sector-institucional-cntsi
De igual forma, se relaciona un (1) </t>
    </r>
    <r>
      <rPr>
        <b/>
        <sz val="11"/>
        <color rgb="FF000000"/>
        <rFont val="Segoe UI"/>
        <family val="2"/>
      </rPr>
      <t>piloto preliminar de la desestacionalización del PIB desde el enfoque del ingreso</t>
    </r>
    <r>
      <rPr>
        <sz val="11"/>
        <color rgb="FF000000"/>
        <rFont val="Segoe UI"/>
        <family val="2"/>
      </rPr>
      <t>.</t>
    </r>
  </si>
  <si>
    <t>DSCN_09</t>
  </si>
  <si>
    <t>Publicar el PIB por departamentos - PIBDEP, así: años 2021 provisional, 2022 provisional y 2023 preliminar y Valor agregado por municipios - VAM años 2021 provisional y 2022 provisional</t>
  </si>
  <si>
    <t>Sumatoria de boletines técnicos del PIB por departamentos - PIBDEP publicados en la página web de la entidad.</t>
  </si>
  <si>
    <t>Dos (2) boletines técnicos y sus anexos estadísticos del PIB por departamentos - PIBDEP, publicados en la página web de la entidad.</t>
  </si>
  <si>
    <t>30/05/2025</t>
  </si>
  <si>
    <t xml:space="preserve">En el marco del avance de esta meta, durante el primer trimestre de 2025, se realizó la medición del PIB por departamentos para el 2023p, que incluye el VAM para e2011 - 2023p. </t>
  </si>
  <si>
    <r>
      <t xml:space="preserve">Se allegan los elementos que se relacionan, a continuación, como soporte de la ejecución de la actividad en febrero de 2025: 
</t>
    </r>
    <r>
      <rPr>
        <b/>
        <sz val="11"/>
        <color theme="1"/>
        <rFont val="Segoe UI"/>
        <family val="2"/>
      </rPr>
      <t>01.</t>
    </r>
    <r>
      <rPr>
        <sz val="11"/>
        <color theme="1"/>
        <rFont val="Segoe UI"/>
        <family val="2"/>
      </rPr>
      <t xml:space="preserve"> bol-PIBDep-2023p
</t>
    </r>
    <r>
      <rPr>
        <b/>
        <sz val="11"/>
        <color theme="1"/>
        <rFont val="Segoe UI"/>
        <family val="2"/>
      </rPr>
      <t>02.</t>
    </r>
    <r>
      <rPr>
        <sz val="11"/>
        <color theme="1"/>
        <rFont val="Segoe UI"/>
        <family val="2"/>
      </rPr>
      <t xml:space="preserve"> anex-PIBDep-TotalDep-2023p
</t>
    </r>
    <r>
      <rPr>
        <b/>
        <sz val="11"/>
        <color theme="1"/>
        <rFont val="Segoe UI"/>
        <family val="2"/>
      </rPr>
      <t>03.</t>
    </r>
    <r>
      <rPr>
        <sz val="11"/>
        <color theme="1"/>
        <rFont val="Segoe UI"/>
        <family val="2"/>
      </rPr>
      <t xml:space="preserve"> anex-PIBDep-Activecono-2023p
</t>
    </r>
    <r>
      <rPr>
        <b/>
        <sz val="11"/>
        <color theme="1"/>
        <rFont val="Segoe UI"/>
        <family val="2"/>
      </rPr>
      <t>04.</t>
    </r>
    <r>
      <rPr>
        <sz val="11"/>
        <color theme="1"/>
        <rFont val="Segoe UI"/>
        <family val="2"/>
      </rPr>
      <t xml:space="preserve"> anex-PIBDep-departamento-2023p
05. anex-PIBDep-Regiones-2023p
06. anex-PIBDep-RetropoDepart-2023p
07. anex-PIBDep-ValorAgreMuni-2011-2023p
</t>
    </r>
    <r>
      <rPr>
        <b/>
        <sz val="11"/>
        <color theme="1"/>
        <rFont val="Segoe UI"/>
        <family val="2"/>
      </rPr>
      <t xml:space="preserve">Enlace: </t>
    </r>
    <r>
      <rPr>
        <sz val="11"/>
        <color theme="1"/>
        <rFont val="Segoe UI"/>
        <family val="2"/>
      </rPr>
      <t>https://www.dane.gov.co/index.php/estadisticas-por-tema/cuentas-nacionales/cuentas-nacionales-departamentales</t>
    </r>
  </si>
  <si>
    <t>En el marco del avance de esta meta, durante el segundo  trimestre de 2025, se realizaron las siguientes acciones: 
El 30 de mayo de 2025, en cumplimiento a lo establecido en el calendario web del Departamento Administrativo Nacional de Estadística - DANE, se realizó la publicación de los resultados del PIB por Departamentos - PIBDEP correspondiente al período 2024pr.</t>
  </si>
  <si>
    <r>
      <t xml:space="preserve">Se allegan los elementos que se relacionan a continuación, como soporte de la ejecución de la actividad durante cada una de las mensualidades que conforman el segundo trimestre de 2025:
</t>
    </r>
    <r>
      <rPr>
        <b/>
        <sz val="12"/>
        <rFont val="Segoe UI Light"/>
        <family val="2"/>
      </rPr>
      <t>01.</t>
    </r>
    <r>
      <rPr>
        <sz val="12"/>
        <rFont val="Segoe UI Light"/>
        <family val="2"/>
      </rPr>
      <t xml:space="preserve"> bol-PIBDep-2024pr
</t>
    </r>
    <r>
      <rPr>
        <b/>
        <sz val="12"/>
        <rFont val="Segoe UI Light"/>
        <family val="2"/>
      </rPr>
      <t>02.</t>
    </r>
    <r>
      <rPr>
        <sz val="12"/>
        <rFont val="Segoe UI Light"/>
        <family val="2"/>
      </rPr>
      <t xml:space="preserve"> anex-PIBDep-TotalDep-2024pr
</t>
    </r>
    <r>
      <rPr>
        <b/>
        <sz val="12"/>
        <rFont val="Segoe UI Light"/>
        <family val="2"/>
      </rPr>
      <t>03.</t>
    </r>
    <r>
      <rPr>
        <sz val="12"/>
        <rFont val="Segoe UI Light"/>
        <family val="2"/>
      </rPr>
      <t xml:space="preserve"> anex-PIBDep-Activecono-2024pr
</t>
    </r>
    <r>
      <rPr>
        <b/>
        <sz val="12"/>
        <rFont val="Segoe UI Light"/>
        <family val="2"/>
      </rPr>
      <t>04.</t>
    </r>
    <r>
      <rPr>
        <sz val="12"/>
        <rFont val="Segoe UI Light"/>
        <family val="2"/>
      </rPr>
      <t xml:space="preserve"> anex-PIBDep-departamento-2024pr
</t>
    </r>
    <r>
      <rPr>
        <b/>
        <sz val="12"/>
        <rFont val="Segoe UI Light"/>
        <family val="2"/>
      </rPr>
      <t>05.</t>
    </r>
    <r>
      <rPr>
        <sz val="12"/>
        <rFont val="Segoe UI Light"/>
        <family val="2"/>
      </rPr>
      <t xml:space="preserve"> anex-PIBDep-Regiones-2024pr
</t>
    </r>
    <r>
      <rPr>
        <b/>
        <sz val="12"/>
        <rFont val="Segoe UI Light"/>
        <family val="2"/>
      </rPr>
      <t>06.</t>
    </r>
    <r>
      <rPr>
        <sz val="12"/>
        <rFont val="Segoe UI Light"/>
        <family val="2"/>
      </rPr>
      <t xml:space="preserve"> anex-PIBDep-RetropoDepart-2024pr
El boletín técnico, los cuadros de resultados y demás elementos aquí relacionados en el marco de los resultados de la operación estadística PIB por Departamento - PIBDEP correspondientes al período 2024pr reposan en: https://www.dane.gov.co/index.php/estadisticas-por-tema/cuentas-nacionales/cuentas-nacionales-departamentales</t>
    </r>
  </si>
  <si>
    <t>DSCN_10</t>
  </si>
  <si>
    <t>Publicar doce (12) boletines técnicos y sus anexos estadísticos correspondientes a los resultados del Indicador de Seguimiento a la Economía - ISE.</t>
  </si>
  <si>
    <t>Sumatoria de boletines técnicos del Indicador de Seguimiento a la Economía - ISE, publicados en la página web de la entidad.</t>
  </si>
  <si>
    <t>Doce (12)  boletines técnicos y sus anexos estadísticos del Indicador de Seguimiento a la Economía - ISE, publicados en la página web de la entidad.</t>
  </si>
  <si>
    <r>
      <t xml:space="preserve">En el marco del avance de esta meta, durante el primer trimestre de 2025, se realizaron las siguientes acciones: 
</t>
    </r>
    <r>
      <rPr>
        <b/>
        <sz val="11"/>
        <color rgb="FF000000"/>
        <rFont val="Segoe UI"/>
        <family val="2"/>
      </rPr>
      <t xml:space="preserve">Enero 2025: </t>
    </r>
    <r>
      <rPr>
        <sz val="11"/>
        <color rgb="FF000000"/>
        <rFont val="Segoe UI"/>
        <family val="2"/>
      </rPr>
      <t xml:space="preserve">el 21 de enero, conforme lo definido en el calendario Web del DANE, se publicó un boletín técnico y un anexo estadístico correspondientes a los resultados del Indicador de Seguimiento a la Economía - ISE de noviembre de 2024pr. 
</t>
    </r>
    <r>
      <rPr>
        <b/>
        <sz val="11"/>
        <color rgb="FF000000"/>
        <rFont val="Segoe UI"/>
        <family val="2"/>
      </rPr>
      <t>Febrero</t>
    </r>
    <r>
      <rPr>
        <sz val="11"/>
        <color rgb="FF000000"/>
        <rFont val="Segoe UI"/>
        <family val="2"/>
      </rPr>
      <t xml:space="preserve"> </t>
    </r>
    <r>
      <rPr>
        <b/>
        <sz val="11"/>
        <color rgb="FF000000"/>
        <rFont val="Segoe UI"/>
        <family val="2"/>
      </rPr>
      <t>2025</t>
    </r>
    <r>
      <rPr>
        <sz val="11"/>
        <color rgb="FF000000"/>
        <rFont val="Segoe UI"/>
        <family val="2"/>
      </rPr>
      <t xml:space="preserve">: el 17 de febrero, conforme lo definido en el calendario Web del DANE, se publicó un boletín técnico y un anexo estadístico correspondientes a los resultados del Indicador de Seguimiento a la Economía - ISE de diciembre de 2024pr.
</t>
    </r>
    <r>
      <rPr>
        <b/>
        <sz val="11"/>
        <color rgb="FF000000"/>
        <rFont val="Segoe UI"/>
        <family val="2"/>
      </rPr>
      <t>Marzo 2025:</t>
    </r>
    <r>
      <rPr>
        <sz val="11"/>
        <color rgb="FF000000"/>
        <rFont val="Segoe UI"/>
        <family val="2"/>
      </rPr>
      <t xml:space="preserve"> el 18 de marzo, conforme a lo establecido en el calendario Web del DANE, se realizó la publicación de (1) boletín y sus anexos técnicos, documentos correspondientes a la medición del Indicador de Seguimiento a la Economía - ISE de la mensualidad de enero 2025pr.</t>
    </r>
  </si>
  <si>
    <r>
      <rPr>
        <b/>
        <sz val="11"/>
        <color theme="1"/>
        <rFont val="Segoe UI"/>
        <family val="2"/>
      </rPr>
      <t>Enero 2025:</t>
    </r>
    <r>
      <rPr>
        <sz val="11"/>
        <color theme="1"/>
        <rFont val="Segoe UI"/>
        <family val="2"/>
      </rPr>
      <t xml:space="preserve">
</t>
    </r>
    <r>
      <rPr>
        <b/>
        <sz val="11"/>
        <color theme="1"/>
        <rFont val="Segoe UI"/>
        <family val="2"/>
      </rPr>
      <t xml:space="preserve">01. </t>
    </r>
    <r>
      <rPr>
        <sz val="11"/>
        <color theme="1"/>
        <rFont val="Segoe UI"/>
        <family val="2"/>
      </rPr>
      <t xml:space="preserve">bol-ISE-nov2024
</t>
    </r>
    <r>
      <rPr>
        <b/>
        <sz val="11"/>
        <color theme="1"/>
        <rFont val="Segoe UI"/>
        <family val="2"/>
      </rPr>
      <t>02.</t>
    </r>
    <r>
      <rPr>
        <sz val="11"/>
        <color theme="1"/>
        <rFont val="Segoe UI"/>
        <family val="2"/>
      </rPr>
      <t xml:space="preserve"> anex-ISE-09actividades-nov2024
</t>
    </r>
    <r>
      <rPr>
        <b/>
        <sz val="11"/>
        <color theme="1"/>
        <rFont val="Segoe UI"/>
        <family val="2"/>
      </rPr>
      <t>03.</t>
    </r>
    <r>
      <rPr>
        <sz val="11"/>
        <color theme="1"/>
        <rFont val="Segoe UI"/>
        <family val="2"/>
      </rPr>
      <t xml:space="preserve"> Anexo especificaciones de los modelos_ISE_nov_2024
</t>
    </r>
    <r>
      <rPr>
        <b/>
        <sz val="11"/>
        <color theme="1"/>
        <rFont val="Segoe UI"/>
        <family val="2"/>
      </rPr>
      <t xml:space="preserve">Febrero 2025:
</t>
    </r>
    <r>
      <rPr>
        <sz val="11"/>
        <color theme="1"/>
        <rFont val="Segoe UI"/>
        <family val="2"/>
      </rPr>
      <t xml:space="preserve">
</t>
    </r>
    <r>
      <rPr>
        <b/>
        <sz val="11"/>
        <color theme="1"/>
        <rFont val="Segoe UI"/>
        <family val="2"/>
      </rPr>
      <t xml:space="preserve">01. </t>
    </r>
    <r>
      <rPr>
        <sz val="11"/>
        <color theme="1"/>
        <rFont val="Segoe UI"/>
        <family val="2"/>
      </rPr>
      <t xml:space="preserve">bol-ISE-dic2024
</t>
    </r>
    <r>
      <rPr>
        <b/>
        <sz val="11"/>
        <color theme="1"/>
        <rFont val="Segoe UI"/>
        <family val="2"/>
      </rPr>
      <t>02.</t>
    </r>
    <r>
      <rPr>
        <sz val="11"/>
        <color theme="1"/>
        <rFont val="Segoe UI"/>
        <family val="2"/>
      </rPr>
      <t xml:space="preserve"> anex-ISE-09actividades-dic2024
</t>
    </r>
    <r>
      <rPr>
        <b/>
        <sz val="11"/>
        <color theme="1"/>
        <rFont val="Segoe UI"/>
        <family val="2"/>
      </rPr>
      <t>03.</t>
    </r>
    <r>
      <rPr>
        <sz val="11"/>
        <color theme="1"/>
        <rFont val="Segoe UI"/>
        <family val="2"/>
      </rPr>
      <t xml:space="preserve"> anex-ISE-12actividades-dic2024
</t>
    </r>
    <r>
      <rPr>
        <b/>
        <sz val="11"/>
        <color theme="1"/>
        <rFont val="Segoe UI"/>
        <family val="2"/>
      </rPr>
      <t>04.</t>
    </r>
    <r>
      <rPr>
        <sz val="11"/>
        <color theme="1"/>
        <rFont val="Segoe UI"/>
        <family val="2"/>
      </rPr>
      <t xml:space="preserve"> inf-ISE-EspecModelosNal-dic2024
</t>
    </r>
    <r>
      <rPr>
        <b/>
        <sz val="11"/>
        <color theme="1"/>
        <rFont val="Segoe UI"/>
        <family val="2"/>
      </rPr>
      <t xml:space="preserve">Marzo 2025: 
01. </t>
    </r>
    <r>
      <rPr>
        <sz val="11"/>
        <color theme="1"/>
        <rFont val="Segoe UI"/>
        <family val="2"/>
      </rPr>
      <t xml:space="preserve">bol-ISE-ene2025
</t>
    </r>
    <r>
      <rPr>
        <b/>
        <sz val="11"/>
        <color theme="1"/>
        <rFont val="Segoe UI"/>
        <family val="2"/>
      </rPr>
      <t>02.</t>
    </r>
    <r>
      <rPr>
        <sz val="11"/>
        <color theme="1"/>
        <rFont val="Segoe UI"/>
        <family val="2"/>
      </rPr>
      <t xml:space="preserve"> anex-ISE-09actividades-ene2025
</t>
    </r>
    <r>
      <rPr>
        <b/>
        <sz val="11"/>
        <color theme="1"/>
        <rFont val="Segoe UI"/>
        <family val="2"/>
      </rPr>
      <t>03.</t>
    </r>
    <r>
      <rPr>
        <sz val="11"/>
        <color theme="1"/>
        <rFont val="Segoe UI"/>
        <family val="2"/>
      </rPr>
      <t xml:space="preserve"> inf-ISE-EspecModelosNal-ene2025
</t>
    </r>
    <r>
      <rPr>
        <b/>
        <sz val="11"/>
        <color theme="1"/>
        <rFont val="Segoe UI"/>
        <family val="2"/>
      </rPr>
      <t>04.</t>
    </r>
    <r>
      <rPr>
        <sz val="11"/>
        <color theme="1"/>
        <rFont val="Segoe UI"/>
        <family val="2"/>
      </rPr>
      <t xml:space="preserve"> ComiteExterno-ISE-ene2025</t>
    </r>
  </si>
  <si>
    <r>
      <t xml:space="preserve">En el marco del avance de esta meta, durante el segundo trimestre de 2025, se realizaron las siguientes acciones: 
</t>
    </r>
    <r>
      <rPr>
        <b/>
        <sz val="12"/>
        <rFont val="Segoe UI Light"/>
        <family val="2"/>
      </rPr>
      <t xml:space="preserve">Abril: </t>
    </r>
    <r>
      <rPr>
        <sz val="12"/>
        <rFont val="Segoe UI Light"/>
        <family val="2"/>
      </rPr>
      <t xml:space="preserve">el 21 de abril de 2025, en cumplimiento a lo establecido en el calendario web del Departamento Administrativo Nacional de Estadística - DANE, se realizó la publicación de los resultados del Indicador de Seguimiento a la Economía - ISE correspondinete al período estadístico de febrero de 2025pr.
</t>
    </r>
    <r>
      <rPr>
        <b/>
        <sz val="12"/>
        <rFont val="Segoe UI Light"/>
        <family val="2"/>
      </rPr>
      <t>Mayo:</t>
    </r>
    <r>
      <rPr>
        <sz val="12"/>
        <rFont val="Segoe UI Light"/>
        <family val="2"/>
      </rPr>
      <t xml:space="preserve"> el 15 de mayo de 2025, en cumplimiento a lo establecido en el calendario web del Departamento Administrativo Nacional de Estadística - DANE, se realizó la publicación de los resultados del Indicador de Seguimiento a la Economía - ISE correspondiente al período estadístico de marzo de 2025pr.
</t>
    </r>
    <r>
      <rPr>
        <b/>
        <sz val="12"/>
        <rFont val="Segoe UI Light"/>
        <family val="2"/>
      </rPr>
      <t xml:space="preserve">Junio: </t>
    </r>
    <r>
      <rPr>
        <sz val="12"/>
        <rFont val="Segoe UI Light"/>
        <family val="2"/>
      </rPr>
      <t>el 18 de junio de 2025, en cumplimiento a lo establecido en el calendario web del Departamento Administrativo Nacional de Estadística - DANE, se realizó la publicación de los resultados del Indicador de Seguimiento a la Economía - ISE correspondiente al período estadístico de abril de 2025pr.</t>
    </r>
  </si>
  <si>
    <r>
      <t xml:space="preserve">Se allegan los elementos que se relacionan a continuación, como soporte de la ejecución de la actividad durante cada una de las mensualidades que conforman el segundo trimestre de 2025:
</t>
    </r>
    <r>
      <rPr>
        <b/>
        <sz val="12"/>
        <rFont val="Segoe UI Light"/>
        <family val="2"/>
      </rPr>
      <t xml:space="preserve">Abril: 
</t>
    </r>
    <r>
      <rPr>
        <sz val="12"/>
        <rFont val="Segoe UI Light"/>
        <family val="2"/>
      </rPr>
      <t xml:space="preserve">
</t>
    </r>
    <r>
      <rPr>
        <b/>
        <sz val="12"/>
        <rFont val="Segoe UI Light"/>
        <family val="2"/>
      </rPr>
      <t>01.</t>
    </r>
    <r>
      <rPr>
        <sz val="12"/>
        <rFont val="Segoe UI Light"/>
        <family val="2"/>
      </rPr>
      <t xml:space="preserve"> bol-ISE-feb2025
</t>
    </r>
    <r>
      <rPr>
        <b/>
        <sz val="12"/>
        <rFont val="Segoe UI Light"/>
        <family val="2"/>
      </rPr>
      <t>02.</t>
    </r>
    <r>
      <rPr>
        <sz val="12"/>
        <rFont val="Segoe UI Light"/>
        <family val="2"/>
      </rPr>
      <t xml:space="preserve"> anex-ISE-09actividades-feb2025
</t>
    </r>
    <r>
      <rPr>
        <b/>
        <sz val="12"/>
        <rFont val="Segoe UI Light"/>
        <family val="2"/>
      </rPr>
      <t>03.</t>
    </r>
    <r>
      <rPr>
        <sz val="12"/>
        <rFont val="Segoe UI Light"/>
        <family val="2"/>
      </rPr>
      <t xml:space="preserve"> anex-ISE-12actividades-dic2024
</t>
    </r>
    <r>
      <rPr>
        <b/>
        <sz val="12"/>
        <rFont val="Segoe UI Light"/>
        <family val="2"/>
      </rPr>
      <t>04.</t>
    </r>
    <r>
      <rPr>
        <sz val="12"/>
        <rFont val="Segoe UI Light"/>
        <family val="2"/>
      </rPr>
      <t xml:space="preserve"> inf-ISE-EspecModelosNal-feb2025
El boletín técnico, los cuadros de resultados y demás elementos aquí relacionados en el marco de los resultados febrero 2025pr reposan en: https://www.dane.gov.co/index.php/estadisticas-por-tema/cuentas-nacionales/indicador-de-seguimiento-a-la-economia-ise
</t>
    </r>
    <r>
      <rPr>
        <b/>
        <sz val="12"/>
        <rFont val="Segoe UI Light"/>
        <family val="2"/>
      </rPr>
      <t>Mayo:</t>
    </r>
    <r>
      <rPr>
        <sz val="12"/>
        <rFont val="Segoe UI Light"/>
        <family val="2"/>
      </rPr>
      <t xml:space="preserve"> 
</t>
    </r>
    <r>
      <rPr>
        <b/>
        <sz val="12"/>
        <rFont val="Segoe UI Light"/>
        <family val="2"/>
      </rPr>
      <t>01.</t>
    </r>
    <r>
      <rPr>
        <sz val="12"/>
        <rFont val="Segoe UI Light"/>
        <family val="2"/>
      </rPr>
      <t xml:space="preserve"> bol-ISE-mar2025
</t>
    </r>
    <r>
      <rPr>
        <b/>
        <sz val="12"/>
        <rFont val="Segoe UI Light"/>
        <family val="2"/>
      </rPr>
      <t>02.</t>
    </r>
    <r>
      <rPr>
        <sz val="12"/>
        <rFont val="Segoe UI Light"/>
        <family val="2"/>
      </rPr>
      <t xml:space="preserve"> anex-ISE-9actividades-mar2025
</t>
    </r>
    <r>
      <rPr>
        <b/>
        <sz val="12"/>
        <rFont val="Segoe UI Light"/>
        <family val="2"/>
      </rPr>
      <t>03.</t>
    </r>
    <r>
      <rPr>
        <sz val="12"/>
        <rFont val="Segoe UI Light"/>
        <family val="2"/>
      </rPr>
      <t xml:space="preserve"> anex-ISE-12actividades-mar2025
</t>
    </r>
    <r>
      <rPr>
        <b/>
        <sz val="12"/>
        <rFont val="Segoe UI Light"/>
        <family val="2"/>
      </rPr>
      <t>04.</t>
    </r>
    <r>
      <rPr>
        <sz val="12"/>
        <rFont val="Segoe UI Light"/>
        <family val="2"/>
      </rPr>
      <t xml:space="preserve"> anex-ISE-EspecificacionesModelos-mar2025
El boletín técnico, los cuadros de resultados y demás elementos aquí relacionados en el marco de los resultados marzo 2025pr reposan en: https://www.dane.gov.co/index.php/estadisticas-por-tema/cuentas-nacionales/cuentas-nacionales-trimestrales
</t>
    </r>
    <r>
      <rPr>
        <b/>
        <sz val="12"/>
        <rFont val="Segoe UI Light"/>
        <family val="2"/>
      </rPr>
      <t xml:space="preserve">Junio: 
</t>
    </r>
    <r>
      <rPr>
        <sz val="12"/>
        <rFont val="Segoe UI Light"/>
        <family val="2"/>
      </rPr>
      <t xml:space="preserve">
</t>
    </r>
    <r>
      <rPr>
        <b/>
        <sz val="12"/>
        <rFont val="Segoe UI Light"/>
        <family val="2"/>
      </rPr>
      <t>01.</t>
    </r>
    <r>
      <rPr>
        <sz val="12"/>
        <rFont val="Segoe UI Light"/>
        <family val="2"/>
      </rPr>
      <t xml:space="preserve"> bol-ISE-abr2025
</t>
    </r>
    <r>
      <rPr>
        <b/>
        <sz val="12"/>
        <rFont val="Segoe UI Light"/>
        <family val="2"/>
      </rPr>
      <t>02.</t>
    </r>
    <r>
      <rPr>
        <sz val="12"/>
        <rFont val="Segoe UI Light"/>
        <family val="2"/>
      </rPr>
      <t xml:space="preserve"> anex-ISE-9actividades-abr2025
</t>
    </r>
    <r>
      <rPr>
        <b/>
        <sz val="12"/>
        <rFont val="Segoe UI Light"/>
        <family val="2"/>
      </rPr>
      <t>03.</t>
    </r>
    <r>
      <rPr>
        <sz val="12"/>
        <rFont val="Segoe UI Light"/>
        <family val="2"/>
      </rPr>
      <t xml:space="preserve"> anex-ISE-EspecificacionesModelos-abr2025
El boletín técnico, los cuadros de resultados y demás elementos aquí relacionados en el marco de los resultados abril 2025pr reposan en: https://www.dane.gov.co/index.php/estadisticas-por-tema/cuentas-nacionales/indicador-de-seguimiento-a-la-economia-ise</t>
    </r>
  </si>
  <si>
    <r>
      <t xml:space="preserve">En el marco del avance de esta meta DSCN_10 definida en el PAI 2025 en términos de “Publicar durante el 2025 y con una periodicidad mensual, conforme el calendario Web, los doce (12) boletines técnicos y sus anexos estadísticos correspondientes a los resultados del Indicador de Seguimiento a la Economía - ISE” se indica que, durante las mensualidades de julio, agosto y septiembre de 2025, se realizaron las siguientes acciones:
</t>
    </r>
    <r>
      <rPr>
        <b/>
        <sz val="11"/>
        <rFont val="Segoe UI"/>
        <family val="2"/>
      </rPr>
      <t>Julio:</t>
    </r>
    <r>
      <rPr>
        <sz val="11"/>
        <rFont val="Segoe UI"/>
        <family val="2"/>
      </rPr>
      <t xml:space="preserve"> el 18 de julio de 2025, en cumplimiento a lo establecido en el calendario web del Departamento Administrativo Nacional de Estadística - DANE, se realizó la publicación de los resultados del Indicador de Seguimiento a la Economía - ISE correspondiente al período estadístico de mayo de 2025pr.
</t>
    </r>
    <r>
      <rPr>
        <b/>
        <sz val="11"/>
        <rFont val="Segoe UI"/>
        <family val="2"/>
      </rPr>
      <t>Agosto:</t>
    </r>
    <r>
      <rPr>
        <sz val="11"/>
        <rFont val="Segoe UI"/>
        <family val="2"/>
      </rPr>
      <t xml:space="preserve"> el viernes 15 de agosto de 2025, en cumplimiento a lo establecido en el calendario web del Departamento Administrativo Nacional de Estadística - DANE, se realizó la publicación de los resultados del Indicador de Seguimiento a la Economía - ISE correspondiente al período estadístico de junio de 2025pr.
</t>
    </r>
    <r>
      <rPr>
        <b/>
        <sz val="11"/>
        <rFont val="Segoe UI"/>
        <family val="2"/>
      </rPr>
      <t>Septiembre:</t>
    </r>
    <r>
      <rPr>
        <sz val="11"/>
        <rFont val="Segoe UI"/>
        <family val="2"/>
      </rPr>
      <t xml:space="preserve"> el jueves 18 de septiembre de 2025, en cumplimiento a lo establecido en el calendario web del Departamento Administrativo Nacional de Estadística - DANE, se realizó la publicación de los resultados del Indicador de Seguimiento a la Economía - ISE correspondiente al período estadístico de julio de 2025pr</t>
    </r>
  </si>
  <si>
    <r>
      <t xml:space="preserve">Se allegan los elementos que se relacionan a continuación, como soporte de la ejecución de la actividad durante cada una de las mensualidades que conforman el tercer trimestre de 2025:
</t>
    </r>
    <r>
      <rPr>
        <b/>
        <sz val="11"/>
        <rFont val="Segoe UI"/>
        <family val="2"/>
      </rPr>
      <t>Julio:</t>
    </r>
    <r>
      <rPr>
        <sz val="11"/>
        <rFont val="Segoe UI"/>
        <family val="2"/>
      </rPr>
      <t xml:space="preserve">
01. bol-ISE-may2025
02. anex-ISE-9actividades-may2025
03. anex-ISE-12actividades-mar2025
04. anex-ISE-EspecificacionesModelos-may2025
El boletín técnico, los cuadros de resultados y demás elementos aquí relacionados en el marco de los resultados mayo 2025pr reposan en: https://www.dane.gov.co/index.php/estadisticas-por-tema/cuentas-nacionales/indicador-de-seguimiento-a-la-economia-ise
</t>
    </r>
    <r>
      <rPr>
        <b/>
        <sz val="11"/>
        <rFont val="Segoe UI"/>
        <family val="2"/>
      </rPr>
      <t>Agosto:</t>
    </r>
    <r>
      <rPr>
        <sz val="11"/>
        <rFont val="Segoe UI"/>
        <family val="2"/>
      </rPr>
      <t xml:space="preserve">
01. bol-ISE-jun2025
02. anex-ISE-9actividades-jun2025
03. anex-ISE-12actividades-jun2025
04. anex-ISE-EspecificacionesModelos-jun2025
El boletín técnico, los cuadros de resultados y demás elementos aquí relacionados en el marco de los resultados junio 2025pr reposan en: https://www.dane.gov.co/index.php/estadisticas-por-tema/cuentas-nacionales/indicador-de-seguimiento-a-la-economia-ise
</t>
    </r>
    <r>
      <rPr>
        <b/>
        <sz val="11"/>
        <rFont val="Segoe UI"/>
        <family val="2"/>
      </rPr>
      <t xml:space="preserve">Septiembre: 
</t>
    </r>
    <r>
      <rPr>
        <sz val="11"/>
        <rFont val="Segoe UI"/>
        <family val="2"/>
      </rPr>
      <t xml:space="preserve">
01. bol-ISE-jul2025
02. anex-ISE-9actividades-jul2025
03. anex-ISE-12actividades-jun2025
04. anex-ISE-EspecificacionesModelos-jul2025
El boletín técnico, los cuadros de resultados y demás elementos aquí relacionados en el marco de los resultados julio 2025pr reposan en: https://www.dane.gov.co/index.php/estadisticas-por-tema/cuentas-nacionales/indicador-de-seguimiento-a-la-economia-ise</t>
    </r>
  </si>
  <si>
    <r>
      <t xml:space="preserve">En el marco del avance de la meta </t>
    </r>
    <r>
      <rPr>
        <b/>
        <sz val="11"/>
        <rFont val="Segoe UI"/>
        <family val="2"/>
      </rPr>
      <t>DSCN_10</t>
    </r>
    <r>
      <rPr>
        <sz val="11"/>
        <rFont val="Segoe UI"/>
        <family val="2"/>
      </rPr>
      <t xml:space="preserve">, definida en el </t>
    </r>
    <r>
      <rPr>
        <b/>
        <sz val="11"/>
        <rFont val="Segoe UI"/>
        <family val="2"/>
      </rPr>
      <t>PAI 2025</t>
    </r>
    <r>
      <rPr>
        <sz val="11"/>
        <rFont val="Segoe UI"/>
        <family val="2"/>
      </rPr>
      <t xml:space="preserve"> como </t>
    </r>
    <r>
      <rPr>
        <i/>
        <sz val="11"/>
        <rFont val="Segoe UI"/>
        <family val="2"/>
      </rPr>
      <t>“Publicar durante el año 2025 y con una periodicidad mensual, conforme con el calendario web, los doce (12) boletines técnicos y sus anexos estadísticos correspondientes a los resultados del Indicador de Seguimiento a la Economía (ISE)”</t>
    </r>
    <r>
      <rPr>
        <sz val="11"/>
        <rFont val="Segoe UI"/>
        <family val="2"/>
      </rPr>
      <t xml:space="preserve">, se informa que durante las mensualidades comprendidas entre </t>
    </r>
    <r>
      <rPr>
        <b/>
        <sz val="11"/>
        <rFont val="Segoe UI"/>
        <family val="2"/>
      </rPr>
      <t>octubre y diciembre de 2025</t>
    </r>
    <r>
      <rPr>
        <sz val="11"/>
        <rFont val="Segoe UI"/>
        <family val="2"/>
      </rPr>
      <t xml:space="preserve"> se llevaron a cabo las siguientes acciones:</t>
    </r>
    <r>
      <rPr>
        <b/>
        <sz val="11"/>
        <rFont val="Segoe UI"/>
        <family val="2"/>
      </rPr>
      <t xml:space="preserve">
Octubre</t>
    </r>
    <r>
      <rPr>
        <sz val="11"/>
        <rFont val="Segoe UI"/>
        <family val="2"/>
      </rPr>
      <t xml:space="preserve">: el </t>
    </r>
    <r>
      <rPr>
        <b/>
        <sz val="11"/>
        <rFont val="Segoe UI"/>
        <family val="2"/>
      </rPr>
      <t>20 de octubre de 2025</t>
    </r>
    <r>
      <rPr>
        <sz val="11"/>
        <rFont val="Segoe UI"/>
        <family val="2"/>
      </rPr>
      <t xml:space="preserve">, en cumplimiento de lo establecido en el calendario web del </t>
    </r>
    <r>
      <rPr>
        <b/>
        <sz val="11"/>
        <rFont val="Segoe UI"/>
        <family val="2"/>
      </rPr>
      <t>Departamento Administrativo Nacional de Estadística (DANE)</t>
    </r>
    <r>
      <rPr>
        <sz val="11"/>
        <rFont val="Segoe UI"/>
        <family val="2"/>
      </rPr>
      <t xml:space="preserve">, se efectuó la publicación de los resultados del </t>
    </r>
    <r>
      <rPr>
        <b/>
        <sz val="11"/>
        <rFont val="Segoe UI"/>
        <family val="2"/>
      </rPr>
      <t>Indicador de Seguimiento a la Economía (ISE)</t>
    </r>
    <r>
      <rPr>
        <sz val="11"/>
        <rFont val="Segoe UI"/>
        <family val="2"/>
      </rPr>
      <t xml:space="preserve"> correspondientes al período estadístico</t>
    </r>
    <r>
      <rPr>
        <b/>
        <sz val="11"/>
        <rFont val="Segoe UI"/>
        <family val="2"/>
      </rPr>
      <t xml:space="preserve"> agosto 2025pr</t>
    </r>
    <r>
      <rPr>
        <sz val="11"/>
        <rFont val="Segoe UI"/>
        <family val="2"/>
      </rPr>
      <t>.</t>
    </r>
    <r>
      <rPr>
        <b/>
        <sz val="11"/>
        <rFont val="Segoe UI"/>
        <family val="2"/>
      </rPr>
      <t xml:space="preserve">
Noviembre: </t>
    </r>
    <r>
      <rPr>
        <sz val="11"/>
        <rFont val="Segoe UI"/>
        <family val="2"/>
      </rPr>
      <t xml:space="preserve">el </t>
    </r>
    <r>
      <rPr>
        <b/>
        <sz val="11"/>
        <rFont val="Segoe UI"/>
        <family val="2"/>
      </rPr>
      <t xml:space="preserve">18 de noviembre de 2025, </t>
    </r>
    <r>
      <rPr>
        <sz val="11"/>
        <rFont val="Segoe UI"/>
        <family val="2"/>
      </rPr>
      <t xml:space="preserve">en cumplimiento de los establecido en el calendario web del </t>
    </r>
    <r>
      <rPr>
        <b/>
        <sz val="11"/>
        <rFont val="Segoe UI"/>
        <family val="2"/>
      </rPr>
      <t xml:space="preserve">DANE, </t>
    </r>
    <r>
      <rPr>
        <sz val="11"/>
        <rFont val="Segoe UI"/>
        <family val="2"/>
      </rPr>
      <t xml:space="preserve">se efectuó la publicación de los resultados del </t>
    </r>
    <r>
      <rPr>
        <b/>
        <sz val="11"/>
        <rFont val="Segoe UI"/>
        <family val="2"/>
      </rPr>
      <t xml:space="preserve">ISE </t>
    </r>
    <r>
      <rPr>
        <sz val="11"/>
        <rFont val="Segoe UI"/>
        <family val="2"/>
      </rPr>
      <t xml:space="preserve">correspondientes al período estadístico </t>
    </r>
    <r>
      <rPr>
        <b/>
        <sz val="11"/>
        <rFont val="Segoe UI"/>
        <family val="2"/>
      </rPr>
      <t xml:space="preserve">septiembre 2025pr.
Diciembre: </t>
    </r>
    <r>
      <rPr>
        <sz val="11"/>
        <rFont val="Segoe UI"/>
        <family val="2"/>
      </rPr>
      <t xml:space="preserve">el </t>
    </r>
    <r>
      <rPr>
        <b/>
        <sz val="11"/>
        <rFont val="Segoe UI"/>
        <family val="2"/>
      </rPr>
      <t xml:space="preserve">18 de diciembre de 2025, </t>
    </r>
    <r>
      <rPr>
        <sz val="11"/>
        <rFont val="Segoe UI"/>
        <family val="2"/>
      </rPr>
      <t>en cumplimiento de los establecido en el calendario web del</t>
    </r>
    <r>
      <rPr>
        <b/>
        <sz val="11"/>
        <rFont val="Segoe UI"/>
        <family val="2"/>
      </rPr>
      <t xml:space="preserve"> DANE, </t>
    </r>
    <r>
      <rPr>
        <sz val="11"/>
        <rFont val="Segoe UI"/>
        <family val="2"/>
      </rPr>
      <t>se efectuó la publicación de los resultados del</t>
    </r>
    <r>
      <rPr>
        <b/>
        <sz val="11"/>
        <rFont val="Segoe UI"/>
        <family val="2"/>
      </rPr>
      <t xml:space="preserve"> ISE </t>
    </r>
    <r>
      <rPr>
        <sz val="11"/>
        <rFont val="Segoe UI"/>
        <family val="2"/>
      </rPr>
      <t>correspondientes al período estadístico</t>
    </r>
    <r>
      <rPr>
        <b/>
        <sz val="11"/>
        <rFont val="Segoe UI"/>
        <family val="2"/>
      </rPr>
      <t xml:space="preserve"> octubre 2025pr.</t>
    </r>
  </si>
  <si>
    <r>
      <rPr>
        <b/>
        <sz val="11"/>
        <color rgb="FF000000"/>
        <rFont val="Segoe UI"/>
        <family val="2"/>
      </rPr>
      <t xml:space="preserve">1. </t>
    </r>
    <r>
      <rPr>
        <sz val="11"/>
        <color rgb="FF000000"/>
        <rFont val="Segoe UI"/>
        <family val="2"/>
      </rPr>
      <t xml:space="preserve">bol-ISE-ago2025
2. anex-ISE-9actividades-ago2025
3. anex-ISE-EspecificacionesModelos-ago2025
</t>
    </r>
    <r>
      <rPr>
        <b/>
        <sz val="11"/>
        <color rgb="FF000000"/>
        <rFont val="Segoe UI"/>
        <family val="2"/>
      </rPr>
      <t xml:space="preserve">
1.</t>
    </r>
    <r>
      <rPr>
        <sz val="11"/>
        <color rgb="FF000000"/>
        <rFont val="Segoe UI"/>
        <family val="2"/>
      </rPr>
      <t xml:space="preserve"> bol-ISE-sep2025
</t>
    </r>
    <r>
      <rPr>
        <b/>
        <sz val="11"/>
        <color rgb="FF000000"/>
        <rFont val="Segoe UI"/>
        <family val="2"/>
      </rPr>
      <t>2.</t>
    </r>
    <r>
      <rPr>
        <sz val="11"/>
        <color rgb="FF000000"/>
        <rFont val="Segoe UI"/>
        <family val="2"/>
      </rPr>
      <t xml:space="preserve"> anex-ISE-9actividades-sep2025
</t>
    </r>
    <r>
      <rPr>
        <b/>
        <sz val="11"/>
        <color rgb="FF000000"/>
        <rFont val="Segoe UI"/>
        <family val="2"/>
      </rPr>
      <t>3.</t>
    </r>
    <r>
      <rPr>
        <sz val="11"/>
        <color rgb="FF000000"/>
        <rFont val="Segoe UI"/>
        <family val="2"/>
      </rPr>
      <t xml:space="preserve"> anex-ISE-12actividades-sep2025
</t>
    </r>
    <r>
      <rPr>
        <b/>
        <sz val="11"/>
        <color rgb="FF000000"/>
        <rFont val="Segoe UI"/>
        <family val="2"/>
      </rPr>
      <t>4.</t>
    </r>
    <r>
      <rPr>
        <sz val="11"/>
        <color rgb="FF000000"/>
        <rFont val="Segoe UI"/>
        <family val="2"/>
      </rPr>
      <t xml:space="preserve"> anex-ISE-EspecificacionesModelos-sep2025
</t>
    </r>
    <r>
      <rPr>
        <b/>
        <sz val="11"/>
        <color rgb="FF000000"/>
        <rFont val="Segoe UI"/>
        <family val="2"/>
      </rPr>
      <t>1.</t>
    </r>
    <r>
      <rPr>
        <sz val="11"/>
        <color rgb="FF000000"/>
        <rFont val="Segoe UI"/>
        <family val="2"/>
      </rPr>
      <t xml:space="preserve"> bol-ISE-oct2025
</t>
    </r>
    <r>
      <rPr>
        <b/>
        <sz val="11"/>
        <color rgb="FF000000"/>
        <rFont val="Segoe UI"/>
        <family val="2"/>
      </rPr>
      <t>2.</t>
    </r>
    <r>
      <rPr>
        <sz val="11"/>
        <color rgb="FF000000"/>
        <rFont val="Segoe UI"/>
        <family val="2"/>
      </rPr>
      <t xml:space="preserve"> anex-ISE-9actividades-oct2025
</t>
    </r>
    <r>
      <rPr>
        <b/>
        <sz val="11"/>
        <color rgb="FF000000"/>
        <rFont val="Segoe UI"/>
        <family val="2"/>
      </rPr>
      <t xml:space="preserve">3. </t>
    </r>
    <r>
      <rPr>
        <sz val="11"/>
        <color rgb="FF000000"/>
        <rFont val="Segoe UI"/>
        <family val="2"/>
      </rPr>
      <t xml:space="preserve">anex-ISE-12actividades-sep2025
</t>
    </r>
    <r>
      <rPr>
        <b/>
        <sz val="11"/>
        <color rgb="FF000000"/>
        <rFont val="Segoe UI"/>
        <family val="2"/>
      </rPr>
      <t>4.</t>
    </r>
    <r>
      <rPr>
        <sz val="11"/>
        <color rgb="FF000000"/>
        <rFont val="Segoe UI"/>
        <family val="2"/>
      </rPr>
      <t xml:space="preserve"> anex-ISE-EspecificacionesModelos-oct2025
https://www.dane.gov.co/index.php/estadisticas-por-tema/cuentas-nacionales/indicador-de-seguimiento-a-la-economia-ise</t>
    </r>
  </si>
  <si>
    <t>DSCN_11</t>
  </si>
  <si>
    <t>Publicar un (1) boletín y su(s) anexo(s) estadístico(s) de la Productividad Total de Factores - PTF.</t>
  </si>
  <si>
    <t>Boletín técnico  de la Productividad Total de Factores - PTF, publicado/ Boletín programado</t>
  </si>
  <si>
    <t>Boletín y su(s) anexo(s) estadístico(s) de la Productividad Total de Factores - PTF, publicado en la página web de la entidad.</t>
  </si>
  <si>
    <t>31/3/2025</t>
  </si>
  <si>
    <t xml:space="preserve">En el marco de la ejecución de esta actividad, la cual contaba con programación para el primer trimestre de 2025 se adelantó la publicación de los resultados 2024pr de la operación estadística denominada Productividad Total de los Factores - PTF. </t>
  </si>
  <si>
    <r>
      <rPr>
        <sz val="11"/>
        <color rgb="FF000000"/>
        <rFont val="Segoe UI"/>
        <family val="2"/>
      </rPr>
      <t xml:space="preserve">Se allegan los elementos que se relacionan a continuación, como soporte de la ejecución de la actividad el 31 de marzo de 2025 conforme programación de la actividad: 
</t>
    </r>
    <r>
      <rPr>
        <b/>
        <sz val="11"/>
        <color rgb="FF000000"/>
        <rFont val="Segoe UI"/>
        <family val="2"/>
      </rPr>
      <t>01.</t>
    </r>
    <r>
      <rPr>
        <sz val="11"/>
        <color rgb="FF000000"/>
        <rFont val="Segoe UI"/>
        <family val="2"/>
      </rPr>
      <t xml:space="preserve"> bol-PTF-2024
</t>
    </r>
    <r>
      <rPr>
        <b/>
        <sz val="11"/>
        <color rgb="FF000000"/>
        <rFont val="Segoe UI"/>
        <family val="2"/>
      </rPr>
      <t>02.</t>
    </r>
    <r>
      <rPr>
        <sz val="11"/>
        <color rgb="FF000000"/>
        <rFont val="Segoe UI"/>
        <family val="2"/>
      </rPr>
      <t xml:space="preserve"> anex-PTF-Productividad-2024
</t>
    </r>
    <r>
      <rPr>
        <b/>
        <sz val="11"/>
        <color rgb="FF000000"/>
        <rFont val="Segoe UI"/>
        <family val="2"/>
      </rPr>
      <t>03.</t>
    </r>
    <r>
      <rPr>
        <sz val="11"/>
        <color rgb="FF000000"/>
        <rFont val="Segoe UI"/>
        <family val="2"/>
      </rPr>
      <t xml:space="preserve"> anex-PTF-ProductividadLaboral-2024
</t>
    </r>
    <r>
      <rPr>
        <b/>
        <sz val="11"/>
        <color rgb="FF000000"/>
        <rFont val="Segoe UI"/>
        <family val="2"/>
      </rPr>
      <t>04.</t>
    </r>
    <r>
      <rPr>
        <sz val="11"/>
        <color rgb="FF000000"/>
        <rFont val="Segoe UI"/>
        <family val="2"/>
      </rPr>
      <t xml:space="preserve"> anex-PTF-AcervosCapital-2023
</t>
    </r>
    <r>
      <rPr>
        <b/>
        <sz val="11"/>
        <color rgb="FF000000"/>
        <rFont val="Segoe UI"/>
        <family val="2"/>
      </rPr>
      <t xml:space="preserve">Enlace: 
</t>
    </r>
    <r>
      <rPr>
        <sz val="11"/>
        <color rgb="FF000000"/>
        <rFont val="Segoe UI"/>
        <family val="2"/>
      </rPr>
      <t>https://www.dane.gov.co/index.php/estadisticas-por-tema/cuentas-nacionales/productividad</t>
    </r>
  </si>
  <si>
    <t>DSCN_12</t>
  </si>
  <si>
    <t>Publicar un (1) boletín y su(s) anexo(s) estadístico(s) de resultados de la Matriz de trabajo.</t>
  </si>
  <si>
    <t>Boletín técnico de la Matriz de Trabajo, publicado en la página web de la entidad/ Boletín programado</t>
  </si>
  <si>
    <t>Un (1) boletín técnico y su(s) anexo(s) estadístico(s) de la Matriz de trabajo, publicados en la página web de la entidad.</t>
  </si>
  <si>
    <t>13/06/2025</t>
  </si>
  <si>
    <t>En el marco del avance de esta meta, durante el segudno trimestre de 2025, se realizaron las siguientes acciones: 
El 13 de junio de 2025, en cumplimiento a lo establecido en el calendario web del Departamento Administrativo Nacional de Estadística - DANE, se realizó la publicación de los resultados de la Matriz de Trabajo - MT correspondinete al período 2023-2024 provisional.</t>
  </si>
  <si>
    <r>
      <t xml:space="preserve">Se allegan los elementos que se relacionan a continuación, como soporte de la ejecución de la actividad durante cada una de las mensualidades que conforman el segundo trimestre de 2025:
</t>
    </r>
    <r>
      <rPr>
        <b/>
        <sz val="12"/>
        <rFont val="Segoe UI Light"/>
        <family val="2"/>
      </rPr>
      <t xml:space="preserve">01. </t>
    </r>
    <r>
      <rPr>
        <sz val="12"/>
        <rFont val="Segoe UI Light"/>
        <family val="2"/>
      </rPr>
      <t xml:space="preserve">bol-MT-2024p
</t>
    </r>
    <r>
      <rPr>
        <b/>
        <sz val="12"/>
        <rFont val="Segoe UI Light"/>
        <family val="2"/>
      </rPr>
      <t>02.</t>
    </r>
    <r>
      <rPr>
        <sz val="12"/>
        <rFont val="Segoe UI Light"/>
        <family val="2"/>
      </rPr>
      <t xml:space="preserve"> anex-MT-Retroproyecciones-2015-2021
</t>
    </r>
    <r>
      <rPr>
        <b/>
        <sz val="12"/>
        <rFont val="Segoe UI Light"/>
        <family val="2"/>
      </rPr>
      <t>03.</t>
    </r>
    <r>
      <rPr>
        <sz val="12"/>
        <rFont val="Segoe UI Light"/>
        <family val="2"/>
      </rPr>
      <t xml:space="preserve"> anex-MT-2024p
El boletín técnico, los cuadros de resultados y demás elementos aquí relacionados en el marco de los resiltados del período 2023-2024 provisional de la operación estadística Matriz de Trabajo - MT reposan en: https://www.dane.gov.co/index.php/estadisticas-por-tema/cuentas-nacionales/cuentas-nacionales-anuales/matrices-complementarias#matriz-de-trabajo</t>
    </r>
  </si>
  <si>
    <t>DSCN_13</t>
  </si>
  <si>
    <t xml:space="preserve"> Publicar un (1) boletín técnico y su(s) anexo(s) estadísticos de la Matriz utilización desagregada en productos nacionales e importados - MUPNI y un (1) boletín técnico y su(s) anexo(s) estadísticos de la Matriz Insumo Producto - MIP.</t>
  </si>
  <si>
    <t>Sumatoria de boletines y anexos de la Matriz utilización desagregada en productos nacionales e importados y de la Matriz Insumo Producto - MIP, publicados.</t>
  </si>
  <si>
    <t>Dos (2) boletines técnicos y dos (2) anexos estadísticos, publicados en la página web de la entidad.</t>
  </si>
  <si>
    <t>15/07/2025</t>
  </si>
  <si>
    <r>
      <t xml:space="preserve">En el marco del avance de esta meta DSCN_13 definida en el PAI 2025 en términos de “Publicar, en tercer trimestre de 2025, un (1) boletín técnico y su(s) anexo(s) estadísticos de la Matriz utilización desagregada en productos nacionales e importados - MUPNI y un (1) boletín técnico y su(s) anexo(s) estadísticos de la Matriz Insumo Producto - MIP” se indica que, durante las mensualidades de julio, agosto y septiembre de 2025, se realizaron las siguientes acciones:
</t>
    </r>
    <r>
      <rPr>
        <b/>
        <sz val="11"/>
        <rFont val="Segoe UI"/>
        <family val="2"/>
      </rPr>
      <t>Julio:</t>
    </r>
    <r>
      <rPr>
        <sz val="11"/>
        <rFont val="Segoe UI"/>
        <family val="2"/>
      </rPr>
      <t xml:space="preserve"> el 25 de julio de 2025, en cumplimiento a lo establecido en el calendario web del Departamento Administrativo Nacional de Estadística - DANE, se realizó la publicación de los resultados de la Matriz utilización desagregada en productos nacionales e importados - MUPNI correspondiente al período estadístico 2022 - 2023 Provisional.
</t>
    </r>
    <r>
      <rPr>
        <b/>
        <sz val="11"/>
        <rFont val="Segoe UI"/>
        <family val="2"/>
      </rPr>
      <t>Septiembre:</t>
    </r>
    <r>
      <rPr>
        <sz val="11"/>
        <rFont val="Segoe UI"/>
        <family val="2"/>
      </rPr>
      <t xml:space="preserve"> el 29 de septiembre de 2025, en cumplimiento a lo establecido en el calendario web del Departamento Administrativo Nacional de Estadística - DANE, se realizó la publicación de los resultados de la Matriz Insumo Producto - MIP correspondiente al período estadístico 2021.</t>
    </r>
  </si>
  <si>
    <r>
      <t xml:space="preserve">Se allegan los elementos que se relacionan a continuación, como soporte de la ejecución de la actividad durante cada una de las mensualidades que conforman el tercer trimestre de 2025:
</t>
    </r>
    <r>
      <rPr>
        <b/>
        <sz val="11"/>
        <rFont val="Segoe UI"/>
        <family val="2"/>
      </rPr>
      <t>Julio:</t>
    </r>
    <r>
      <rPr>
        <sz val="11"/>
        <rFont val="Segoe UI"/>
        <family val="2"/>
      </rPr>
      <t xml:space="preserve">
01. bol-MUPNI-2022-2023p
02. anex-MUPNI-2022-2023p
El boletín técnico, los cuadros de resultados y demás elementos aquí relacionados en el marco de los resultados de la Matriz utilización desagregada en productos nacionales e importados - MUPNI correspondiente al período estadístico 2022 - 2023p reposan en: https://www.dane.gov.co/index.php/estadisticas-por-tema/cuentas-nacionales/cuentas-nacionales-anuales/matrices-complementarias#matriz-utilizacion-desagregada-en-productos-nacionales-e-importados-mupni
</t>
    </r>
    <r>
      <rPr>
        <b/>
        <sz val="11"/>
        <rFont val="Segoe UI"/>
        <family val="2"/>
      </rPr>
      <t xml:space="preserve">Septiembre: 
</t>
    </r>
    <r>
      <rPr>
        <sz val="11"/>
        <rFont val="Segoe UI"/>
        <family val="2"/>
      </rPr>
      <t xml:space="preserve">
01. bol-MIP-2021
02. anex-MIP-2021
El boletín técnico y su anexo aquí relacionados en el marco de los resultados de la Matriz Insumo Producto  - MIP correspondiente al período estadístico 2021 reposan en: https://www.dane.gov.co/index.php/estadisticas-por-tema/cuentas-nacionales/cuentas-nacionales-anuales/matrices-complementarias#matriz-insumo-productoproducto</t>
    </r>
  </si>
  <si>
    <t>Documentos metodológicos</t>
  </si>
  <si>
    <t>DSCN_14</t>
  </si>
  <si>
    <t>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t>
  </si>
  <si>
    <t>Sumatoria de boletines técnicos de las Cuentas Anuales y Bienes y Servicios - CABYS y Cuentas Anuales por Sectores Institucional - CASI, publicados en la página web de la entidad en la vigencia + ∑  de bases de datos con información acopiada para las estimaciones de las cuentas anuales de Bienes y Servicios - CABYS y Cuentas Anuales por Sectores Institucional - CASI para el año 2024 provisional.</t>
  </si>
  <si>
    <t>Dos (2) boletines técnicos y sus anexos estadísticos de las Cuentas Anuales y Bienes y Servicios - CABYS y Cuentas Anuales por Sectores Institucional - CASI, publicados en la página web de la entidad y dos (2) bases de datos  con información acopiada para las estimaciones de las cuentas anuales de bienes y servicios para el año 2024 provisional.</t>
  </si>
  <si>
    <r>
      <t xml:space="preserve">En el marco del avance de esta meta, durante el primer trimestre de 2025, se realizaron las siguientes acciones:
</t>
    </r>
    <r>
      <rPr>
        <b/>
        <sz val="11"/>
        <color rgb="FF000000"/>
        <rFont val="Segoe UI"/>
        <family val="2"/>
      </rPr>
      <t xml:space="preserve">Cuentas anuales de sectores institucionales - CASI: </t>
    </r>
    <r>
      <rPr>
        <sz val="11"/>
        <color rgb="FF000000"/>
        <rFont val="Segoe UI"/>
        <family val="2"/>
      </rPr>
      <t xml:space="preserve">el 17 de febrero de 2025 se realizó la publicación de los resultados 2022 - 2023pr.
</t>
    </r>
    <r>
      <rPr>
        <b/>
        <sz val="11"/>
        <color rgb="FF000000"/>
        <rFont val="Segoe UI"/>
        <family val="2"/>
      </rPr>
      <t xml:space="preserve">Cuentas Anuales de Bienes y Servicios - CABYS: </t>
    </r>
    <r>
      <rPr>
        <sz val="11"/>
        <color rgb="FF000000"/>
        <rFont val="Segoe UI"/>
        <family val="2"/>
      </rPr>
      <t xml:space="preserve">el 17 de febrero de 2025 se realizó la publicación de los resultados 2022 - 2023pr.
</t>
    </r>
  </si>
  <si>
    <r>
      <t xml:space="preserve">Se allegan los elementos que se relacionan a continuación, como soporte de la ejecución de la actividad en febrero de 2025: </t>
    </r>
    <r>
      <rPr>
        <b/>
        <sz val="11"/>
        <color theme="1"/>
        <rFont val="Segoe UI"/>
        <family val="2"/>
      </rPr>
      <t xml:space="preserve">
</t>
    </r>
    <r>
      <rPr>
        <sz val="11"/>
        <color theme="1"/>
        <rFont val="Segoe UI"/>
        <family val="2"/>
      </rPr>
      <t xml:space="preserve">Cuentas anuales de sectores institucionales - CASI: 
</t>
    </r>
    <r>
      <rPr>
        <b/>
        <sz val="11"/>
        <color theme="1"/>
        <rFont val="Segoe UI"/>
        <family val="2"/>
      </rPr>
      <t>01.</t>
    </r>
    <r>
      <rPr>
        <sz val="11"/>
        <color theme="1"/>
        <rFont val="Segoe UI"/>
        <family val="2"/>
      </rPr>
      <t xml:space="preserve"> bol-CuentasNalANuales-2023p
</t>
    </r>
    <r>
      <rPr>
        <b/>
        <sz val="11"/>
        <color theme="1"/>
        <rFont val="Segoe UI"/>
        <family val="2"/>
      </rPr>
      <t>02.</t>
    </r>
    <r>
      <rPr>
        <sz val="11"/>
        <color theme="1"/>
        <rFont val="Segoe UI"/>
        <family val="2"/>
      </rPr>
      <t xml:space="preserve"> anex-CuentasNalAnuales-CuentasEconomicasIntegradas-2023p
</t>
    </r>
    <r>
      <rPr>
        <b/>
        <sz val="11"/>
        <color theme="1"/>
        <rFont val="Segoe UI"/>
        <family val="2"/>
      </rPr>
      <t>03.</t>
    </r>
    <r>
      <rPr>
        <sz val="11"/>
        <color theme="1"/>
        <rFont val="Segoe UI"/>
        <family val="2"/>
      </rPr>
      <t xml:space="preserve"> anex-CuentasNalAnuales-CuentasEconomicasRetroIntegradas-2023
</t>
    </r>
    <r>
      <rPr>
        <b/>
        <sz val="11"/>
        <color theme="1"/>
        <rFont val="Segoe UI"/>
        <family val="2"/>
      </rPr>
      <t>04.</t>
    </r>
    <r>
      <rPr>
        <sz val="11"/>
        <color theme="1"/>
        <rFont val="Segoe UI"/>
        <family val="2"/>
      </rPr>
      <t xml:space="preserve"> anex-CuentasNalAnuales-SecuenciaCuentasSectorSubsector-2023
</t>
    </r>
    <r>
      <rPr>
        <b/>
        <sz val="11"/>
        <color theme="1"/>
        <rFont val="Segoe UI"/>
        <family val="2"/>
      </rPr>
      <t>05.</t>
    </r>
    <r>
      <rPr>
        <sz val="11"/>
        <color theme="1"/>
        <rFont val="Segoe UI"/>
        <family val="2"/>
      </rPr>
      <t xml:space="preserve"> anex-CuentasNalAnuales-ConciliacionNofinanciera-2023p
Enlace en que está la publicación: 
https://www.dane.gov.co/index.php/estadisticas-por-tema/cuentas-nacionales/cuentas-nacionales-anuales
Cuentas Anuales de Bienes y Servicios - CABYS: 
</t>
    </r>
    <r>
      <rPr>
        <b/>
        <sz val="11"/>
        <color theme="1"/>
        <rFont val="Segoe UI"/>
        <family val="2"/>
      </rPr>
      <t>01.</t>
    </r>
    <r>
      <rPr>
        <sz val="11"/>
        <color theme="1"/>
        <rFont val="Segoe UI"/>
        <family val="2"/>
      </rPr>
      <t xml:space="preserve"> bol-CuentasNalANuales-2023p
</t>
    </r>
    <r>
      <rPr>
        <b/>
        <sz val="11"/>
        <color theme="1"/>
        <rFont val="Segoe UI"/>
        <family val="2"/>
      </rPr>
      <t>02.</t>
    </r>
    <r>
      <rPr>
        <sz val="11"/>
        <color theme="1"/>
        <rFont val="Segoe UI"/>
        <family val="2"/>
      </rPr>
      <t xml:space="preserve"> anex-CuentasNalANuales-AgreMacroeconomicos-2023p
</t>
    </r>
    <r>
      <rPr>
        <b/>
        <sz val="11"/>
        <color theme="1"/>
        <rFont val="Segoe UI"/>
        <family val="2"/>
      </rPr>
      <t>03.</t>
    </r>
    <r>
      <rPr>
        <sz val="11"/>
        <color theme="1"/>
        <rFont val="Segoe UI"/>
        <family val="2"/>
      </rPr>
      <t xml:space="preserve"> anex-CuentasNalANuales-OfertaUtilizacionPreciosCorrientes-2023p
</t>
    </r>
    <r>
      <rPr>
        <b/>
        <sz val="11"/>
        <color theme="1"/>
        <rFont val="Segoe UI"/>
        <family val="2"/>
      </rPr>
      <t>04.</t>
    </r>
    <r>
      <rPr>
        <sz val="11"/>
        <color theme="1"/>
        <rFont val="Segoe UI"/>
        <family val="2"/>
      </rPr>
      <t xml:space="preserve"> anex-CuentasNalANuales-OfertaUtilizacionPreciosConstantes-2023p
Enlace en que está la publicación: 
https://www.dane.gov.co/index.php/estadisticas-por-tema/cuentas-nacionales/cuentas-nacionales-anuales</t>
    </r>
  </si>
  <si>
    <t>Esta meta reporta en el primer y cuarto trimestre</t>
  </si>
  <si>
    <r>
      <t xml:space="preserve">En el marco de la ejecución de la actividad, respecto al componente que se refiere a </t>
    </r>
    <r>
      <rPr>
        <i/>
        <sz val="11"/>
        <color rgb="FF000000"/>
        <rFont val="Segoe UI"/>
        <family val="2"/>
      </rPr>
      <t>"(…) una (1) base de datos, en el cuarto trimestre de 2025, con información acopiada para las estimaciones de las cuentas anuales de Bienes y Servicios - CABYS y en el primer trimestre una (1) para las cuentas anuales por sector institucional - CASI para el año 2024 provisional.",</t>
    </r>
    <r>
      <rPr>
        <sz val="11"/>
        <color rgb="FF000000"/>
        <rFont val="Segoe UI"/>
        <family val="2"/>
      </rPr>
      <t xml:space="preserve"> se indica que durante el último cuatrimestre de 2025 se adelantó el producto esperado.</t>
    </r>
  </si>
  <si>
    <r>
      <rPr>
        <b/>
        <sz val="11"/>
        <color rgb="FF000000"/>
        <rFont val="Segoe UI"/>
        <family val="2"/>
      </rPr>
      <t>1.</t>
    </r>
    <r>
      <rPr>
        <sz val="11"/>
        <color rgb="FF000000"/>
        <rFont val="Segoe UI"/>
        <family val="2"/>
      </rPr>
      <t xml:space="preserve"> 2024_Componentes_OD_20251219
</t>
    </r>
    <r>
      <rPr>
        <b/>
        <sz val="11"/>
        <color rgb="FF000000"/>
        <rFont val="Segoe UI"/>
        <family val="2"/>
      </rPr>
      <t>2.</t>
    </r>
    <r>
      <rPr>
        <sz val="11"/>
        <color rgb="FF000000"/>
        <rFont val="Segoe UI"/>
        <family val="2"/>
      </rPr>
      <t xml:space="preserve"> ARCHIVO_CARGA_ANUALES_SECTORES</t>
    </r>
  </si>
  <si>
    <t>DSCN_15</t>
  </si>
  <si>
    <t>Publicar en cada trimestre de 2025, el Indicador Trimestral de Actividad Económica por Departamentos - ITAED, correspondiente a los trimestres III y IV de 2023, y trimestres I y II de 2024</t>
  </si>
  <si>
    <t>Sumatoria de Boletines técnicos del Indicador Trimestral de Actividad Económica por Departamentos - ITAED, publicados</t>
  </si>
  <si>
    <t>Cuatro (4) boletines técnicos y sus anexos estadísticos del Indicador Trimestral de Actividad Económica por Departamentos - ITAED, publicados en la página web de la entidad.</t>
  </si>
  <si>
    <t>En el marco del avance de esta meta, durante el primer trimestre de 2025, se realizó la publicación de un (1) boletín y su anexo estadístico con el resultado del Indicador Trimestral de Actividad Económica Departamental - ITAED para el III Trimestre de 2024pr.</t>
  </si>
  <si>
    <r>
      <t xml:space="preserve">Se allegan los elementos que se relacionan a continuación, como soporte de la ejecución de la actividad en febrero de 2025: 
</t>
    </r>
    <r>
      <rPr>
        <b/>
        <sz val="11"/>
        <color theme="1"/>
        <rFont val="Segoe UI"/>
        <family val="2"/>
      </rPr>
      <t xml:space="preserve">01. </t>
    </r>
    <r>
      <rPr>
        <sz val="11"/>
        <color theme="1"/>
        <rFont val="Segoe UI"/>
        <family val="2"/>
      </rPr>
      <t xml:space="preserve">bol-ITAED-IIItrim2024
</t>
    </r>
    <r>
      <rPr>
        <b/>
        <sz val="11"/>
        <color theme="1"/>
        <rFont val="Segoe UI"/>
        <family val="2"/>
      </rPr>
      <t>02.</t>
    </r>
    <r>
      <rPr>
        <sz val="11"/>
        <color theme="1"/>
        <rFont val="Segoe UI"/>
        <family val="2"/>
      </rPr>
      <t xml:space="preserve"> anex-ITAED-IIItrim2024</t>
    </r>
  </si>
  <si>
    <t>En el marco del avance de esta meta, durante el segundo trimestre de 2025, se realizaron las siguientes acciones: 
El 30 de mayo de 2025, en cumplimiento a lo establecido en el calendario web del Departamento Administrativo Nacional de Estadística - DANE, se realizó la publicación de los resultados del Indicador Trimestral de Actividad Económica por Departamentos - ITAED correspondiente  al período IV Trimestre 2024pr.</t>
  </si>
  <si>
    <r>
      <t xml:space="preserve">Se allegan los elementos que se relacionan a continuación, como soporte de la ejecución de la actividad durante cada una de las mensualidades que conforman el segundo trimestre de 2025:
</t>
    </r>
    <r>
      <rPr>
        <b/>
        <sz val="12"/>
        <rFont val="Segoe UI Light"/>
        <family val="2"/>
      </rPr>
      <t>01.</t>
    </r>
    <r>
      <rPr>
        <sz val="12"/>
        <rFont val="Segoe UI Light"/>
        <family val="2"/>
      </rPr>
      <t xml:space="preserve"> bol-ITAED-IVtrim2024
</t>
    </r>
    <r>
      <rPr>
        <b/>
        <sz val="12"/>
        <rFont val="Segoe UI Light"/>
        <family val="2"/>
      </rPr>
      <t>02.</t>
    </r>
    <r>
      <rPr>
        <sz val="12"/>
        <rFont val="Segoe UI Light"/>
        <family val="2"/>
      </rPr>
      <t xml:space="preserve"> anex-ITAED-IVtrim2024
El boletín técnico, los cuadros de resultados y demás elementos aquí relacionados en el marco de los resultados de del período IV Trimestre 2024pr del  Indicador Trimestral de Actividad Económica por Departamentos - ITAED reposan en: https://www.dane.gov.co/index.php/estadisticas-por-tema/cuentas-nacionales/indicador-trimestral-de-actividad-economica-departamental-itaed</t>
    </r>
  </si>
  <si>
    <r>
      <t xml:space="preserve">En el marco del avance de esta meta DSCN_15 definida en el PAI 2025 en términos de “Publicar en cada trimestre de 2025, el Indicador Trimestral de Actividad Económica por Departamentos - ITAED, correspondiente a los trimestres III y IV de 2023, y trimestres I y II de 2024” se indica que, durante las el tercer trimestrede 2025, se realizaron las siguientes acciones:
</t>
    </r>
    <r>
      <rPr>
        <b/>
        <sz val="11"/>
        <rFont val="Segoe UI"/>
        <family val="2"/>
      </rPr>
      <t xml:space="preserve">Julio: </t>
    </r>
    <r>
      <rPr>
        <sz val="11"/>
        <rFont val="Segoe UI"/>
        <family val="2"/>
      </rPr>
      <t>el 29 de julio de 2025, en cumplimiento a lo establecido en el calendario web del Departamento Administrativo Nacional de Estadística - DANE, se realizó la publicación de los resultados del Indicador Trimestral de Actividad Económica por Departamentos (ITAED) correspondinete al período estadístico I Trimestre 2025pr.</t>
    </r>
  </si>
  <si>
    <t>Se allegan los elementos que se relacionan a continuación, como soporte de la ejecución de la actividad durante cada una de las mensualidades que conforman el tercer trimestre de 2025:
01. bol-ITAED-Itrim2025
02. anex-ITAED-Itrim2025
El boletín técnico, los cuadros de resultados y demás elementos aquí relacionados en el marco de los resultados I Trimestre 2025pr reposan en: https://www.dane.gov.co/index.php/estadisticas-por-tema/cuentas-nacionales/indicador-trimestral-de-actividad-economica-departamental-itaed</t>
  </si>
  <si>
    <r>
      <t xml:space="preserve">En el marco del avance de la meta </t>
    </r>
    <r>
      <rPr>
        <b/>
        <sz val="11"/>
        <rFont val="Segoe UI"/>
        <family val="2"/>
      </rPr>
      <t>DSCN_15</t>
    </r>
    <r>
      <rPr>
        <sz val="11"/>
        <rFont val="Segoe UI"/>
        <family val="2"/>
      </rPr>
      <t xml:space="preserve">, definida en el </t>
    </r>
    <r>
      <rPr>
        <b/>
        <sz val="11"/>
        <rFont val="Segoe UI"/>
        <family val="2"/>
      </rPr>
      <t>PAI 2025</t>
    </r>
    <r>
      <rPr>
        <sz val="11"/>
        <rFont val="Segoe UI"/>
        <family val="2"/>
      </rPr>
      <t xml:space="preserve"> como </t>
    </r>
    <r>
      <rPr>
        <i/>
        <sz val="11"/>
        <rFont val="Segoe UI"/>
        <family val="2"/>
      </rPr>
      <t>“Publicar en cada trimestre de 2025, el Indicador Trimestral de Actividad Económica por Departamentos - ITAED, correspondiente a los trimestres III y IV de 2024, y trimestres I y II de 2025 ”</t>
    </r>
    <r>
      <rPr>
        <sz val="11"/>
        <rFont val="Segoe UI"/>
        <family val="2"/>
      </rPr>
      <t xml:space="preserve">, se informa que durante las mensualidades comprendidas entre </t>
    </r>
    <r>
      <rPr>
        <b/>
        <sz val="11"/>
        <rFont val="Segoe UI"/>
        <family val="2"/>
      </rPr>
      <t>octubre y diciembre de 2025</t>
    </r>
    <r>
      <rPr>
        <sz val="11"/>
        <rFont val="Segoe UI"/>
        <family val="2"/>
      </rPr>
      <t xml:space="preserve"> se llevaron a cabo las siguientes acciones:</t>
    </r>
    <r>
      <rPr>
        <b/>
        <sz val="11"/>
        <rFont val="Segoe UI"/>
        <family val="2"/>
      </rPr>
      <t xml:space="preserve">
Octubre</t>
    </r>
    <r>
      <rPr>
        <sz val="11"/>
        <rFont val="Segoe UI"/>
        <family val="2"/>
      </rPr>
      <t xml:space="preserve">: el </t>
    </r>
    <r>
      <rPr>
        <b/>
        <sz val="11"/>
        <rFont val="Segoe UI"/>
        <family val="2"/>
      </rPr>
      <t>30 de octubre de 2025</t>
    </r>
    <r>
      <rPr>
        <sz val="11"/>
        <rFont val="Segoe UI"/>
        <family val="2"/>
      </rPr>
      <t xml:space="preserve">, en cumplimiento de lo establecido en el calendario web del </t>
    </r>
    <r>
      <rPr>
        <b/>
        <sz val="11"/>
        <rFont val="Segoe UI"/>
        <family val="2"/>
      </rPr>
      <t>Departamento Administrativo Nacional de Estadística (DANE)</t>
    </r>
    <r>
      <rPr>
        <sz val="11"/>
        <rFont val="Segoe UI"/>
        <family val="2"/>
      </rPr>
      <t xml:space="preserve">, se efectuó la publicación de los resultados del </t>
    </r>
    <r>
      <rPr>
        <b/>
        <sz val="11"/>
        <rFont val="Segoe UI"/>
        <family val="2"/>
      </rPr>
      <t>Indicador Trimestral de Actividad Económica Departamental (ITAED)</t>
    </r>
    <r>
      <rPr>
        <sz val="11"/>
        <rFont val="Segoe UI"/>
        <family val="2"/>
      </rPr>
      <t xml:space="preserve"> correspondientes al período estadístico</t>
    </r>
    <r>
      <rPr>
        <b/>
        <sz val="11"/>
        <rFont val="Segoe UI"/>
        <family val="2"/>
      </rPr>
      <t xml:space="preserve"> II Trimestre 2025</t>
    </r>
    <r>
      <rPr>
        <sz val="11"/>
        <rFont val="Segoe UI"/>
        <family val="2"/>
      </rPr>
      <t>.</t>
    </r>
  </si>
  <si>
    <r>
      <rPr>
        <b/>
        <sz val="11"/>
        <color rgb="FF000000"/>
        <rFont val="Segoe UI"/>
        <family val="2"/>
      </rPr>
      <t xml:space="preserve">
1.</t>
    </r>
    <r>
      <rPr>
        <sz val="11"/>
        <color rgb="FF000000"/>
        <rFont val="Segoe UI"/>
        <family val="2"/>
      </rPr>
      <t xml:space="preserve"> bol-ITAED-IItrim2025
</t>
    </r>
    <r>
      <rPr>
        <b/>
        <sz val="11"/>
        <color rgb="FF000000"/>
        <rFont val="Segoe UI"/>
        <family val="2"/>
      </rPr>
      <t>2.</t>
    </r>
    <r>
      <rPr>
        <sz val="11"/>
        <color rgb="FF000000"/>
        <rFont val="Segoe UI"/>
        <family val="2"/>
      </rPr>
      <t xml:space="preserve"> anex-ITAED-IItrim2025
https://www.dane.gov.co/index.php/estadisticas-por-tema/cuentas-nacionales/indicador-trimestral-de-actividad-economica-departamental-itaed</t>
    </r>
  </si>
  <si>
    <t>DSCN_16</t>
  </si>
  <si>
    <t>Publicar dos (2) boletines y sus anexos estadísticos correspondientes a los resultados de las cuentas del Gasto por Finalidad del Gobierno General - GGF y el Gasto Público y Privado - SOCX año 2024 preliminar y revisión 2023 provisional.</t>
  </si>
  <si>
    <t>Sumatoria de boletines técnicos del GGF y del gasto público y privado - SOCX, publicados en la página web de la entidad.</t>
  </si>
  <si>
    <t>Dos (2) boletines técnicos y sus anexos estadísticos del GGF y del gasto público y privado - SOCX, publicados en la página web de la entidad.</t>
  </si>
  <si>
    <t>31/7/2025</t>
  </si>
  <si>
    <r>
      <t xml:space="preserve">En el marco del avance de esta meta DSCN_16 definida en el PAI 2025 en términos de “Publicar en el tercer trimestre 2025, dos (2) boletines y sus anexos estadísticos correspondientes a los resultados de las cuentas del Gasto por Finalidad del Gobierno General - GGF y el Gasto Público y Privado - SOCX año 2024 preliminar y revisión 2023 provisional” se indica que, durante las el tercer trimestrede 2025, se realizaron las siguientes acciones:
</t>
    </r>
    <r>
      <rPr>
        <b/>
        <sz val="11"/>
        <rFont val="Segoe UI"/>
        <family val="2"/>
      </rPr>
      <t xml:space="preserve">Julio: </t>
    </r>
    <r>
      <rPr>
        <sz val="11"/>
        <rFont val="Segoe UI"/>
        <family val="2"/>
      </rPr>
      <t>el 31 de julio de 2025, en cumplimiento a lo establecido en el calendario web del Departamento Administrativo Nacional de Estadística - DANE, se realizó la publicación de los resultados de la opereción estadística Gasto Social Publico y Privado (SOCX) correspondinete al período estadístico 2024 preliminar, 2023 provisional y 2021 a 2022 definitivo.</t>
    </r>
  </si>
  <si>
    <t>Se allegan los elementos que se relacionan a continuación, como soporte de la ejecución de la actividad durante cada una de las mensualidades que conforman el tercer trimestre de 2025:
01. bol-SOCX-2024pr
02. anex-SOCX-2024pr
El boletín técnico, los cuadros de resultados y demás elementos aquí relacionados en el marco de los resultados 2024 preliminar, 2023 provisional y 2021 a 2022 definitivo de la OE Gasto Social Publico y Privado (SOCX) reposan en: https://www.dane.gov.co/index.php/estadisticas-por-tema/cuentas-nacionales/cuentas-nacionales-anuales/gasto-social-publico-y-privado</t>
  </si>
  <si>
    <t>DSCN_17</t>
  </si>
  <si>
    <t>Publicar un (1) boletín técnico y su(s) anexo(s) estadístico(s) con los resultados de la Cuenta Satélite de Salud - CSS, finalizada</t>
  </si>
  <si>
    <t>Boletín técnico de la Cuenta Satélite de Salud - CSS, publicado en la vigencia.</t>
  </si>
  <si>
    <t>Boletín y su(s) anexo(s) estadísticos de la Cuenta Satélite de Salud - CSS,  publicados en la página web de la entidad.</t>
  </si>
  <si>
    <t>14/10/2025</t>
  </si>
  <si>
    <r>
      <t xml:space="preserve">En cumplimiento de la presente meta, el </t>
    </r>
    <r>
      <rPr>
        <b/>
        <sz val="11"/>
        <rFont val="Segoe UI"/>
        <family val="2"/>
      </rPr>
      <t>24 de octubre de 2025</t>
    </r>
    <r>
      <rPr>
        <sz val="11"/>
        <rFont val="Segoe UI"/>
        <family val="2"/>
      </rPr>
      <t xml:space="preserve"> se realizó la publicación de un (1) boletín técnico y un (1) anexo con los resultados correspondientes al período </t>
    </r>
    <r>
      <rPr>
        <b/>
        <sz val="11"/>
        <rFont val="Segoe UI"/>
        <family val="2"/>
      </rPr>
      <t>2024pr</t>
    </r>
    <r>
      <rPr>
        <sz val="11"/>
        <rFont val="Segoe UI"/>
        <family val="2"/>
      </rPr>
      <t xml:space="preserve"> de la operación estadística </t>
    </r>
    <r>
      <rPr>
        <b/>
        <sz val="11"/>
        <rFont val="Segoe UI"/>
        <family val="2"/>
      </rPr>
      <t>Cuenta Satélite de Salud (CSS).</t>
    </r>
  </si>
  <si>
    <r>
      <rPr>
        <b/>
        <sz val="11"/>
        <color rgb="FF000000"/>
        <rFont val="Segoe UI"/>
        <family val="2"/>
      </rPr>
      <t xml:space="preserve">1. </t>
    </r>
    <r>
      <rPr>
        <sz val="11"/>
        <color rgb="FF000000"/>
        <rFont val="Segoe UI"/>
        <family val="2"/>
      </rPr>
      <t>bol-CSS-2024pr
2. anex-CSS-2024pr
https://www.dane.gov.co/index.php/estadisticas-por-tema/cuentas-nacionales/cuentas-satelite/salud-y-seguridad-social/cuenta-satelite-de-salud-css</t>
    </r>
  </si>
  <si>
    <t>DSCN_18</t>
  </si>
  <si>
    <t xml:space="preserve">Publicar informe del avance de la Ley 1413 de 2010, por medio de la cual se regula la inclusión de la economía del cuidado en el sistema de cuentas nacionales.  </t>
  </si>
  <si>
    <t>Sumatoria de  informes de avance de la implementación de los lineamientos  dispuestos en la Ley 1413 de 2010 publicados en la página web de la entidad en la vigencia..</t>
  </si>
  <si>
    <t>Informe de avance implementación de los lineamientos dispuestos en la Ley 1413 de 2010, publicados en la página web de la entidad.</t>
  </si>
  <si>
    <t>13/01/2025</t>
  </si>
  <si>
    <t xml:space="preserve">En el marco del avance de esta meta, durante el primer trimestre de 2025, se realizó la publicación el 21 de febrero de 2025, del Vigésimo octavo informe semestral sobre el avance avance de la Ley 1413 de 2010, por medio de la cual se regula la inclusión de la economía del cuidado en el sistema de cuentas nacionales.  </t>
  </si>
  <si>
    <r>
      <t xml:space="preserve">Se allegan los elementos que se relacionan a continuación, como soporte de la ejecución de la actividad en febrero de 2025: 
</t>
    </r>
    <r>
      <rPr>
        <b/>
        <sz val="11"/>
        <color theme="1"/>
        <rFont val="Segoe UI"/>
        <family val="2"/>
      </rPr>
      <t xml:space="preserve">
01.</t>
    </r>
    <r>
      <rPr>
        <sz val="11"/>
        <color theme="1"/>
        <rFont val="Segoe UI"/>
        <family val="2"/>
      </rPr>
      <t xml:space="preserve"> inf-28Ley1413-feb2025</t>
    </r>
    <r>
      <rPr>
        <b/>
        <sz val="11"/>
        <color theme="1"/>
        <rFont val="Segoe UI"/>
        <family val="2"/>
      </rPr>
      <t xml:space="preserve">
Enlace en que está la publicación:
</t>
    </r>
    <r>
      <rPr>
        <sz val="11"/>
        <color theme="1"/>
        <rFont val="Segoe UI"/>
        <family val="2"/>
      </rPr>
      <t>https://www.dane.gov.co/index.php/estadisticas-por-tema/cuentas-nacionales/cuentas-satelite/cuentas-economicas-cuenta-satelite-economia-del-cuidado/informe-de-gestion-ley-1413-de-2010</t>
    </r>
  </si>
  <si>
    <r>
      <t xml:space="preserve">En el marco del avance de esta meta DSCN_19 definida en el PAI 2025 en términos de “Publicar en el primer y tercer trimestre de 2025, informe semestral del avance de la Ley 1413 de 2010, por medio de la cual se regula la inclusión de la economía del cuidado en el sistema de cuentas nacionales” se indica que, durante las el tercer trimestrede 2025, se realizaron las siguientes acciones:
</t>
    </r>
    <r>
      <rPr>
        <b/>
        <sz val="11"/>
        <rFont val="Segoe UI"/>
        <family val="2"/>
      </rPr>
      <t xml:space="preserve">Agosto: </t>
    </r>
    <r>
      <rPr>
        <sz val="11"/>
        <rFont val="Segoe UI"/>
        <family val="2"/>
      </rPr>
      <t>el viernes 8 de agosto, en cumplimiento a lo establecido en el calendario web del Departamento Administrativo Nacional de Estadística - DANE, se realizó la publicación del XXIX Informe de Gestión (Ley 1413 de 2010) relacionado con la Cuenta Satélite de Economía del Cuidado.</t>
    </r>
  </si>
  <si>
    <r>
      <t xml:space="preserve">Se allegan los elementos que se relacionan a continuación, como soporte de la ejecución de la actividad durante cada una de las mensualidades que conforman el tercer trimestre de 2025:
</t>
    </r>
    <r>
      <rPr>
        <b/>
        <sz val="11"/>
        <rFont val="Segoe UI"/>
        <family val="2"/>
      </rPr>
      <t>Agosto:</t>
    </r>
    <r>
      <rPr>
        <sz val="11"/>
        <rFont val="Segoe UI"/>
        <family val="2"/>
      </rPr>
      <t xml:space="preserve">
01. inf-29Ley1413-ago2025</t>
    </r>
  </si>
  <si>
    <t>DSCN_19</t>
  </si>
  <si>
    <t xml:space="preserve"> L3.1 Construir una Cuenta Satélite del Deporte, para identificar la contribución del sector a la economía del país.</t>
  </si>
  <si>
    <t>PND_"Colombia Potencia Mundial de la Vida" 2022 - 2026</t>
  </si>
  <si>
    <t>Publicar un (1) boletín técnico y su(s) anexos técnicos con los resultados de la Cuenta Satélite del Deporte Nacional - CSD</t>
  </si>
  <si>
    <t>Boletín técnico con los resultados de la Cuenta Satélite del Deporte Nacional - CSD</t>
  </si>
  <si>
    <t>Un (1) boletín técnico y su(s) anexo(s) estadístico(s) de la Cuenta Satélite del Deporte Nacional - CSD, publicados en la página web de la entidad.</t>
  </si>
  <si>
    <r>
      <t>En cumplimiento de la presente meta, el</t>
    </r>
    <r>
      <rPr>
        <b/>
        <sz val="11"/>
        <rFont val="Segoe UI"/>
        <family val="2"/>
      </rPr>
      <t xml:space="preserve"> 3 de diciembre de 2025</t>
    </r>
    <r>
      <rPr>
        <sz val="11"/>
        <rFont val="Segoe UI"/>
        <family val="2"/>
      </rPr>
      <t xml:space="preserve"> se realizó la publicación de un (1) boletín técnico y un (1) anexo con los resultados correspondientes al período </t>
    </r>
    <r>
      <rPr>
        <b/>
        <sz val="11"/>
        <rFont val="Segoe UI"/>
        <family val="2"/>
      </rPr>
      <t>2018 - 2024pr</t>
    </r>
    <r>
      <rPr>
        <sz val="11"/>
        <rFont val="Segoe UI"/>
        <family val="2"/>
      </rPr>
      <t xml:space="preserve"> de la operación estadística </t>
    </r>
    <r>
      <rPr>
        <b/>
        <sz val="11"/>
        <rFont val="Segoe UI"/>
        <family val="2"/>
      </rPr>
      <t>Cuenta Satélite del Deporte (CSD).</t>
    </r>
    <r>
      <rPr>
        <sz val="11"/>
        <rFont val="Segoe UI"/>
        <family val="2"/>
      </rPr>
      <t xml:space="preserve">
De igual forma, se publicaron, con los resultados antes mencionados, el comunicado de presan a que hubo lugar en el marco de la publicación de los resultados </t>
    </r>
    <r>
      <rPr>
        <b/>
        <sz val="11"/>
        <rFont val="Segoe UI"/>
        <family val="2"/>
      </rPr>
      <t xml:space="preserve">2018 - 2024pr </t>
    </r>
    <r>
      <rPr>
        <sz val="11"/>
        <rFont val="Segoe UI"/>
        <family val="2"/>
      </rPr>
      <t xml:space="preserve">de la </t>
    </r>
    <r>
      <rPr>
        <b/>
        <sz val="11"/>
        <rFont val="Segoe UI"/>
        <family val="2"/>
      </rPr>
      <t xml:space="preserve">CSD </t>
    </r>
    <r>
      <rPr>
        <sz val="11"/>
        <rFont val="Segoe UI"/>
        <family val="2"/>
      </rPr>
      <t>y la presentación implementada en el lanzamiento de la operación estadística.
Es importante resaltar que dicha publicación estuvo acompañada de una rueda de prensa, motivo por el cual en el sitio web del Departamento Administrativo Nacional de Estadística (DANE) se dispusieron tanto el comunicado oficial como la presentación utilizada durante el evento realizado en el marco del lanzamiento de la operación estadística.</t>
    </r>
  </si>
  <si>
    <r>
      <rPr>
        <b/>
        <sz val="11"/>
        <color rgb="FF000000"/>
        <rFont val="Segoe UI"/>
        <family val="2"/>
      </rPr>
      <t xml:space="preserve">1. </t>
    </r>
    <r>
      <rPr>
        <sz val="11"/>
        <color rgb="FF000000"/>
        <rFont val="Segoe UI"/>
        <family val="2"/>
      </rPr>
      <t xml:space="preserve">bol-CSD-2024pr
2. anex-CSD-2024pr
</t>
    </r>
    <r>
      <rPr>
        <b/>
        <sz val="11"/>
        <color rgb="FF000000"/>
        <rFont val="Segoe UI"/>
        <family val="2"/>
      </rPr>
      <t>3.</t>
    </r>
    <r>
      <rPr>
        <sz val="11"/>
        <color rgb="FF000000"/>
        <rFont val="Segoe UI"/>
        <family val="2"/>
      </rPr>
      <t xml:space="preserve"> cp-CSD-2024pr
</t>
    </r>
    <r>
      <rPr>
        <b/>
        <sz val="11"/>
        <color rgb="FF000000"/>
        <rFont val="Segoe UI"/>
        <family val="2"/>
      </rPr>
      <t>4.</t>
    </r>
    <r>
      <rPr>
        <sz val="11"/>
        <color rgb="FF000000"/>
        <rFont val="Segoe UI"/>
        <family val="2"/>
      </rPr>
      <t xml:space="preserve"> pres-CSD-2024pr
https://www.dane.gov.co/index.php/estadisticas-por-tema/cuentas-nacionales/cuentas-satelite/cuenta-satelite-del-deporte-csd</t>
    </r>
  </si>
  <si>
    <t>DSCN_20</t>
  </si>
  <si>
    <t xml:space="preserve">Proyectar un (1) documento diagnóstico que permita evaluar las mediciones de economía no observada, en el marco de las Cuentas Anuales de Bienes y Servicios - CABYS en el sistema de Cuentas Nacionales y su relación con la Economía Popular. </t>
  </si>
  <si>
    <t>Documento diagnóstico para el diseño y la medición de la economía no observada en las cuentas nacionales, proyectado / Documento diágnostico programado.</t>
  </si>
  <si>
    <t>Documento diagnóstico para el diseño y la medición de la economía no observada en las cuentas nacionales.</t>
  </si>
  <si>
    <r>
      <t xml:space="preserve">A lo largo del 2025 se adelantó en la formulación de un (1) documento diagnóstico que permite evaluar las mediciones de economía no observada, en el marco de las Cuentas Anuales de Bienes y Servicios - CABYS en el sistema de Cuentas Nacionales y su relación con la Economía Popular, con el que se da lleno cumplimiento a la actividad que, desde la Dirección de Síntesis y Cuentas Nacionales (DSCN), de formulo en el PAI 2025 y que se identifica con el código </t>
    </r>
    <r>
      <rPr>
        <b/>
        <sz val="11"/>
        <rFont val="Segoe UI"/>
        <family val="2"/>
      </rPr>
      <t>DSCN_20</t>
    </r>
    <r>
      <rPr>
        <sz val="11"/>
        <rFont val="Segoe UI"/>
        <family val="2"/>
      </rPr>
      <t>.</t>
    </r>
  </si>
  <si>
    <r>
      <rPr>
        <b/>
        <sz val="11"/>
        <color rgb="FF000000"/>
        <rFont val="Segoe UI"/>
        <family val="2"/>
      </rPr>
      <t>1.</t>
    </r>
    <r>
      <rPr>
        <sz val="11"/>
        <color rgb="FF000000"/>
        <rFont val="Segoe UI"/>
        <family val="2"/>
      </rPr>
      <t xml:space="preserve"> Documento de diagnóstico para la medición de la economía popular</t>
    </r>
  </si>
  <si>
    <t>DSCN_21</t>
  </si>
  <si>
    <t>Proyectar para el cuarto trimestre de 2025, un (1) piloto de resultados preliminares, finalizados de las Cuenta de Extensión de las Cuentas de los Ecosistemas.</t>
  </si>
  <si>
    <t>Piloto de resultados preliminares, finalizados de las Cuenta de Extensión de las Cuentas de los Ecosistemas/ Piloto de resultados preliminares programado.</t>
  </si>
  <si>
    <t>Un (1) piloto de resultados preliminares, finalizados de la Cuenta Ecosistemas, proyectado.</t>
  </si>
  <si>
    <r>
      <t>En cumplimiento de la presente meta, el</t>
    </r>
    <r>
      <rPr>
        <b/>
        <sz val="11"/>
        <rFont val="Segoe UI"/>
        <family val="2"/>
      </rPr>
      <t xml:space="preserve"> 19 de septiembre de 2025</t>
    </r>
    <r>
      <rPr>
        <sz val="11"/>
        <rFont val="Segoe UI"/>
        <family val="2"/>
      </rPr>
      <t xml:space="preserve"> se realizó la publicación de un (1) boletín técnico y un (1) anexo con los resultados correspondientes al período </t>
    </r>
    <r>
      <rPr>
        <b/>
        <sz val="11"/>
        <rFont val="Segoe UI"/>
        <family val="2"/>
      </rPr>
      <t>2011 - 2018pr</t>
    </r>
    <r>
      <rPr>
        <sz val="11"/>
        <rFont val="Segoe UI"/>
        <family val="2"/>
      </rPr>
      <t xml:space="preserve"> de la operación estadística </t>
    </r>
    <r>
      <rPr>
        <b/>
        <sz val="11"/>
        <rFont val="Segoe UI"/>
        <family val="2"/>
      </rPr>
      <t>Cuenta Ambiental y Económica de Extensión de los Ecosistemas (CAE-EE).</t>
    </r>
  </si>
  <si>
    <r>
      <rPr>
        <b/>
        <sz val="11"/>
        <color rgb="FF000000"/>
        <rFont val="Segoe UI"/>
        <family val="2"/>
      </rPr>
      <t xml:space="preserve">1. </t>
    </r>
    <r>
      <rPr>
        <sz val="11"/>
        <color rgb="FF000000"/>
        <rFont val="Segoe UI"/>
        <family val="2"/>
      </rPr>
      <t>bol-CAEEE-2018
2. anex-CAEEE-2018
https://www.dane.gov.co/index.php/estadisticas-por-tema/cuentas-nacionales/cuentas-satelite/cuenta-satelite-ambiental-csa/cuentas-de-los-ecosistemas#cuenta-ambiental-y-economica-de-extension-de-los-ecosistemas-cae-ee</t>
    </r>
  </si>
  <si>
    <t>DSCN_22</t>
  </si>
  <si>
    <t>Proyectar  un (1) documento del modelo conceptual de la herramienta de automatización del subsistema de Estadísticas Económicas (CONPES 4008)</t>
  </si>
  <si>
    <t>Documento del modelo conceptual de la herramienta de automatización del Subsistema de Estadísticas Económicas/ Documento del modelo conceptual programado.</t>
  </si>
  <si>
    <t>Documento del modelo conceptual de la herramienta de automatización del Subsistema de Estadísticas Económicas, proyectado.</t>
  </si>
  <si>
    <t>En el IV Trimestre de 2025 se concluyó la elaboración de un (1) documento del modelo conceptual de la herramienta de automatización del subsistema de Estadísticas Económicas (CONPES 4008)</t>
  </si>
  <si>
    <r>
      <rPr>
        <b/>
        <sz val="11"/>
        <color rgb="FF000000"/>
        <rFont val="Segoe UI"/>
        <family val="2"/>
      </rPr>
      <t>1. SIGFP_Modelo conceputal.</t>
    </r>
    <r>
      <rPr>
        <sz val="11"/>
        <color rgb="FF000000"/>
        <rFont val="Segoe UI"/>
        <family val="2"/>
      </rPr>
      <t xml:space="preserve"> </t>
    </r>
  </si>
  <si>
    <t>DSCN_23</t>
  </si>
  <si>
    <t>Elaborar un (1) documento plan de trabajo que relacione metas, hitos, esquemas de trabajo y flujos de proceso a desarrollarse por parte de las Direcciones Técnicas DANE (DRA, DIRPEN, DIG, DIMPE y CDS) y áreas de apoyo en el marco del cambio de año base de las cuentas nacionales.</t>
  </si>
  <si>
    <t>Documento plan de  trabajo que relacione metas, hitos, esquemas de trabajo y flujos de proceso a desarrollarse por parte de las Direcciones Técnicas DANE (DRA, DIRPEN, DIG, DIMPE y CDS) y áreas de apoyo en el marco del cambio de año base de las cuentas nacionales/ Documento plan de trabajo programado.</t>
  </si>
  <si>
    <t>Un (1) documento plan de  trabajo que relacione metas, hitos, esquemas de trabajo y flujos de proceso a desarrollarse por parte de las Direcciones Técnicas DANE (DRA, DIRPEN, DIG, DIMPE y CDS) y áreas de apoyo en el marco del cambio de año base de las cuentas nacionales.</t>
  </si>
  <si>
    <t>31/03/2025</t>
  </si>
  <si>
    <t xml:space="preserve">Durante el primer trimestre de 2025, desde la DSCN, se propiciaron los espacios para la realización de reuniones con las demás Direcciones Técnicas y aquellas dependencias de apoyo del Departamento Administrativo Nacional de Estadística - DANE que intervienen en el proyecto Cambio de Año Base - CAB, quedando, de estos espacios, un conjunto de compromisos que le asisten a estas dependencias en pro al desarrollo del aludido proyecto. </t>
  </si>
  <si>
    <t>Documento que contiene las actividades a desarrollarse por parte de las áreas técnicas en el marco del proyecto CAB.</t>
  </si>
  <si>
    <t xml:space="preserve">DSCN_24 </t>
  </si>
  <si>
    <t>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t>
  </si>
  <si>
    <t xml:space="preserve">Sumatoria de documentos técnicos concernientes al cambio de año base
</t>
  </si>
  <si>
    <t>Un (1) documento final tipo Plan General del cambio de año base con la propuesta técnica, estadística,  metodológica, de acopio, de procesamiento y económica.
Un (1) documento preliminar tipo ficha metodológica. Un (1) documento preliminar tipo procedimiento de desarrollo y mantenimiento de Sistemas de Información del cambio de Año Base. 
Un (1) documento preliminar tipo metodología del cambio de Año Base.</t>
  </si>
  <si>
    <t xml:space="preserve">Durante la vigencia 2025 se adelantó la proyección de los cuatro (4) documentos provisionales del Cambio de Año Base (CAB) que correspondientes a: 
1.	Proyecto provisional del Plan General (PGR) del CAB.
2.	Proyecto provisional de la Metodología (MET) del CAB. 
3.	Proyecto provisional de la Ficha Metodológica (FME) del CAB.
4.	Proyecto  del modelo data lakehouse para la Dirección de Síntesis y Cuentas Nacionales (DSCN). 
Es de resaltar que estos documentos se indican como provisionales toda vez que estos pueden varir durante el desarrollo del proyecto Cambiao de Año Base (CAB). 
</t>
  </si>
  <si>
    <t xml:space="preserve">1.	Proyecto provisional del Plan General (PGR) del CAB.
2.	Proyecto provisional de la Metodología (MET) del CAB. 
3.	Proyecto provisional de la Ficha Metodológica (FME) del CAB.
4.	Proyecto  del modelo data lakehouse para la Dirección de Síntesis y Cuentas Nacionales (DSCN). 
</t>
  </si>
  <si>
    <t>DSCN_25</t>
  </si>
  <si>
    <t>Proyectar un (1) piloto de resultados preliminares, finalizados de las Cuenta Nacionales de Inclusión.</t>
  </si>
  <si>
    <t>Piloto de resultados preliminares, finalizados de las Cuentas Nacionales de Inclusión / Piloto de resultados preliminares programado.</t>
  </si>
  <si>
    <t>Un (1) piloto de resultados preliminares de las Cuentas Nacionales de Inclusión.</t>
  </si>
  <si>
    <t>En el IV trimestre de 2025 se adelantó la proyección de un (1) piloto de resultados preliminares, finalizados de las  de las Cuenta Nacionales de Inclusión, los cuales fueron publicados con la Comisión Económica para América Latina (CEPAL).</t>
  </si>
  <si>
    <t>Se allega como soporte que da cuenta de la ejecución de la actividad conforme a lo definido en el PAI 2025 el archivo que contiene los resultados preliminares, finalizados de las  de las Cuenta Nacionales de Inclusión</t>
  </si>
  <si>
    <t>DCD_Dirección de Censos y Demografía</t>
  </si>
  <si>
    <t>DCD_01</t>
  </si>
  <si>
    <t>Realizar la adecuación de la propuesta de arquitectura del Registro Estadístico Base de Población, construida a partir de la ultima propuesta presentada</t>
  </si>
  <si>
    <t>Documento con la propuesta de arquitectura realizado / Documento con la propuesta, programado.</t>
  </si>
  <si>
    <t>Propuesta de arquitectura en motor de base de datos con la información de personas a nivel municipal, para el periodo 2018.</t>
  </si>
  <si>
    <t>Producción_de_información_estructural a nivel nacional</t>
  </si>
  <si>
    <t>Bases de microdatos anonimizados</t>
  </si>
  <si>
    <t>Se realizó la revisión y adecuación de la propuesta de arquitectura del REBP, tomando como punto de partida el diagnóstico inicial y la versión previamente presentada. Como parte de esta actividad, se actualizaron y documentaron los componentes técnicos y funcionales descritos en la ficha técnica del REBP.</t>
  </si>
  <si>
    <t>Ficha Tecnica del Registro Estadistico  Base de datos de Poblacion REBP</t>
  </si>
  <si>
    <t>Documentos de estudios técnicos</t>
  </si>
  <si>
    <t>DCD_02</t>
  </si>
  <si>
    <t>Construir la nueva arquitectura del Registro Estadístico Base de Población (REBP) 2022 - 2023, a partir de la propuesta presentada en el 2023. (Línea base 2024 50%)</t>
  </si>
  <si>
    <t>Porcentaje de avance de la base de datos</t>
  </si>
  <si>
    <t>Una base de datos con la información de personas a nivel municipal, para el periodo 2022-2023</t>
  </si>
  <si>
    <t>Se ha definido y documentado una arquitectura conceptual y general para la implementación del REBP 2018–2023, tomando como base la propuesta presentada inicialmente. Esta arquitectura establece los componentes estructurales y ecosistema de base de datos. Se aclara que esta meta corresponde a rezago del año 2024 y se espera que en el año 2025 se complete el 50% restante.</t>
  </si>
  <si>
    <t>Arquitectura Base de Datos REBP</t>
  </si>
  <si>
    <t>la construcción integral de esta arquitectura depende de insumos clave aún pendientes, en particular la consolidación de la fuente primaria de información para los años 2022 y 2023: la base de datos de la Registraduría Nacional del Estado Civil, que incluye el Registro Civil de Nacimiento, el Registro Civil de Defunción y el Archivo Nacional de Identificación.</t>
  </si>
  <si>
    <t>Dada la negativa de la entrega de información por parte de la Registraduría Nacional del Estado Civil, se procedió a recurrir a una estrategia de consolidación de información parcial entregada para otros procesos por parte de la RNEC y así poder consolidar uno de los insumos claves para proceder a generar los REBP 2022 y REBP 2023.</t>
  </si>
  <si>
    <t>RE_ Solicitud RRAA para construcción del REBP
Solicitud de Catálogo de RRAA</t>
  </si>
  <si>
    <t>la construcción integral de esta arquitectura depende de insumos clave aún pendientes, en particular la consolidación de la fuente primaria de información para los años 2022 y 2023: la base de datos de la Registraduría Nacional del Estado Civil, que incluye el Registro Civil de Nacimiento, el Registro Civil de Defunción y el Archivo Nacional de Identificación. Dada la negativa de la entrega de información por parte de la Registraduría Nacional del Estado Civil, se procedió a recurrir a una estrategia de consolidación de información parcial entregada para otros procesos por parte de la RNEC y así poder consolidar uno de los insumos claves para proceder a generar los REBP 2022 y REBP 2023.</t>
  </si>
  <si>
    <t>README_REBP
Solicitud de Catálogo de RRAA
RE_ Solicitud RRAA para construcción del REBP</t>
  </si>
  <si>
    <t>Servicio de información implementado</t>
  </si>
  <si>
    <t>DCD_03</t>
  </si>
  <si>
    <t>Realizar exploraciones metodológicas para la determinación de la residencia administrativa del Registro Estadístico Base de Población a través del método de señales de vida.</t>
  </si>
  <si>
    <t>Documento realizados durante el periodo / Documento programado</t>
  </si>
  <si>
    <t>Documento con la revisión bibliográfica y propuesta metodológica de implementación para la determinación de la residencia administrativa</t>
  </si>
  <si>
    <t xml:space="preserve">Se entrega documento con la revisión bibliográfica y la propuesta de metodología del Registro Estadístico Base de Población. </t>
  </si>
  <si>
    <t xml:space="preserve">DOCUMENTO DE DESCRIPCIO╠üN DE TABLAS Y CAMPOS EN ORACLE DEL DATA WAREHOUSE
DOCUMENTO DEL PROYECTO SIRE
SIRE_Documentacion_Unificada
Ficha Técnica REBP
</t>
  </si>
  <si>
    <t xml:space="preserve">
Durante la vigencia 2025 se avanzó en la consolidación del Registro Estadístico Base de Población (REBP), como insumo fundamental para el desarrollo de la meta. No obstante, la determinación de la residencia administrativa mediante el método de señales de vida requiere definiciones metodológicas y operativas adicionales que no fue posible concluir en la vigencia, por lo cual esta fase será abordada en 2026.</t>
  </si>
  <si>
    <t>DCD_04</t>
  </si>
  <si>
    <t>L2.1_Una hoja de ruta con Parques Nacionales Naturales en la que se caracterice las condiciones socio-económicas de las familias habitantes de las áreas del Sistema de Parques Nacionales Naturales.</t>
  </si>
  <si>
    <t>Realizar actividades de diseño orientadas a la obtención de información sobre las condiciones socioeconómicas de las familias y personas que residen en las áreas del Sistema de Parques Nacionales Naturales.</t>
  </si>
  <si>
    <t>Sumatoria de porcentaje de avance de los entregables realizados</t>
  </si>
  <si>
    <t>(i) Diseño del Plan de recolección (50%)
(ii) Versión del Instrumento de recolección para la obtención de información requerida (50%)</t>
  </si>
  <si>
    <t>100%</t>
  </si>
  <si>
    <t>Como parte de las actividades producto generadas del trabajo colaborativo entre el DANE y PNNC, se reporta el avance de actividades materializado en el documento de diseño del Plan de Recolección en un 50%, y actividades sobre la construcción del formulario de preguntas en un 50%</t>
  </si>
  <si>
    <t>Archivo PDF de Plan de Recolección de nombre "Avances_PR_CONPES_Par_Art_29_50PC_V26062025" y dos archivos Excel "Formulario_CONPES4050_Par19PND" y "Formulario_CONPES4050_ARCH_UNIDO__16062025 -CAP_D"</t>
  </si>
  <si>
    <t>Para el tercer trimestre de 2025, como parte de las actividades y productos desarrollados en colaboración entre el DANE y el PNNC, se reportan los siguientes entregables:
- Diseño de la  recolección del RCVPAPP.
- Formulario de preguntas en formato Excel.
- Diccionario de datos.
- Normas de validación.</t>
  </si>
  <si>
    <t>Diccionario de datos.7z
Diseño_recoleccion_15082025.pdf
Form_CONPES4050_Par19PND_DANE_PNNC_22092025.xlsx
Normas de validación y consistencia RCVPAPP_05092025.xlsx</t>
  </si>
  <si>
    <t>De acuerdo con los avances logrados mediante el trabajo articulado entre el Departamento Administrativo Nacional de Estadística (DANE) y Parques Nacionales Naturales de Colombia (PNNC), en el marco del soporte, la asesoría y el acompañamiento técnico proporcionados por el DANE para la implementación de la Ley 2335 de 2023, sobre el parágrafo del artículo 29 de la Ley 2294 de 2023, se han materializado los siguientes productos:
1. Plan General.
2. Diseño Temático.
3. Diseño Estadístico.
4. Diseño de Recolección.
5. Manual de recolección y conceptos del formulario RCVPAPP.
6. Formulario de preguntas.
7. Diccionario de datos.
8. Normas de validación y consistencia.
9. Diseño de pruebas al formulario de preguntas.</t>
  </si>
  <si>
    <t>1_Plan General_RA_CONPES_4050_PAR_ART_29.pdf
 2_DISENO_TEMATICO.pdf
 3_DSO-EST-CONPES4050PAR19PND.pdf
 4_DISENO_RECOLECCION.pdf
 5_MANUAL DE RECOLECCIÓN Y CONCEPTOS DEL FORMULARIO_RCVPAPP.pdf
 6_FORM_RCVCAPP_PM.pdf
 7_DICCIONARIO_DATOS.7z
 8_NORMAS_VALIDACION_CONSISTENCIA_RCVPAPP.xlsx
 9_DISENO_PRUEBAS.7z</t>
  </si>
  <si>
    <t>DCD_05</t>
  </si>
  <si>
    <t>L2.9_Desarrollar las acciones de cumplimiento de los compromisos concertados en las instancias de participación y consulta con grupos poblacionales</t>
  </si>
  <si>
    <t>Realizar acompañamiento en la temática étnica  para el desarrollo de las Operaciones Censales</t>
  </si>
  <si>
    <t>(Número de acompañamientos realizados en el trimestre / Número de acompañamientos solicitados en el trimestre)*100%
(Indicador por demanda)</t>
  </si>
  <si>
    <t>Informes o ayudas de memoria con sus listas de asistencia que den evidencia del acompañamiento para el desarrollo de las Operaciones Censales</t>
  </si>
  <si>
    <t>6_Bases PND - Actores diferenciales para el cambio</t>
  </si>
  <si>
    <t xml:space="preserve"> Se desarrolló el proceso de capacitación a los  encuestadores designados de las diferentes comunidades del pueblo Kogui  en Santa Marta, la implementación del formato de taller para el auto censo  y el fortalecimiento al sistema de información de registro para grupos 
étnico – raciales en este territorio del país</t>
  </si>
  <si>
    <t>Inforne de comisión
1. Visita al DANE de Autoridades Resguardo indígena Mañature (La Guajira). Certificación de población ha generado afectación en el SGP, para el Resguardo indígena.2. Lista de Asistencia_Visita RI Mañature (La Guajira)_22052025 3. Reunion con gobernadores de Inga de Colon y Inga de San Andres 190525</t>
  </si>
  <si>
    <t>Acompañamiento en la Mesa CRIHU 25 DE Julio 2025 – Resoluciones 1515 de 2021 y 0972 de 2022
Se realizó el acompañamiento técnico en el marco de la Mesa CRIHU, conforme a lo dispuesto en la Resolución 1515 de 2021, modificada por la Resolución 0972 de 2022 del DANE, con el propósito de dar seguimiento a los acuerdos establecidos en la Mesa de Diálogo e Interlocución.
El 20 de agosto 2025 Como parte de este proceso, se llevó a cabo una mesa de trabajo en las instalaciones del DANE, centrada en el Sistema de Información CRIHU, con el fin de revisar avances, identificar necesidades y fortalecer la articulación institucional en torno a los compromisos adquiridos.</t>
  </si>
  <si>
    <t>Listado de asistencia y acta de mesa desarrollada con el CRIHU.</t>
  </si>
  <si>
    <t>No plica</t>
  </si>
  <si>
    <t>DCD_06</t>
  </si>
  <si>
    <t>Culminar el operativo de recolección del Registro Multidimensional Wayuu, así como la preparación y entrega de los resultados, en cumplimiento de la Sentencia T302/2017. (Línea base 2024 73%)</t>
  </si>
  <si>
    <t>Sumatoria de porcentajes de avance de los entregables culminados</t>
  </si>
  <si>
    <t>(i) Base definitiva del operativo (30%)
(ii) Bases final de resultados del RMW (50%) 
(iii) Cuadros de salida, boletines y archivos de salida de información del RMW (20%)</t>
  </si>
  <si>
    <r>
      <t>Reporte de avance en la base de datos del operativo del Registro Multidimensional Wayuu, con corte a 31 de marzo de 2025 (</t>
    </r>
    <r>
      <rPr>
        <u/>
        <sz val="11"/>
        <color rgb="FF000000"/>
        <rFont val="Segoe UI"/>
        <family val="2"/>
      </rPr>
      <t>respecto al total de viviendas esperadas</t>
    </r>
    <r>
      <rPr>
        <sz val="11"/>
        <color rgb="FF000000"/>
        <rFont val="Segoe UI"/>
        <family val="2"/>
      </rPr>
      <t>):
Clase 1: 89,8%
Clase 2: 60,3%</t>
    </r>
    <r>
      <rPr>
        <b/>
        <sz val="11"/>
        <color rgb="FF000000"/>
        <rFont val="Segoe UI"/>
        <family val="2"/>
      </rPr>
      <t xml:space="preserve">
Clase 3: 54%</t>
    </r>
  </si>
  <si>
    <t>Archivo XLS con el reporte descrito</t>
  </si>
  <si>
    <t>La reactivación y desarrollo del operativo de recolección del RMW durante 2025, ha presentado diversas sitiuaciones que han afectado su normal desarrollo (reanudación tardía ejecución contratos con organizaciones Wayuu que fungen como operadores de personal y transporte. Espera de decisión y aprobación por parte de las autoridades indígenas Wayuu para continuar el operativo directamente por el DANE).</t>
  </si>
  <si>
    <t>Reporte de avance en la base de datos del operativo del Registro Multidimensional Wayuu, con corte a 26 de junio de 2025 (respecto al total de viviendas esperadas):
Clase 1: 100,0%
Clase 2: 78,0%
Clase 3: 69,6%</t>
  </si>
  <si>
    <t>Archivo XLS con el reporte descrito "Reporte RMW - II Trimestres 2025"</t>
  </si>
  <si>
    <t>La reactivación y desarrollo del operativo de recolección del RMW durante 2025, ha presentado diversas sitiuaciones que han afectado su normal desarrollo (reanudación tardía ejecución contratos con organizaciones Wayuu que fungen como operadores de personal y transporte. Espera de decisión y aprobación por parte de las autoridades indígenas Wayuu para continuar el operativo directamente por el DANE).
Adicionalmente, dado que la base de datos se encuentra en depuración y procesamiento de la información transmitida, se han presentado variaciones en algunas cifras respecto a las cantidades de cuestionarios y viviendas reportadas por correcciones desde el operativo de recolección.</t>
  </si>
  <si>
    <t>Con la actualización de la base de datos del 6 de agosto, se remitió un archivo en formato Excel que contiene las estructuras de población tanto en cifras absolutas como en proporciones, desagregadas por corregimiento, clase geográfica, total municipal y para la suma de los cuatro municipios de La Guajira (Uribia, Manaure, Maicao y Riohacha). Adicionalmente, se incluyeron indicadores clasificados en cuatro grandes grupos: demográficos (índice de envejecimiento, índice de dependencia demográfica, razón niños-mujer, razón de sexos, edad media de la población, edad media al primer hijo y proporción de población por grupos etarios: primera infancia, infancia, adolescencia, juventud, adultez y vejez); condiciones de vida y educación (personas por vivienda, población analfabeta, población infantil con discapacidad e inasistencia escolar); salud (personas afiliadas a salud); y agua (fuente de agua principal en la vivienda).
Por otra parte, se remitió un segundo archivo en Excel con información relacionada con seguridad alimentaria, que incluye variables tales como: cantidad de comidas consumidas al día por los hogares (en municipios y corregimientos), presencia de personas que dejaron de consumir alguna de las tres comidas principales en el mes anterior y número de días en que ocurrió esta situación, así como el gasto mensual de los hogares en alimentos (por municipio, corregimiento y número de núcleos familiares en la vivienda). También se incluyen datos sobre los lugares donde se adquieren los alimentos, medios y tiempos de transporte en temporadas seca y de lluvias, proporción del gasto mensual en alimentación, y finalmente información sobre beneficiarios de programas y apoyos institucionales como el ICBF y el PAE.
Con respecto a la base de datos del RMW, se anexa copia del oficio DANE (radicado 202510061606) dirigido al Ministerio de Salud y Protección Social, a través del cual se evidencia el envío de las bases de datos del Registro Multidimensional Wayúu así como la documentación técnica soporte, en el marco del cumplimiento de la Sentencia T-302 de 2017, precisando que dichas bases de datos están protegidas por reserva estadística.</t>
  </si>
  <si>
    <t>Indicadores_RMW_PPANADEM_v3
Análisis_SAN_160825.DFxlsx (v2)
Radicado_202510061606__BD_RMW_Minsalud</t>
  </si>
  <si>
    <t>Última versión Base de Datos resultante del operativo de recolección del RMW
Versión definitiva de la BD procesada del RMW
Generación de los cuadros de salida a nivel de las diferentes unidades de análisis (Viviendas; Grupo de Residentes; Personas) y por agregaciones geográficas (municipio; corregimiento; comunidad)</t>
  </si>
  <si>
    <t>Base de Datos operativa RMW
BD definitiva procesada del RMW
Cuadros de salida:
VIVIENDA_MPIO_RMW_DEF
GENERALES_RMW_COMUNID_DEF
GENERALES_RMW_CORR_DEF
GENERALES_RMW_MPIO_DEF
GRP_RESIDENTE_RMWS_CORREG_DEF
GRP_RESIDENTES_RMW_COMUNID_DEF
GRP_RESIDENTES_RMW_MPIO_DEF
PERSONAS_RMW_MPIO_DEF
VIVIENDA_MPIO_RMW_DEF
VIVIENDA_RMW_COMUNID_DEF
VIVIENDA_RMW_CORR_DEF</t>
  </si>
  <si>
    <t>Bases de datos Censal</t>
  </si>
  <si>
    <t>Bases de Datos del Marco Geoestadístico Nacional</t>
  </si>
  <si>
    <t>DCD_07</t>
  </si>
  <si>
    <t>Desarrollar el sistema de información Wayuú  en su componente temático, con la integración de la base de datos del operativo y los registros administrativos (línea Base 2024 90%)</t>
  </si>
  <si>
    <t>Avance del informe metodológico realizado / Informe metodológico programado*100</t>
  </si>
  <si>
    <t>Informe metodológico consolidado con la integración de la base de datos del operativo más los registros administrativos</t>
  </si>
  <si>
    <t>31/08/2025</t>
  </si>
  <si>
    <t>Inicia reporte en el terccer trimestre</t>
  </si>
  <si>
    <t xml:space="preserve">Se presenta un conjunto de documentos y acciones relacionados con el cumplimiento de sentencias judiciales y procesos administrativos. En la Sentencia T-276 de 2022, se incluyen memorandos dirigidos a la Oficina Asesora Jurídica con informes de cumplimiento y anexos, así como la articulación y avance en el evento de socialización para presentar un documento de lecciones aprendidas, evidenciado en carpetas ZIP correspondientes a los informes 7 y 8. Además, se registra la remisión de invitaciones y la respuesta a la Procuraduría General de la Nación.
Respecto a la Sentencia T-302 de 2017, se destaca la suscripción del acuerdo de entrega de información entre el DANE y el Ministerio de Salud, acompañado de un documento técnico.
En cuanto a otras sentencias, se reporta apoyo en la respuesta a la Sentencia Pueblo Indígena Yukpa y el avance en procesos de restitución de tierras relacionados con el Resguardo Indígena Embera Katio Bochora y los casos CATRU - DUBASA y ANCOSO. Finalmente, se registra la participación en el cumplimiento de la Sentencia T-105 de 2025 con personas afines a los Jaguares de Yuruparí, documentada en acta de participación. A la fecha el Sistema de Información Wayuu alcanza un 95% de avance en su implementación. Este resultado se sustenta y se puede evidenciar en:
1.	Disponibilidad del micrositio: https://siwayuu.dane.gov.co/
2.	Carga de registros administrativos (RRAA) de las entidades que reportan información y que hacen parte del Comité Técnico de Información del MESEPP. Estos datos se encuentran integrados y publicados en el portal del SIW en los diferentes ejes temáticos: https://siwayuu.dane.gov.co/derechos
3.	Publicación de resultados preliminares del Registro Multidimensional Wayúu (RMW): https://siwayuu.dane.gov.co/registro-multidimensional
4.	Diseño metodológico del SIW
</t>
  </si>
  <si>
    <r>
      <t xml:space="preserve">Acciones desarrolladas en el tercer trimestre en el marco de cumplimiento de órdenes Judiciales en los siguientes términos:
</t>
    </r>
    <r>
      <rPr>
        <b/>
        <u/>
        <sz val="11"/>
        <rFont val="Segoe UI"/>
        <family val="2"/>
      </rPr>
      <t xml:space="preserve">1. Sentencia T-276 de 2022
</t>
    </r>
    <r>
      <rPr>
        <sz val="11"/>
        <rFont val="Segoe UI"/>
        <family val="2"/>
      </rPr>
      <t xml:space="preserve">• Memorando a la Oficina Asesora  jurídica del 7 informe de cumplimiento Anexo 1
• Articulación para avanzar en el Evento de Socialización para presentar en documento de Lecciones aprendidas. Carpeta ZIP 7 informe
• Memorando a la Oficina Asesora Jurídica del 8 informe de cumplimiento Anexo.   
• Remisión de invitaciones y avance en el evento de socialización. Carpera ZIP 8 informe
• Respuesta a la Procuraduría General de la Nación.                                                                                                                                                                                                       
</t>
    </r>
    <r>
      <rPr>
        <b/>
        <u/>
        <sz val="11"/>
        <rFont val="Segoe UI"/>
        <family val="2"/>
      </rPr>
      <t xml:space="preserve">2. Sentencia T- 302 de 2017
</t>
    </r>
    <r>
      <rPr>
        <sz val="11"/>
        <rFont val="Segoe UI"/>
        <family val="2"/>
      </rPr>
      <t xml:space="preserve">• Suscripción del Acuerdo de entrega de información entre el DANE y el Ministerio de Salud  (Acuerdo - Documento técnico)                                                                    
</t>
    </r>
    <r>
      <rPr>
        <b/>
        <sz val="11"/>
        <rFont val="Segoe UI"/>
        <family val="2"/>
      </rPr>
      <t xml:space="preserve">3. Otras sentencias.
</t>
    </r>
    <r>
      <rPr>
        <sz val="11"/>
        <rFont val="Segoe UI"/>
        <family val="2"/>
      </rPr>
      <t xml:space="preserve">• Apoyo en la respuesta Sentencia Pueblo Indígena Yukpa - Sol. Gobernación del Cesar. Rad. - INDICACIONES
• Avence en el Proceso de Restitución de Tierras Radicado No. 27-001-31-21-001-2017-00106-00 - RESGUARDO INDIGENA EMBERA KATIO BOCHOROMABOCHOROMACITO  (memorando de informe)
• PROCESOS RESTITUCIÓN DE TIERRAS CATRU - DUBASA Y ANCOSO 27001312100120190005300 (Informe a Jurídica)
• Participación en el cumplimiento de la Sentencia T-105 de 2025 con las personas afines a los Jaguares de Yurupari. (Acta de participación).     
1.	Disponibilidad del micrositio: https://siwayuu.dane.gov.co/
2.	Carga de registros administrativos (RRAA) de las entidades que reportan información y que hacen parte del Comité Técnico de Información del MESEPP. Estos datos se encuentran integrados y publicados en el portal del SIW en los diferentes ejes temáticos: https://siwayuu.dane.gov.co/derechos
3.	Publicación de resultados preliminares del Registro Multidimensional Wayúu (RMW): https://siwayuu.dane.gov.co/registro-multidimensional
4.	Diseño metodológico del SIW
                                                                          </t>
    </r>
  </si>
  <si>
    <t>DCD_08</t>
  </si>
  <si>
    <t>Elaborar respuestas para atender los requerimientos en cumplimiento de las sentencias T302 y auto 696</t>
  </si>
  <si>
    <t>(Número de respuestas elaboradas en el trimestre/Número de respuestas solicitadas en el trimestre)*100% 
(Indicador por demanda)</t>
  </si>
  <si>
    <t>Respuestas a solicitudes de información y/o ayudas de memoria</t>
  </si>
  <si>
    <t>Se  elaboró  respuestas a requerimientos asociados a las sentencias T-302 de 2017 y Auto 696 de 2020.</t>
  </si>
  <si>
    <t>Carpeta con respuestas a sentencia T302</t>
  </si>
  <si>
    <t xml:space="preserve">En el desarrollo del Plan provisional de acción ordenado por la Corte Constitucional en el Marco de la Sentencia T-302, durante el periodo se completó la suscripción del Acuerdo de  entrega de información entre el DANE y el ministerio de Salud. </t>
  </si>
  <si>
    <t>Documento de acuerdo de entrega de información</t>
  </si>
  <si>
    <t xml:space="preserve">"Durante el periodo se dio respuesta a las tres (3) solicitudes allegadas:
1. Se atendió lo ordenado en el marco del Auto 1284 de 2025, orden tercera y se apoyó la respuesta a la orden 2 con su respectiva remisión a la Consejería Presidencial para las regiones e informando a la Sala de Seguimiento de la Corte Constitucional  
2. Se dio respuesta al auto del 13 de noviembre en su orden 2da relacionada con las proyecciones de la población Wayuu fundamentada en una solicitud elevada por los alcaldes de los 4 municipios accionados en la sentencia T-302 de 2017. 
3. Alacance al oficio remisorio de la información obtenida del RMW al Ministerio de Salud en cumplimiento del acuerdo de entrega de información suscrito con esta entidad. 
</t>
  </si>
  <si>
    <t>000000222429_informe Orden 2 auto 131125
000000222430_metodologias demográficas aplicada
202510087735 Oficio remisorio Consejería
202510096168_oficio remisorio informe Consejería
202510096198_Oficio a la Corte Informando
Alcance entrega de información RMW_18122025_ajustadoEB_Ajustado_JGHT (1)
INFORME AUTO 1284 DE 2025 CONSEJERÍA 10112025_Radicado
Oficio remisión informe AUTO 1284 DE 2025_10112025 Corte_RAD</t>
  </si>
  <si>
    <t>DCD_09</t>
  </si>
  <si>
    <t xml:space="preserve">Elaborar respuestas para atender los requerimientos en cumplimiento de las sentencia T 276 - pueblo Afrocolombiano </t>
  </si>
  <si>
    <t xml:space="preserve">Se presentó el primer  informe de cumplimiento - Sentencia T-276 de 2022 y de los Autos del 26
de noviembre de 2024, 17 de febrero y 07 de marzo de 2025 según Radicado DANE No. 202510018747
</t>
  </si>
  <si>
    <t>Oficio enviado  al Juzgado con Radicado NO. 202510018747</t>
  </si>
  <si>
    <t>Durante el periodo se respondieron un total de cinco solicitudes recibidas relacionadas con la Sentencias 276 de 2022.
Estas solicitudes incluyen un Memorando a la oficina Asesora Juríduca del 7 informe de cumplimiento; documento con articulación para avanzar en el Evento de Socialización para presentar el documento de lecciones aprendidas; Memorando a la oficina asesora jurídica del octavo informe de cumplimiento; la remisión de las invitaciones y avance en el evento de socialización y la respuesta la solicitud remitida por la Procuraduría General de la Nación.</t>
  </si>
  <si>
    <t>Documentos Séptimo Informe
Memorando informe Julio
Respuesta a la procuraduría</t>
  </si>
  <si>
    <t>Durante el periodo se dio respuesta a un total de 4 solicitudes que fueron allegadas las cuales son: Informes de cumplimiento de los meses de septiembre, octubre, noviembre y diciembre junto con sus anexos  y respuesta al auto del 15 de diciembre de 2025 avance en el cumplimiento de la segunda parte de la orden segunda relacionado con el proceso de socialización del documento.</t>
  </si>
  <si>
    <t>202510078626_ Informe octubre
Anexo 1. 12_12_2025 INFORME AVANCES CUMPLIMIENTO SENTENCIA T_276 DE 2022
Anexo 3. Plan de sensibilización, Socialización y Difusión
Anexo 4. Informe 202510065748_ Sen T_276_2022
Anexo 5. 202510075508-2_ 23_09_2025 informe avances (1)
Anexo 6. 07_11_2025_ INFORME ACREDITACION _202510087585</t>
  </si>
  <si>
    <t>DCD_10</t>
  </si>
  <si>
    <t>Elaborar respuestas para atender los requerimientos en cumplimiento de las sentencias relacionadas con grupos diferenciales</t>
  </si>
  <si>
    <t>Producción de información estructural</t>
  </si>
  <si>
    <t>Se atendieron solicitudes de información referente a Población negra, afrocolombiana, raizal y palenquera e indígenas  por medio del sistema de correo institucional del DANE llamado MERCURIO.</t>
  </si>
  <si>
    <t>Carpeta con correos atendidos</t>
  </si>
  <si>
    <t>Se presenta un conjunto de documentos y acciones relacionados con el cumplimiento de sentencias judiciales y procesos administrativos. En la Sentencia T-276 de 2022, se incluyen memorandos dirigidos a la Oficina Asesora Jurídica con informes de cumplimiento y anexos, así como la articulación y avance en el evento de socialización para presentar un documento de lecciones aprendidas, evidenciado en carpetas ZIP correspondientes a los informes 7 y 8. Además, se registra la remisión de invitaciones y la respuesta a la Procuraduría General de la Nación.
Respecto a la Sentencia T-302 de 2017, se destaca la suscripción del acuerdo de entrega de información entre el DANE y el Ministerio de Salud, acompañado de un documento técnico.
En cuanto a otras sentencias, se reporta apoyo en la respuesta a la Sentencia Pueblo Indígena Yukpa y el avance en procesos de restitución de tierras relacionados con el Resguardo Indígena Embera Katio Bochora y los casos CATRU - DUBASA y ANCOSO. Finalmente, se registra la participación en el cumplimiento de la Sentencia T-105 de 2025 con personas afines a los Jaguares de Yuruparí, documentada en acta de participación.</t>
  </si>
  <si>
    <t xml:space="preserve">Documentos Séptimo Informe
Memorando informe Julio
Respuesta a la procuraduría
Respuesta pueblo Indígena Yukpa                                                                    </t>
  </si>
  <si>
    <t>Durante el periodo se dio respuesta a 4 solicitudes allegadas de informes de avance del cumplimiento en el marco del Proceso de restitución de tierras: 
- CHOCO_EMBERA KATIO BOCHOROMA- BOCHOROMACITO
- SENTENCIA 038 ORIGEN COLONIAL
- SENTENCIA 106 DE 2025 JAGUARES DE YURUPARI
- CAÑON DEL RIO GARRAPATAS</t>
  </si>
  <si>
    <t>BOCHOROMA - BOCHOROMACITO
JAGUARES DE YURUPARI S- 106 DE 2025
Resguardo Indígena Colonial de Honduras</t>
  </si>
  <si>
    <t>DCD_11</t>
  </si>
  <si>
    <t>Elaborar Proyecciones de población en edad de trabajar de localidades y comunas de Bogotá y Medellín, actualizadas.</t>
  </si>
  <si>
    <t>(Número de cuadros de salida elaborados / Número de Cuadros de salidas programados en el trimestre) *100</t>
  </si>
  <si>
    <t>Cuadros de Resultados con las proyecciones de población en edad de trabajar desagregado por unidad de planeación local.</t>
  </si>
  <si>
    <r>
      <rPr>
        <sz val="12"/>
        <rFont val="Aptos"/>
        <family val="2"/>
      </rPr>
      <t>El avance se ha concentrado en los procesos precontractuales del personal que desarrollara las tareas asociadas a los contratos interadministrativos </t>
    </r>
    <r>
      <rPr>
        <b/>
        <sz val="12"/>
        <rFont val="inherit"/>
      </rPr>
      <t>contrato 500 DANE-SDP RMBC para Bogotá y Soacha.</t>
    </r>
    <r>
      <rPr>
        <sz val="12"/>
        <rFont val="Aptos"/>
        <family val="2"/>
      </rPr>
      <t> Así mismo, CONTRATO INTERADMINISTRATIVO con la Alcaldía de Medellín. </t>
    </r>
  </si>
  <si>
    <t>1. OBLIGACIONES CONTRATOS MEDELLÍN                      2. TERMINOS Y OBLIGACIONES BOGOTÁ 3. Remisión Hojas de vida, términos y obligaciones profesionales contrato Bogotá4. RV_ Remisión Hojas de vida, términos y obligaciones profesionales contrato Medellín</t>
  </si>
  <si>
    <t>Esta meta reporta en el segundo y cuarto trimestre</t>
  </si>
  <si>
    <t xml:space="preserve">Respecto al Contrato 4600104690 suscrito entre el DANE y la Alcaldía de Medellín, la Dirección de Censos y Demografía-DCD entregó los productos correspondientes a las proyecciones poblacionales a nivel barrios y veredas del municipio de Medellín, el pasado 28 de noviembre, se adjuntan como evidencia lo siguientes insumos ubicados en la carpeta CONTRATO 4600104690_2025_MEDELLIN: En cuanto al Contrato 500 suscrito entre el DANE y Secretaría Distrital de Planeación de Bogotá y Área Metropolitana de Bogotá y Cundinamarca, la Dirección de Censos y Demografía-DCD realizó la entrega 3 el pasado 17 de octubre de 2024, como soporte de entrega, se adjuntan los siguientes insumos en la carpeta ENTREGA 3:La próxima entrega está pactada para el  31 de diciembre; no obstante para efectos de evidencia de avance, a continuación relacionamos los productos que a la fecha se tienen listos,  y que se encuentran ubicados en la carpeta ENTREGA 4: </t>
  </si>
  <si>
    <t xml:space="preserve">*Carpeta Entrega de productos Contrato Interadministrativo Medellín 2025.zip, en la que se encuentran los productos entregados y que están listado en el correo del 17 de noviembre
*ENTREGA 3_DOCUMENTO METODOLOGICO ELABORACIÓN DE PROYECCIONES POBLACIÓN BOGOTÁ SOACHA 17102025. Pdf: correo electrónico en el cual se hace la entrega del Documento metodológico_ Proy_Bogotá V3.pdf 
*-Documento metodológico_ Proy_Bogotá V3.pdf: Documento metodológico que contiene los parámetros generales para la elaboración de las proyecciones poblacionales para Bogotá y Soacha en la desagregación solicitada
ENTREGA 4
*Proyecciones de población Comunas Soacha 2018_2035_VP.xls
Proyecciones de población Localidades 2005_2017_VP.xls
Proyecciones de población Localidades 2018_2035_VP.xls
Proyecciones de población UPL Bogotá 2005_2017_VP.xls
Proyecciones de población UPL Bogotá 2018_2035_VP.xls
Proyecciones de población UTIEM Bogotá 2005_2017_VP.xls
Proyecciones de población UTIEM Bogotá 2018_2035_VP.xls
</t>
  </si>
  <si>
    <t>DCD_12</t>
  </si>
  <si>
    <t xml:space="preserve">Realizar acompañamiento técnico a las organizaciones indígenas brindado, en cumplimiento de los acuerdos establecidos en el plan de desarrollo 2024-2026 </t>
  </si>
  <si>
    <t>(Número de acompañamientos realizados en el trimestre/Número de acompañamientos solicitados en el trimestre)*100%
(Indicador por demanda)</t>
  </si>
  <si>
    <t>Informes o ayudas de memoria con sus listas de asistencia que den cuenta del acompañamiento brindado a las organizaciones indígenas, en cumplimiento de los acuerdos del plan de desarrollo 2024-2026.</t>
  </si>
  <si>
    <t>Para este segundo trimestre no se  realizaron acompañamientos  a organizaciones indigenas , puesto que estos no fueron solicitados por dichas organizaciones y ministerio de interior quien es la entidad encargada de articular y coordinar esta atenciones.</t>
  </si>
  <si>
    <t>Para este tercer trimestre no se  realizaron acompañamientos brindados a organizaciones indígenas, puesto que estos no fueron solicitados por dichas orgnizaciones.</t>
  </si>
  <si>
    <t>DCD_13</t>
  </si>
  <si>
    <t>Realizar acciones de acompañamiento técnico en articulación con el Ministerio del Interior, para el fortalecimiento de los listados censales de los pueblos indígenas, en el marco de la adecuación del Sistema Estadístico Nacional - SEN</t>
  </si>
  <si>
    <t>(Número de acompañamientos realizados en el trimestre/Número de acompañamientos solicitados en el trimestre)*100% 
(Indicador por demanda)</t>
  </si>
  <si>
    <t>Informes o ayudas de memoria con sus listas de asistencia que den cuenta del acompañamiento para el fortalecimiento de listados censales</t>
  </si>
  <si>
    <t>Retroalimentación DANE a Ministerio del Interior, respecto a la versión de instrumento de recolección y diccionario de datos autocensos indígenas.
Formulación y envío Guía Buenas prácticas dirigida al Ministerio del Interior, para los Registros de población étnica
Asistencia a reuniones con Ministerio del Interior y autoridades y representantes de pueblos indígenas.</t>
  </si>
  <si>
    <t xml:space="preserve">Archivos PDF:
Remisión observaciones Diccionario de Datos; Guía de Buenas prácticas a MinInterior; soporte reunión 19 de marzo
Archivo Word Acta de reunión 28 de marzo </t>
  </si>
  <si>
    <t>Esta meta se cumplió en el primer trimestre, teniendo en cuenta que la documentación orientada al fortalecimiento de los autocensos fue generada y entregada al Ministerio del Interior durante dicho periodo.</t>
  </si>
  <si>
    <t>1.Reunión de seguimiento a la ruta de implementación del Decreto 724 de 2024 2. Reunion revision de diccionario de Datos 3. Guía de Buenas Practicas dirigida al ministerio del interior para la configuración de registros de población étnicos 4. Respuesta TRASLADO DE PROPUESTA DE DICCIONARIO DE DATOS PARA EL FORTALECIMIENTO
DE LOS CENSOS PROPIOS DE LOS PUEBLOS INDÍGENAS
Radicado Ministerio del Interior 2025-2-002102-003348 Id: 492945
Radicado DANE No. 202520006842 5. FORMATO CENSOS INDÍGENAS AJUSTADO GOBIERNO 25-03-2025</t>
  </si>
  <si>
    <t xml:space="preserve">Para este tercer trimestre no se  realizaron acompañamientos  a organizaciones indigenas , puesto que estos no fueron solicitados por dichas organizaciones y Ministerio del Interior quien es la entidad encargada de articular y coordinar esta atenciones.
</t>
  </si>
  <si>
    <t>En el último trimestre, se incluyó el tema de cualificación de autocensos en el comité temporal de adecuación, donde tienen asiento las organizaciones de la MPC, allí se llevaron a cabo cuatro sesiones en donde se hizo un diagnóstico y se recogieron las necesidades de información para autocensos con representantes de las organizaciones indígenas.</t>
  </si>
  <si>
    <t>1 reunion sesion 1 Listado de aistencia virtual_10_10_2025_Comité Técnico con Participación de las Organizaciones Indígenas de Carácter Temporal
2 Listado de asistencia virtual 2 reunion 1 sesion  23_10_2025 Comité Técnico con Participación de las Organizaciones Indígenas de Carácter Temp
2 reunion Acta de Sesión 1  Comité Técnico con Participación de Organizaciones Indígenas 23102025v1
3 REUNIÓM 1 SESION Listado de asistencia virtual 30_10_2025_ Comité Técnico con Participación de las Organizaciones Indígenas de Carácter Tempor
3 REUNION ACTA  1 Sesión  Comité técnico_organizaciones indígenas _30102025
4 Acta de la Cuarta reunión Comité Técnico con Participación de Organizaciones Indígenas (1)
4 Listado de  asistencia reunion  07_11_2025 Comité Técnico con Participación de las Organizaciones Indígenas de Carácter Temporal (4)
Acta de Sesión1  primera reunion-Comité Técnico con Participación de Organizaciones Indígenas 1v</t>
  </si>
  <si>
    <t>DCD_14</t>
  </si>
  <si>
    <t xml:space="preserve">Construir el documento "resultados de las pruebas de la pregunta de autoreconocimiento étnico para operaciones del ciclo Censal de población indígena”
</t>
  </si>
  <si>
    <t>Documento  construidos durante el periodo / Documento programado</t>
  </si>
  <si>
    <t xml:space="preserve">Documento de resultados de las pruebas de la pregunta de autoreconocimiento étnico para operaciones del ciclo Censal de población indígena
</t>
  </si>
  <si>
    <t>Se entrega el documento final de Prueba de viriable de autorreconocimiento étnico.</t>
  </si>
  <si>
    <t>Resultados_Pruebas_Autoidentificación_étnica_DANE2025_VF</t>
  </si>
  <si>
    <t>DCD_15</t>
  </si>
  <si>
    <t>Realizar acompañamiento técnico para el fortalecimiento las capacidades de análisis de información poblacional de lideres indígenas de la Amazonia</t>
  </si>
  <si>
    <t>Informes o ayudas de memoria con sus listas de asistencia que den cuenta del fortalecimiento a líderes indígenas</t>
  </si>
  <si>
    <t>Para este segundo trimestre no se  realizaron acompañamientos técnico para el fortalecimiento las capacidades de análisis de información poblacional de lideres indígenas de la Amazonia, puesto quee estos acmpañamientos no fueron solicitados por las organizaciones indigenas de la Amazonia y no hubo presupeusto asignado por parte del Ministerio de haciendo</t>
  </si>
  <si>
    <t>Durante el periodo se realizaron 2 talleres para el fortalecimiento de las capacidades de recolección y notificaicón de la información relacionada con nacimientos y defunciones en las comunidades indígenas de Acaricuara y Tapurucuara en el municipio de Mitu</t>
  </si>
  <si>
    <t>Listados de asistencia a los talleres realizados en Acaricuara y Tapurucuara</t>
  </si>
  <si>
    <t>DCD_16</t>
  </si>
  <si>
    <t>Realizar acompañamiento técnico para la elaboración de los listados censales para la población Población negra, afrocolombiana, raizal y palenquera.</t>
  </si>
  <si>
    <t>Informes o ayudas de memoria con sus listas de asistencia que den cuenta del acompañamiento</t>
  </si>
  <si>
    <r>
      <rPr>
        <sz val="12"/>
        <color rgb="FF000000"/>
        <rFont val="Segoe UI Light"/>
        <family val="2"/>
      </rPr>
      <t xml:space="preserve">Durante el segundo trimestre, no se pudo brindar </t>
    </r>
    <r>
      <rPr>
        <b/>
        <sz val="14"/>
        <color rgb="FF000000"/>
        <rFont val="Aptos Narrow"/>
      </rPr>
      <t>acompañamiento en la elaboración de los listados censales de la población negra, afrocolombiana, raizal y palenquera</t>
    </r>
    <r>
      <rPr>
        <sz val="14"/>
        <color rgb="FF000000"/>
        <rFont val="Aptos Narrow"/>
      </rPr>
      <t xml:space="preserve"> debido a la falta de solicitud por parte del Ministerio del Interior para llevar a cabo estas acciones.</t>
    </r>
  </si>
  <si>
    <r>
      <rPr>
        <sz val="11"/>
        <color rgb="FF000000"/>
        <rFont val="Segoe UI"/>
        <family val="2"/>
      </rPr>
      <t xml:space="preserve">Durante el tercer trimestre, no se pudo brindar </t>
    </r>
    <r>
      <rPr>
        <b/>
        <sz val="11"/>
        <color rgb="FF000000"/>
        <rFont val="Segoe UI"/>
        <family val="2"/>
      </rPr>
      <t>acompañamiento en la elaboración de los listados censales de la Población negra, afrocolombiana, raizal y palenquera</t>
    </r>
    <r>
      <rPr>
        <sz val="11"/>
        <color rgb="FF000000"/>
        <rFont val="Segoe UI"/>
        <family val="2"/>
      </rPr>
      <t xml:space="preserve"> debido a la falta de solicitud por parte del Ministerio del Interior para llevar a cabo estas acciones.</t>
    </r>
  </si>
  <si>
    <t xml:space="preserve">En el periodo comprendido de octubre a diciembre, se logró avanzar en el proceso de gestión y articulación institucional con diferentes entidades nacionales de las autoridades políticas y de representación de las poblaciones afrodescendientes del país. Con todo este gran esfuerzo conjunto, se llevaron a cabo dos jornadas de trabajo con la comisión séptima del Espacio Nacional de Consulta Previa, para acordar la ruta de cumplimiento del acuerdo del Plan Nacional de Desarrollo. Del 20 al 22 de octubre; en la ciudad de Cali, se llevó a cabo la primera mesa de trabajo entre el DANE y la comisión séptima del ENCP.
En noviembre, se logró continuar con el avance en el proceso de gestión y articulación institucional, para llevar a cabo las segundas mesas de trabajo entre el DANE y la comisión sétima del ENCP. De igual forma se pudo construir por parte de la entidad, la propuesta del Plan de Choque que se presentaría a la comisión Séptima en la jornada de trabajo programada. La jornada se realizó en la ciudad de Cali entre el 28 de noviembre al 1 de diciembre. 
</t>
  </si>
  <si>
    <t>Acta comisión 7a ENCP 20 y 21 de octubre 2025
Acta Comisión Séptima ENCP Nov. 28, 29 y 30
Soporte del Listado - Acta Comisión VII ENCP Nov. 28 - al 30</t>
  </si>
  <si>
    <t>DCD_17</t>
  </si>
  <si>
    <t>Construir el documento preliminar del Protocolo de relacionamiento con las comunidades Población negra, afrocolombiana, raizal y palenquera.</t>
  </si>
  <si>
    <t>Documento construido / Documento programado</t>
  </si>
  <si>
    <t>Documento preliminar del protocolo de relacionamiento con la Población negra, afrocolombiana, raizal y palenquera.</t>
  </si>
  <si>
    <t>En diciembre se consolida el material resultado de los dos espacios de trabajo con la comisión séptima del ENCP. Consolidando el documento borrador elaborado por el DANE para llevar a cabo el proceso de planeación y ejecución de la ruta de cumplimiento concertada para el 2026, y de esta forma finalizar el cumplimiento del acuerdo.</t>
  </si>
  <si>
    <t>Protocolo de Relacionamiento con grupos étnicos - Versión #6</t>
  </si>
  <si>
    <t>DCD_18</t>
  </si>
  <si>
    <t xml:space="preserve">Construir el documento "Insumos para la preparación del censo poblacional con la población Negra, afrocolombiana, raizal y palenquera"
</t>
  </si>
  <si>
    <t xml:space="preserve">Documento de Insumos para la preparación del censo poblacional con la población Negra, afrocolombiana, raizal y palenquera
</t>
  </si>
  <si>
    <t>Se logró consolidar documento preliminar de pruebas del Plan de Pruebas temáticas para  el conteo intercensal de la Población negra, afrocolombiana, raizal y palenquera, que se complementará con los resultados obtenidos en los 4 talleres que se desarrollarán en la vigencia 2026.</t>
  </si>
  <si>
    <t>DCD_19</t>
  </si>
  <si>
    <t xml:space="preserve">Realizar acompañamiento técnico para el diseño metodológico de la caracterización sociodemográfica de las viviendas y la población Rrom, a  las 9 kumpanias y las dos organizaciones del pueblo Rrom </t>
  </si>
  <si>
    <t xml:space="preserve">Informes técnicos o ayudas de memoria con sus listas de asistencia que evidencien el acompañamiento técnico brindando a las organizaciones </t>
  </si>
  <si>
    <r>
      <t>Durante el segundo trimestre del año se llevo a cabo la Sesión de la Comisión Nacional de Dialogo d</t>
    </r>
    <r>
      <rPr>
        <b/>
        <sz val="12"/>
        <rFont val="Segoe UI Light"/>
        <family val="2"/>
      </rPr>
      <t xml:space="preserve">el Pueblo ROM </t>
    </r>
    <r>
      <rPr>
        <sz val="12"/>
        <rFont val="Segoe UI Light"/>
        <family val="2"/>
      </rPr>
      <t xml:space="preserve">para el seguimiento de cumplimiento de los acuerdos suscritos en el marco de la Consulta Previa del </t>
    </r>
    <r>
      <rPr>
        <b/>
        <sz val="12"/>
        <rFont val="Segoe UI Light"/>
        <family val="2"/>
      </rPr>
      <t>PND 2022- 2026,</t>
    </r>
    <r>
      <rPr>
        <sz val="12"/>
        <rFont val="Segoe UI Light"/>
        <family val="2"/>
      </rPr>
      <t xml:space="preserve"> esta reunión se llevo a cabo entre el DANE, Ministerio del Interior y Representantes del pueblo Rrom el </t>
    </r>
    <r>
      <rPr>
        <b/>
        <sz val="12"/>
        <rFont val="Segoe UI Light"/>
        <family val="2"/>
      </rPr>
      <t>día 26 de junio del presente año</t>
    </r>
    <r>
      <rPr>
        <sz val="12"/>
        <rFont val="Segoe UI Light"/>
        <family val="2"/>
      </rPr>
      <t>. Como parte de lo acordado con los representantes Rrom, se programó una reunión conjunta para septiembre de 2025, con el fin de revisar la propuesta de formulario de asistencia técnica.</t>
    </r>
  </si>
  <si>
    <t>1. Acta Sesión de la Comisión Nacional de Dialogo del Pueblo ROM 26 DE JULIO. 2. Lista de Asistencia 26_jun</t>
  </si>
  <si>
    <t xml:space="preserve">El pasado 8 y 9 de septiembre en el Hotel Dann se desarrolló una mesa de trabajo, bajo la modalidad presencial, con la Comisión Naiconal de Diálogo del Pueblo Rrom. En este espacio participaron representantes de las 13 Kumpanias.
En este espacio se tavanzó en el cumplimiento de :  el  Diseño metodológico- se socializó y entregó el formulario de caracterización cumpliéndose con este hito en su totalidad. 
 Capacitación a la Comisión Nacional de Diálogo del pueblo Rrom  Se llevó a cabo en este espacio la capacitación en su totalidad. 
Procesamiento de la información Se determinó el envío de los lineamientos para el procesamiento de datos en noviembre de 2025. Se aclara que el DANE no puede realizar procesamiento de datos proveniente de procesos autónomos de recolección de información de las comunidades pero sí puede fortalecer las capacidades para la realización de este ejercicio.  </t>
  </si>
  <si>
    <t>Listado de asistencia y acta del espacio desarrollado con la Comisión Nacional de Diálogo del Pueblo Rrom.</t>
  </si>
  <si>
    <t xml:space="preserve">Se realizó la consolidación de la redacción correspondiente a la propuesta metodológica para la caracterización sociodemográfica de las viviendas y el pueblo Rrom, documento en el cual se integraron los aportes realizados por la CND en términos del cuestionario que surgió en la mesa técnica realizada en septiembre de 2025. El documento está compuesto por la introducción justificación, antecedentes, métodos y estrategias de recolección de datos, descripción del cuestionario, confirmación del equipo de trabajo, elaboración de manuales, diseño de plan de contingencias y estrategia de seguimiento. El documento fue remitido a los representantes de la CND para su respectiva revisión y comentarios, así como el cuestionario propuesto. </t>
  </si>
  <si>
    <t>Formulario para la caracterización sociodemográfica de las viviendas y el pueblo Rrom_202512
Metodologia para la caracterización sociodemográfica del pueblo Rrom_202512_</t>
  </si>
  <si>
    <t>DCD_20</t>
  </si>
  <si>
    <t>Realizar el acompañamiento técnico para la producción de información estadística para la caracterización de la población campesina en cumplimiento de la sentencia 2028 de 2018</t>
  </si>
  <si>
    <t>Informes técnicos o ayudas de memoria con sus listas de asistencia que den cuenta del acompañamiento técnico para la producción información estadística para la caracterización de la población campesina</t>
  </si>
  <si>
    <t>Durante este segundo trimestre se adelantaron dos sesiones de la Mesa Estadística del Campesinado. La primera, se celebró el siete de mayo en la cual se presentó y aprobó el plan anual de trabajo. En la segunda, citada el nueve de junio, se desarrolló un taller de identificación de necesidades de información. Se pretende ir trabajando las necesidades de información, en procura de ir teniendo un ejercicio completo, a partir del diligenciamiento del formato F2 por entidad integrante, para el tercer trimestre 2025</t>
  </si>
  <si>
    <t>1.4a_Sesión_MESA_ ESTADI_ SECTORIAL_Camp_07052025
2.5a_Sesión_MESA_ ESTADI_ SECTORIAL_Camp_09062025</t>
  </si>
  <si>
    <t>Para el presente trimestre, se adelantaron cuatro encuentros, dos con funcionarios de la región del Bajo Cauca Antioqueño y de la región del Urabá Antioqueño. A su vez se desarrollaron dos talleres con población campesina en las mismas regiones relacionadas. Los encuentros se hicieron en atención a la solicitud puntual de la Gobernación de Antioquia. El ejercicio consistió en una capacitación denominada fortalecimiento de capacidades estadísticas para funcionarios y campesinado. Lo ejercicios se dieron cita los dias  25-26 de agosto en Necoclí y el 28-29 de agosto en Caucasia, Antioquia.</t>
  </si>
  <si>
    <t>Invitacion a los espacios con las comunidades
Listados de asistencia a los espacios de Urabaá y Bajo Cauca Antioqueño</t>
  </si>
  <si>
    <t>Se realizaron ejercicios de pruebas para la identificación del sujeto campesino en los municipios de Tunja y Samacá - Departamento de Boyacá, durante el mes de noviembre de 2025. Lo anterior, con miras a incluir una pregunta que permita la visibilidad estadística del sujeto campesino en las operaciones estadísticas del ciclo censal. A su vez, el día 10 de diciembre de 2025, se realizó la última sesión del año de la Mesa Estadística del Campesinado, en la cual se presentó el ejercicio desde la articulación de las diferentes dependencias DANE involucradas en el.</t>
  </si>
  <si>
    <t>Cuarta Mesa Estadística del Campesinado(10122025)
PPT Mesa Estadística del Campesinado-10122025</t>
  </si>
  <si>
    <t>DCD_21</t>
  </si>
  <si>
    <t>Realizar el Análisis de comparabilidad y calidad de los datos en el proceso preparatorio para la transición de CIE10 a CIE11 desarrollado, a través del uso de las herramientas tecnológicas para la codificación automática de causas de defunción en CIE11 "1. Desarrollo In House: SIGEV Módulo de codificación y 2. IRIS 6 - con nuevas versiones de pruebas".</t>
  </si>
  <si>
    <t>Sumatoria de porcentajes de avance del documento realizado</t>
  </si>
  <si>
    <t>Un documento con las pruebas de codificación en CIE11 realizadas.</t>
  </si>
  <si>
    <t>Se elaboró un documento que  tiene como finalidad presentar los avances a la fecha relativos a este eje “Comparabilidad y Calidad de los datos”. Se espera obtener resultados fiables que permitan comprender el impacto de la transición entre CIE-10 a CIE-11 en las estadísticas vitales</t>
  </si>
  <si>
    <t>Un (1) documento sobre la comparabilidad y calidad de datos</t>
  </si>
  <si>
    <t>Se elaboraron dos documentos que  tiene como finalidad presentar los avances a la fecha relativos a los avances en el proceso de transición de CIE10 a CIE11 para mortalidad</t>
  </si>
  <si>
    <t>Documento Avances en el proceso de transición de CIE10 a CIE11 
para mortalidad</t>
  </si>
  <si>
    <t>Documento final en el proceso de transición de CIE10 a CIE11 
para mortalidad</t>
  </si>
  <si>
    <t>2025.12.19 PAI-4to Trim-Dic2025.f</t>
  </si>
  <si>
    <t>DCD_22</t>
  </si>
  <si>
    <t>Desarrollar propuesta técnica para el fortalecimiento de la gestión, integración y articulación de la información poblacional y los análisis sociodemográficos con enfoque territorial.</t>
  </si>
  <si>
    <t>Sumatoria porcentajes de avance de los entregables desarrollados</t>
  </si>
  <si>
    <t>(i) Documentos metodológicos de análisis postcensal de poblaciones étnico-raciales 60%
(ii) Boletines técnicos de análisis postcensal de poblaciones étnico-raciales 40%</t>
  </si>
  <si>
    <t>Se inicio el ejercicio de análisis postcensal con la estimación de la mortalidad por sexo y edades simples y la fecundidad por mujer en edad fértil (10-49 años) 2018 para la población indígena, Rom y Negros Afrodesendientes y Palenqueros, teniendo como insumos la información suministrada por el Censo Nacional de Población y Vivienda-CNPV 2018 y las estadísticas vitales. Los primeros resultados obtenidos han sido producto de la exploración de varias metodologías los cuales se han comparado con los resultados oficiales publicados por el CNPV
Se adjuntan los siguientes archivos: Estimaciones mortalidad_etnica_2018_30032025.xlsx; Estimaciones fecundidad_etnica_2018_30032025.xlsx
Por otro lado, se ha venido trabajando en el documento de análisis de resultados producto del Registro Multidimensional Wayuu el cual ha sido revisado y ajustado al interior de la Dirección de Censos y Demografía
Se adjuntan los siguientes archivos: DISEÑO DEL ANALISIS REGISTRO MULTIDIMENSIONALWAYUU_14042025.pdf</t>
  </si>
  <si>
    <t>Estimaciones mortalidad_etnica_2018_30032025.xlsx
Estimaciones fecundidad_etnica_2018_30032025.xlsx
DISEÑO DEL ANALISIS REGISTRO MULTIDIMENSIONAL WAYUU_14042025.pdf</t>
  </si>
  <si>
    <t>Las evidencias correspondientes cuentan con los insumos construidos para el fortalecimiento de la gestión, integración y articulación de la información poblacional y los análisis sociodemográficos con enfoque territorial, en tres ámbitos (i). elaboración de Indicadores según pertenencia étnico-racial, (ii). revisión de proyecciones de población indígena en 4 resguardos indígenas (Manaure, Riohacha; Playita-San Francisco, López de Micay y Ingas de Colón y San Andrés; Putumayo. (iii) Piloto de revisión de la exploración de datos ciudadanos para la categorización de población migrante en Frontera (Cúcuta).</t>
  </si>
  <si>
    <t>1. Articulación jurídica y técnica para la implementación del articulo 93 de la ley 2381
2. Certificación Población Indígena en Resguardos_2026_DANE 3. Proyeccion en resguardos 4. TablasdevidaEtnicas 5. TABLAS DE VIDA 2018  SEGUN GRANDES GRUPOS DE POBLACION</t>
  </si>
  <si>
    <t>(i) Desarrollo de la versión preliminar del informe técnico en el que se analiza la diferencia de la esperanza de vida promedio nacional y la de los grupos etnicos raciales 
(ii) Primera versión de  presentación de los resultados preliminares del registro multidimensional wayuu que incluye las siguientes tematicas indicadores demograficos, maternidad, fecundidad, indicadores de agua,seguridad alimentaria,indicadores de nescesidades básicas insatisfechas</t>
  </si>
  <si>
    <t>(i) Versión preliminar del informe técnico en el que se analiza la diferencia de la esperanza de vida promedio nacional y la de los grupos etnicos raciales 
(ii) Primera versión de  presentación de los resultados preliminares del registro multidimensional wayuu que incluye las siguientes tematicas indicadores demograficos, maternidad, fecundidad, indicadores de agua,seguridad alimentaria,indicadores de nescesidades básicas insatisfechas</t>
  </si>
  <si>
    <t xml:space="preserve">La Dirección de Censos y Demografía-DCD desarrolló el documento Estimaciones de componentes del cambio demográfico e incorporación de los autocensos en la metodología de proyecciones de población étnico-raciales, en el que se comparó los resultados de la esperanza de vida de los grupos étnicos y la esperanza de vida de la población promedio nacional. Este documento hace parte de los esfuerzos institucionales para la incorporación de los autocensos o listados censales elaborados por los resguardos y autoridades indígenas como fuente complementaria de información dentro del proceso de proyección de población indígena en resguardos. </t>
  </si>
  <si>
    <t>DocTecnico Fortalecimiento proyecciones étnico racial.pdf</t>
  </si>
  <si>
    <t>DCD_23</t>
  </si>
  <si>
    <t>Elaborar propuesta técnica para el fortalecimiento de la gestión e integración del sistema de información estadística de migración con la articulación del enfoque territorial.</t>
  </si>
  <si>
    <t>Documentos elaborado / Documento programado</t>
  </si>
  <si>
    <t>Documento metodológico para la construcción de estadísticas del sistema de información estadística migratoria (SIEM).</t>
  </si>
  <si>
    <t>La Dirección de Censos y Demografía-DCD junto con la Dirección de Cultura Estadística-DICE desarrollaron el documento Nota Técnica Visor de estadísticas de migración del DANE soporte del desarrollo del visor de estadísticas de migración, el cual ya se encuentra publicado en la página DANE</t>
  </si>
  <si>
    <t>NOTA TÉCNICA VISOR ESTADÍSTICAS DE MIGRACIÓN DANE.PDF(publicado en la página DANE)</t>
  </si>
  <si>
    <t>DCD_24</t>
  </si>
  <si>
    <t>L2.8_Realizar el Censo Económico Nacional en el año 2024  y sus resultados analizados, evaluados y publicados en el 2025.</t>
  </si>
  <si>
    <t xml:space="preserve">Gestionar el componente técnico y administrativo, para el desarrollo de las diferentes fases de las operaciones estadísticas tipo censo que se adelanten.
</t>
  </si>
  <si>
    <t>Sumatoria de porcentajes de avance en la gestión del componente técnico y administrativo</t>
  </si>
  <si>
    <t>(i) Estudios previos para la adquisición de bienes y servicios (60%)
(ii) Informes de seguimiento de la ejecución de recursos. (40%)</t>
  </si>
  <si>
    <t>15/04/2025</t>
  </si>
  <si>
    <t>Se avanzo en la contratación de personal para el proyecto estructural, así mismo se hace seguimiento a la ejecución de los recursos asignados a la DCD.
Por otro lado, se consolidó el ejercicio de costeo de las operaciones incluidas en el ciclo censal propuesto por la entidad (CNA y CNPV)</t>
  </si>
  <si>
    <t>Carpetas de estudios previos "EDP 2025 estructural DCD" y "Estudios previos operador logístico"; Carpeta con los informes de seguimiento al proceso de contratación del operador logístico y contratistas
"Informes de seguimiento"; Carpeta 'Costeo_ciclo_censal'</t>
  </si>
  <si>
    <t>Reporte programado para segundo y cuarto trimestre</t>
  </si>
  <si>
    <t>Estudios previos de los contratos gestionados en el marco de la gestión técnica de las operaciones tipo censo que realiza la DCD
Gestión técnica, administrativa y financiera con miras a la liquidación efectiva de los nueve (9) contratos interadministrativos suscritos con las organizaciones Wayuu, garantizando el cumplimiento de los requisitos administrativos, contractuales y de supervisión establecidos, lo que permitió el cierre adecuado de los compromisos contractuales y el fortalecimiento de la gestión institucional.
Gestión técnica, administrativa y financiera para el cierre y liquidación del convenio 523/2024 con AUNAP, adelantando actividades para la liquidación de contratos, las actas de liquidación de los contratos con personas juridicas que se encuentran en trámite de firmas. De igual forma se ha gestionado  la liberación de saldos sin ejecutar y la conciliación de saldos en el SPGI.</t>
  </si>
  <si>
    <t>DCD_25</t>
  </si>
  <si>
    <t xml:space="preserve">Realizar actividades de diseño y construcción con miras a la realización de la operación estadística de pescadores artesanales </t>
  </si>
  <si>
    <t>Sumatoria de porcentajes de avance de los entregables realizados</t>
  </si>
  <si>
    <t xml:space="preserve">Diseño
(i) Documento Metodológico (40%)
(ii) Ficha Metodológica (20%)
Construcción
(iii) Plan de Pruebas (20%)
(iv) Instrumento de recolección definitivo (20%)
</t>
  </si>
  <si>
    <t>Se avanzó en los 8 documentos de diseño que conforman la metodología y la ficha técnica, son documentos con comentarios del grupo de trabajo. Se tiene archivo de plan de pruebas y cuestionario con comentarios para cierre</t>
  </si>
  <si>
    <t>1, Diseño temático
2, Diseño estadístico
3. Diseño de recolección
4, Diseño de análisis
5. Diseño difusión
6. Diseño evaluación
7, diseño flujos de trabajo
8. Diseño étnico
9, Plan de pruebas
10, Cuestionario CPAS</t>
  </si>
  <si>
    <t xml:space="preserve">Se avanzó en los ajustes a los 8 documentos de diseño, conforme a los comentarios realizados por el equipo de planta, los cuales serán el insumo de la documentación metodológica (ficha, metodolgía). Dichos ajustes están enmarcados en el trabajo de campo realizado durante el 2° trimestre y los lineamientos del GSBPM, adicional a un diseño Plan Étnico enmarcado en el Convenio 523 de 2024 con la AUNAP. Se cuenta con el plan de pruebas actualizado y se sigue ajustando el cuestionario en relación a las solicitudes hechas por las diferentes áreas que intervienen. </t>
  </si>
  <si>
    <t>1 DSO-CPAS-DCD-001. Diseño Temático-Final 2025
2 DSO-CPAS-DCD-001-Diseño Estadístico-Final 2025
3 DSO-Plantilla Doc. Diseño_Recolección_Final 2025
4 DSO-Doc_Diseño_Procesamiento_Final 2025
5 DSO-CPAS-DCD-001-Diseño Análisis-Final 2025
6 DSO-Doc_Diseño_Difusión_Comunicación_Final 2025
7 DSO_CPAS-DCD-001 Diseño de la evaluación-final 2025
8 DSO-Diseño de Modelo funcional y flujos de trabajo-Final 2025
9 Plan étnico versión_Final 2025
10 PlandePruebasCPAS_Mayo21
11 Cuestionario_V10_CPAS impresion</t>
  </si>
  <si>
    <t>De acuerdo con el reporte, tanto el  Documento Metodológico como la Ficha Metodológica, se generarán a partir de los documentos de diseño los cuales fueron recientemente ajustados y que se entregan con este reporte.</t>
  </si>
  <si>
    <t>Se relaccionan las versiones para revisión del Documento Metodológico y la Ficha Metodológica correspondientes al Censo de Pescadores Artesanales y de Subsistencia. Estos instrumentos integran los diseños previamente entregados y validados durante el periodo anterior, consolidando así los avances metodológicos requeridos para el cumplimiento de la meta establecida.</t>
  </si>
  <si>
    <t>DTO_METODOLOGICO_CPAS-2025_15092025
Ficha metodologica CPAS</t>
  </si>
  <si>
    <t>DCD_26</t>
  </si>
  <si>
    <t>L2.9 Desarrollar las acciones de cumplimiento de los compromisos concertados en las instancias de participación y consulta con grupos poblacionales.</t>
  </si>
  <si>
    <t>Aplicar metodologías innovadoras identificadas para la medición de componentes demográficos, de acuerdo a las necesidades de la Dirección técnica</t>
  </si>
  <si>
    <t>Sumatoria porcentajes de avance de los entregables aplicados</t>
  </si>
  <si>
    <t>Propuesta metodológica y pruebas técnicas:
(i) Documentación metodológica de la implementación de herramientas de análisis, ciencia de datos y flujos de trabajo para el fortalecimiento de proyecciones demográficas (25%)
(ii) Cuadros de resultados de proyecciones de población según pertenencia étnico-racial (75%)</t>
  </si>
  <si>
    <t>Se vanzo en la implementacion de Indicadores demográficos asociados a las poblaciones étnicas.</t>
  </si>
  <si>
    <t xml:space="preserve"> Indicadores demográficos asociados a las poblaciones étnicas.</t>
  </si>
  <si>
    <t xml:space="preserve">Ejercicios de estimación linea base 2018 principal fuente de información CNPV 2018, estimación de las principales componentes demográficas (FECUNDIDAD, MORTALIDAD Y POBLACION) según grandes grupos de población (Indígena, Población negra, afrocolombiana, raizal y palenquera, urbana no étnica y rural no étnica).
Se considera como restricciones la proyección de poblacion nacional del nuevo ejercicio segun regiones.
</t>
  </si>
  <si>
    <t>Estimacion de los principales componentes demograficos ( Fecundidad, Mortalidad, salidas)</t>
  </si>
  <si>
    <t>(i) Publicación de la actualización de las proyecciones poblacionales por sexo y edades simples a nivel nacional( 1950-2017 y 2018-2070) , departamental( 2005-2017 y 2018-2070)  y municipal ( 2005-2017 y 2018-2070)  discriminada por área geográfica (cabecera y centro poblado y rural disperso),se incluye la categoria de desagregación regional por sexo, edades simples y área geográfica periodo 2018-2050, en el enlace https://www.dane.gov.co/index.php/estadisticas-por-tema/demografia-y-poblacion/proyecciones-de-poblacion se encuentran los archivos publicados en la pagina web, asi mismo para efectos de este reporte se adjunta el documento Nota técnica: Actualización Proyecciones de Población y Estudios Demográficos (PPED).
(ii) Se desarrollo la primera versión de las proyecciones de población según sexo y edades simples (periodo 2018-2070) por medio del método de las componentes demográfica.Desagregado según los grandes grupos de población definidos tales como población urbana no étnica, rural no étnica, indígena y negros, afrocolombianos, raizales y palenqueros . Para este ejercicio se estimo de manera independiente la población base, fecundidad, mortalidad y migración guardando consistencia con la proyección nacional proyectada en el ultima ejercicio de actualización de las proyecciones de población nacional. Resultados preliminares, falta revisión y evaluación demográfica.", se adjunta archivo .zip</t>
  </si>
  <si>
    <t>(i) Documento NotaTecnica-PPED-jul2025.pdf
(ii) archivo SALIDAS_v20250716.zip</t>
  </si>
  <si>
    <t>La Dirección de Censos y Demografía-DCD realizó un ejercicio para la estimación de proyecciones poblacionales de acuerdo con grandes grupos poblacionales (Indígenas, Raizales, Palenquero, Negro Mulato, Afro y ningún grupo étnico Rrom) desagregado por cabecera, centro poblado y rural disperso periodo 2018-2045, consultando información de las principales fuentes para la estimación de los diferentes componentes demográficos del año base (2018): la estructura de la población por sexo y edad, las tasas específicas de fecundidad (TEF), las tablas de vida y la migración. Se adjunta como evidencia el archivo</t>
  </si>
  <si>
    <t>Documento técnico de las proyecciones demográficas según grandes grupos de población, periodo 2018-2045.pdf</t>
  </si>
  <si>
    <t>DCD_27</t>
  </si>
  <si>
    <t>L2.6_Aprovechamiento estadístico de  fuentes tradicionales, no tradicionales y registros administrativos, que permitan caracterizar a la población con enfoques diferenciales.</t>
  </si>
  <si>
    <t>Elaborar Boletines y documentos técnicos generados en materia sociodemográfica que generen valor agregado al quehacer de la Dirección técnica (Línea base 2024 5% y 2025 100%)</t>
  </si>
  <si>
    <t>Sumatoria porcentajes de avance de los entregables elaborados</t>
  </si>
  <si>
    <t>Tres (3) documentos técnicos 2024, publicados.
(i) Documento sobre la historia demográfica de la violencia en Colombia (departamentos de Chocó, Valle del Cauca, Cauca, Nariño y Antioquia), revisado y publicado.
(ii) Boletín sociodemográfico sobre niveles y tendencias de tasas de fecundidad por edades en Colombia, a partir del método indirecto de hijos propios con base en el CNPV 2018 y encuestas sociales 2021 y 2022, revisado y publicado.
(iii) Informe de aplicación de métodos demográficos y estadísticos que permitan establecer los determinantes en materia de fecundidad y análisis reproductivo, revisado y publicado.
Tres (3) documentos técnicos 2025
(i) Estimaciones componentes demográficos de población étnica-racial (30%)
(ii) Propuestas metodológicas de evaluación de fuentes (nacimientos y defunciones). (40%)
(iii) Fortalecimiento de capacidades técnicas de la DCD. (30%)</t>
  </si>
  <si>
    <t>De los tres documentos propuestos, uno se encuentra aprobado para publicación por el comité editorial, el segundo se encuentra en proceso para publicación en revista científica y el tercero se encuentra en elaboración.</t>
  </si>
  <si>
    <t xml:space="preserve">i) Informe sociodemográfico sobre historia demográfica de la violencia en los departamentos de Antioquia, Cauca, Chocó, Nariño y Valle del Cauca entre 1985-2020 ii) Conflicto armado en Colombia. Estudio sociodemográfico.iii) Desicion sobre el docuemnto de investigacion presentado al comite editorial del departamento Admnisitrativo Nacional de Estadistica - DANE. </t>
  </si>
  <si>
    <t>En la generación y publicación de documentos se avanzó al pasar un documento como versión final (con ajustes propuestos por pares) al comité editorial para el proceso de publicación, el segundo artículo se encuentra en proceso de publicación y el tercero se encuentra en elaboración.</t>
  </si>
  <si>
    <t>Informe sociodemografico violencia 1985-2020_3_Ediciones
Acuse de recibo de su manuscrito
Decisión del editor</t>
  </si>
  <si>
    <t>De acuerdo con lo planteado, se cerraron los documentos que venían desde el año 2024, el primer artículo se encuentra corregido según observaciones por pares y a la espera de la publicación, el segundo artículo se encuentra en proceso de publicación en una revista indexada y el tercero se encuentra finalizado.</t>
  </si>
  <si>
    <t>Carpeta DOCUMENTOS TÉCNICOS 2025
Carpeta DOCUMENTOS TÉCNICOS 2024</t>
  </si>
  <si>
    <t>DCD_28</t>
  </si>
  <si>
    <t>Producir boletines y cuadros de salida con información estadística de nacimientos y defunciones a nivel nacional producidos, para el registro de hechos vitales en Colombia.</t>
  </si>
  <si>
    <t>Sumatoria de boletines producidos en el trimestre</t>
  </si>
  <si>
    <t>Boletines y cuadros de salida con información estadística de nacimientos y defunciones a nivel nacional producidos y publicados.</t>
  </si>
  <si>
    <t>30/9/2025</t>
  </si>
  <si>
    <t>Se realizó publicación el 26 de marzo de 2025,  Nacimientos y defunciones no fetales Año 2024pr, natalidad y mortalidad en mujeres de edad materna avanzada (35 años y más) Años 2015 a 2023 y año 2024pr.</t>
  </si>
  <si>
    <t>PDF, con pantallazo de la página WEB donde están las publicaciones y enlaces para consulta de:
*Boletín técnico: nacimientos y defunciones fetales y no fetales
*Cuadros de salida  de nacimientos,defunciones fetales y no fetales
https://www.dane.gov.co/index.php/estadisticas-por-tema/demografia-y-poblacion/nacimientos-y-defunciones</t>
  </si>
  <si>
    <t>Se realizó publicación el 25 de septiembre de 2025,  nacimientos y defunciones cifras definitivas Año 2024 y cifras año corrido 2025pf (enero-julio), defunciones por trastornos mentales y del comportamiento años 2015 a 2024 y cifras año corrido 2025pf (enero-julio).</t>
  </si>
  <si>
    <t>PDF, con pantallazo de la página WEB donde están las publicaciones y enlaces para consulta de:
*Boletín técnico: nacimientos y defunciones fetales y no fetales
*Cuadros de salida  de nacimientos,defunciones fetales y no fetales
Link publicación cifras estadísticas vitales septiembre 25 de 2025 en página web de la entidad: https://www.dane.gov.co/index.php/estadisticas-por-tema/demografia-y-poblacion/nacimientos-y-defunciones</t>
  </si>
  <si>
    <t>DCD_29</t>
  </si>
  <si>
    <t>Actualizar las necesidades de información, así como generar las primeras versiones de los documentos de diseño e instrumento de recolección, en el marco del cumplimiento del artículo 12 de la Ley 1930 de 2018</t>
  </si>
  <si>
    <t>Sumatoria de porcentaje de avance de los documentos preliminares realizados</t>
  </si>
  <si>
    <t>Versiones preliminares de:
Plan general; Ficha metodológica; Diseño temático; Diseño estadístico; Diseño de Recolección; Formulario habitantes tradicionales de páramo</t>
  </si>
  <si>
    <t>En referencia a las actividades adelantadas sobre la Ley 1930 de 2018, el equipo interdisciplinario de la DCD ha generado la versión preliminar de Plan General, ajustado de acuerdo a los requerimientos técnicos del DANE</t>
  </si>
  <si>
    <t>Documento Plan General en PDF de nombre “Plan_General_L1930_V26062025”</t>
  </si>
  <si>
    <t xml:space="preserve">De acuerdo con las metas establecidas para el desarrollo de actividades relacionadas con la Ley 1930 de 2018, que regula el Censo de Habitantes Tradicionales de Páramo, y en el marco de las actividades de diseño y planeación, se presentan los siguientes docuemntos (versiones preliminares) para el tercer trimestre de 2025:
•	Diseño Estadístico del Censo de Habitantes Tradicionales de Páramo (CHTP).
•	Diseño Temático del Censo de Habitantes Tradicionales de Páramo (CHTP).
</t>
  </si>
  <si>
    <t xml:space="preserve">Diseño temático_ CHTP_24092025.pdf
Diseño_Estadistico_CHTP_19092025.pdf
</t>
  </si>
  <si>
    <t>De acuerdo con las metas establecidas en el marco de la Ley 1930 de 2018, sobre los requerimientos relacionada con el Censo de Habitantes Tradicionales de Parques, y considerando el estado dinámico más reciente de los documentos, se reportan los siguientes productos elaborados:
1. Plan General
2. Diseño Temático
3. Diseño Estadístico 
4. Diseño de Recolección
5. Batería de Preguntas</t>
  </si>
  <si>
    <t>1_Plan_General_15_07_2025_JJMM_MPRS.pdf
2_Diseño temático_ CHTP_REV_MPRS_19_09_2025.pdf
3_Diseño_Estadistico_CHTP_19092025.pdf
4_Diseño de recolección CHTP_20112025.pdf
5_Batería preguntas_CHTP_122025.xlsx
Ficha Metodologica CHTP 122025 (Preliminar)</t>
  </si>
  <si>
    <t>DCD_CE Censo Económico</t>
  </si>
  <si>
    <t>CE_01</t>
  </si>
  <si>
    <t>Documentos con los principales resultados, logros y dificultades en el desarrollo de los operativos de recolección del Censo Económico Nacional Urbano (Línea Base 2024 94%)</t>
  </si>
  <si>
    <t>(No. de documentos con resultados de los operativos de recolección terminados/ No. total de documentos con resultados de los operativos de recolección)*100</t>
  </si>
  <si>
    <t>Plan general; Ficha metodológica; Diseño temático; Diseño estadístico; Diseño de Recolección; Formulario habitantes tradicionales de páramo</t>
  </si>
  <si>
    <t>Se realizó la presentación del avance del cobertura del operativo de campo, información que hara parte del informe final operativo</t>
  </si>
  <si>
    <t>Evidencias:
Seguimiento Operativo CENU_21042025</t>
  </si>
  <si>
    <t>Documento-Metodologico-tematica-informalidad-CE_20-10
DSO-CENU-FME-001_V1_1
DSO-CENU-MET-001Versin1_corregido
PLANDERECOLECCINCENUCNT-CENU-PDR-003 (1)
Seguimiento Operativo CENU_28042025</t>
  </si>
  <si>
    <t>CE_02</t>
  </si>
  <si>
    <t>Informe operativo de recolección del Censo Económico Nacional Urbano CENU 2024 finalizado.
(Línea Base 2024 70%)</t>
  </si>
  <si>
    <t>Sumatoria de porcentajes de avance del documento de informe operativo de recolección del Censo Económico</t>
  </si>
  <si>
    <t>Informe operativo de recolección del CENU</t>
  </si>
  <si>
    <t>Se realizó la organización y consolidación de la documentación operativa para la construcción del Informe final operativo a partir de la información transmitida en campo por parte de la recolección.</t>
  </si>
  <si>
    <t>Evidencias:
- SOPORTES META 2 - PAI CENU - 1ER TRIMESTRE</t>
  </si>
  <si>
    <t>Se realizó la organización y consolidación de la documentación operativa para la construcción del Informe final operativo a partir de los resultados finales de la cobertura tanto tematica como operativa, y las novedades presentadas durante la recolección.</t>
  </si>
  <si>
    <t>INFORME FINAL_CENU2025_VERSION 1_07072025</t>
  </si>
  <si>
    <t>Se estan esperando las observaciones pertinentes por parte de los asesores del CENU, con el fin de intregrarlos y ajustarlos al documento, con el fin de dar mayor estructura y claridad al informe final.
Se está trabajando en la integración de todos los componentes de carácter operativo del Barrido y por autodiligenciamiento para su entrega el 15 de Agosto. Por lo tanto el porcentaje de avance del II trimestre se reporta por un total de 20%, quedando pendiente para el 3er trimestre el 10% restante</t>
  </si>
  <si>
    <t> Una vez finalizado el operativo de campo, se elaboró y oficializó el informe final que abarca tanto las actividades de barrido como las de autodiligenciamiento. Este informe fue entregado a los responsables correspondientes, incluyendo toda la información operativa relevante del CENU, con el fin de garantizar un respaldo documental completo y actualizado sobre los resultados, incidencias, avances y posibles mejoras identificadas durante el proceso.</t>
  </si>
  <si>
    <t> INFORME FINAL_CENU2025_VERSION FINAL_25082025
ANEXOS INFORME FINAL CENU 2024
20250915_INFORME_FINAL_OPERATIVO_PMG_VF
20250912_INFORME_FINAL_OPERATIVO_CESC_VF
20250904_INFORME_FINAL_OPERATIVO_SAFP_VF
20250904__INFORME_FINAL_OPERATIVO_FEST_VF</t>
  </si>
  <si>
    <t>CE_03</t>
  </si>
  <si>
    <t>Revisar las bases cartográfica del Marco Geoestadístico Nacional, a partir de las novedades cartográficas registradas durante el operativo de barrido del Censo Económico.</t>
  </si>
  <si>
    <t>(Total de Novedades cartográficas revisadas / Total de novedades cartográficas registradas durante el operativo de barrido CENU)*100</t>
  </si>
  <si>
    <t>Base cartográfica del Marco Geoestadístico Nacional con la incorporación de las novedades cartográficas registradas durante el operativo de barrido del Censo Económico.</t>
  </si>
  <si>
    <t>Validación y revisión de 4 cabeceras municipales, correspondientes a 2.539 manzanas actualizadas y con la incorporación de las novedades cartográficas registradas durante el operativo de barrido CENU</t>
  </si>
  <si>
    <t>Evidencias:
- SOPORTES META 3 - PAI CENU - 1ER TRIMESTRE
- Tabla_Cabeceras_Actualizacion_CENU_1_Trimestre</t>
  </si>
  <si>
    <t>Validación y revisión de 24 cabeceras municipales, correspondientes a 19.071 manzanas actualizadas y con la incorporación de las novedades cartográficas registradas durante el operativo de barrido CENU</t>
  </si>
  <si>
    <t>SOPORTES META 3 - PAI CENU - 2DO TRIMESTRE
Tabla_Cabeceras_Actualizacion_CENU_2_Trimestre</t>
  </si>
  <si>
    <t>Validación y revisión de 80 cabeceras municipales, correspondientes a 24.673 manzanas actualizadas y con la incorporación de las novedades cartográficas registradas durante el operativo de barrido CENU</t>
  </si>
  <si>
    <t>SOPORTES META 3 - PAI CENU - 3DO TRIMESTRE
Tabla_Cabeceras_Actualizacion_CENU_3_Trimestre</t>
  </si>
  <si>
    <t>Validación y revisión de 4 cabeceras municipales, correspondientes a 12.159 manzanas actualizadas, para un acumulado total de 58.442 manzanas , con la incorporación de las novedades cartográficas registradas durante el operativo de barrido CENU</t>
  </si>
  <si>
    <t>REPORTE PAI 2025 - CENU/ IV TRIMESTRE
Tabla_Cabeceras_Actualizacion_CENU_4_Trimestre</t>
  </si>
  <si>
    <t>CE_04</t>
  </si>
  <si>
    <t>Atender los requerimientos de análisis y procesamiento geoestadístico de los datos resultantes del CENU derivados del proceso de difusión de la operación estadística</t>
  </si>
  <si>
    <t>(Número de requerimientos atendidos /Número de requerimientos requeridos)*100</t>
  </si>
  <si>
    <t>Productos derivados de los análisis geoestadísticos</t>
  </si>
  <si>
    <t>Aplicación del Geoportal sobre
software libre:  
- Desarrollo de las funcionalidades para visualizar los datos en Hexágonos y Mapa de Calor.
- Aplicación sobre software Licenciado ArcGis Enterprise.
- Desarrollo y configuración  de las herramientas de filtros y consultas.</t>
  </si>
  <si>
    <t>Geovisor Estadísticas Integradas
para resultados del CENU
Visor de resultados generales
del CENU
en ArcGis Enterprise</t>
  </si>
  <si>
    <t>Estudio PostCENU:
- Avance en el documento de resultados en referentes teóricos y metodológicos para el estudio de las centralidades económicas. 
- Consolidación del conjunto final de variables del CENU requeridas para el análisis de centralidades. 
- Determinación de la metodología preliminar (documento y flujograma) para el desarrollo del proyecto.
- Informe de fuentes complementarias para la identificación y caracterización de las centralidades.</t>
  </si>
  <si>
    <t>Informe bimensual de ejecución (abril-mayo)
Documento de resultados en su diligenciamiento actual.
Reporte de las fuentes complementarias.</t>
  </si>
  <si>
    <t>A. Estudio Post-CENU:
- Análisis exploratorio de las novedades reportadas por los municipios en relación con los cuestionarios de vendedor de calle y establecimientos, como insumo para el desarrollo de las metodologías de identificación de centralidades en ciudades específicas.
- Cálculo de indicador de centralidad basado en densidad kernel y logaritmo de Fisher.
- Avance en el documento de resultados de investigación aplicada: cálculo del indicador de Centralidad para Establecimientos en Quibdó y Medellín, y resultados de la identificación de policentrismos en 4 ciudades.
B. Tablas de Gestión:
- Creación de las tablas con las variables geoespaciales estructurales del CENU para los conteos por el componente de DIVIPOLA verificado.
C. Análisis y mapas temáticos:
- Análisis de los datos preliminares de los conteos de unidades económicas, para la generación de los mapas temáticos y presentaciones de los temas de: Conteos por departamento y municipio; Cobertura geográfica; Unidades desocupadas; enfoque étnico.</t>
  </si>
  <si>
    <t>A_DIG_CENU_ESTUDIO_POST_CENU
- Informe bimensual de ejecución (agosto-septiembre)
- Presentación análisis exploratorio de novedades
- Documento de resultados en su diligenciamiento actual
B_DIG_CENU_TABLAS_GESTION
- Archivos CSV con variables estructurales componente geoespacial
C_DIG_CENU_ANALISIS_CONTEOS
- Presentaciones análisis conteos
- Mapas temáticos con los conteos preliminares</t>
  </si>
  <si>
    <t>En Gestión</t>
  </si>
  <si>
    <t>Adjunto estudio realizado, utilizando información preliminar proveniente del Censo Económico Nacional Urbano (CENU 2024):
Este estudio tiene como propósito realizar un ejercicio exploratorio para la identificación y posible caracterización de centralidades urbanas mediante metodologías de análisis espacial, utilizando información preliminar proveniente del Censo Económico Nacional Urbano (CENU 2024), correspondiente a establecimientos y vendedores de calle. Su importancia radica en la posibilidad de comprender la distribución y el funcionamiento de las zonas de concentración económica dentro de las ciudades, aportando insumos clave para la planificación territorial, la formulación de políticas públicas y la toma de decisiones estratégicas en materia de desarrollo urbano. Se realizó la ejecución y análisis de los indicadores de centralidad con clasificación jerárquica y el índice de Centralidad (IC) a partir de densidad y diversidad en cuatro ciudades seleccionadas: Medellín, Pasto, Barranquilla y Quibdó. Además de la ejecución y análisis del indicador de cociente locacional.</t>
  </si>
  <si>
    <t>15122025_MUN_CENU
Documento de resultados investigación aplicada - Exploración_PostCENU
Proyecto_Exploración_Centralidades_CENU_30112025</t>
  </si>
  <si>
    <t>CE_05</t>
  </si>
  <si>
    <t>Cerrar las bases de datos de recolección de cada cuestionario del CENU</t>
  </si>
  <si>
    <t>(Base de datos recolectadas cerradas en servidor DANE)/ (Total bases de datos recolectados cerradas en servidor DANE)*100</t>
  </si>
  <si>
    <t>Bases de datos recolectados cerradas de cada cuestionario en servidor DANE</t>
  </si>
  <si>
    <t>Transmisión diaria  a las bases de datos del DANE de las encuestas completadas por las fuentes/censistas para todos los sectores. Preparación de la arquitectura para la Base de datos 2 que se poblará con el 100% de las encuestas de cada directorio en sus diferentes estados.</t>
  </si>
  <si>
    <t>Informe de avance del proceso de Transmisión desde GENIA a las Bases de datos del DANE. Ruta de evidencias de la matriz
Informe de Avance Base de datos Captura CENU OSIS Plan de Acción I trimestre 2025.docx</t>
  </si>
  <si>
    <t>El cierre operativo para los diferentes sectores se desplazó a Abril 16 2025. Una vez se de se procederá a la preparación y cierre de las bases de captura. El indicador refiere a Base de datos Cerrada, por tal razón el avance es 0%.
OSIS continúa con la transmisión diaria desde GENIA a las Bases de datos del DANE de las encuestas finalizadas.</t>
  </si>
  <si>
    <t>Cierre Operativo y Cierre Bases de Datos.:
Todos los Procesos de captura y/o edición en GENIA fueron Cerrados a Abril 28 2025. 
Una vez dado el cierre, la BD CEN2 se pobló con las encuestas completadas para todos los sectores.</t>
  </si>
  <si>
    <t>Informe de avance del proceso de Transmisión desde GENIA a las Bases de datos del DANE. Ruta de evidencias de la matriz
Informe de Avance Base de datos Captura CENU OSIS Plan de Acción II trimestre 2025.docx
Servidor BD: host-name: simco-scan 
port: 1521 
service-name: dbcensos
Oracle.
Llegado el momento de que se requiera validar la BD, se deberá tramitar su acceso con el equipo de Infraestructura con acceso al Firewall.</t>
  </si>
  <si>
    <t>Durante el operativo se ejecutaron tareas de actualización sobre los diferentes operativos. Dichos ajustes fueron solicitados por los equipos temáticos luego de sus actividades de análisis.
Adicional se crean nuevas tablas para registro de marcacion express DIG y etiquetado operativo DRA, que no afectan las bases de captura, pero son relevantes para analisis posteriores</t>
  </si>
  <si>
    <t>Informe de Avance Base de datos Captura CENU OSIS Plan de Acción III trimestre 2025.docs.
Se relacionan los capítulos del informe donde encontrarán las evidencias:
Por Volumen y políticas de acceso la información se mantiene en la BD y no se dispone en otros medios (por ejemplo Excel) . Para acceder a ella se deben escalar los permisos necesarios a infraestructura por contener datos sensibles
Servidor BD Oracle: Capitulo 2
host-name: simco-scan 
port: 1521 
service-name: dbcensos 
Base de datos de Captura por sector: Capitulo 3
BD CEN1, BD Cruda: Capitulo 3.1
BD CEN2, BD Cerrada CENU Encuestas Terminadas: Capitulo 3.2
FEST: 3.2.1
SAFP: 3.2.2
PMGE: 3.2.3
CBE DMC: 3.2.4
VDC DMC: 3.2.5
CESC: 3.2.6
CBE Web: 3.2.7
BD CEN2_IN, BD Cerrada CENU Encuestas Incompletas y No Iniciadas: Capitulo 3.3
FEST: 3.3.1
SAFP: 3.3.2
PMGE: 3.3.3
CESC: 3.2.4
CBE Web: 3.2.5</t>
  </si>
  <si>
    <t>CE_06</t>
  </si>
  <si>
    <t xml:space="preserve">Consolidar la base de datos estructural con la información priorizada que se encuentre depurada e imputada
</t>
  </si>
  <si>
    <t xml:space="preserve">(Avance de consolidación de la base de datos estructural priorizada depurada e imputada) / (Base estructural priorizada depurada e imputada) * 100
</t>
  </si>
  <si>
    <t>Bases de datos con la información priorizada depurada e imputada.</t>
  </si>
  <si>
    <t>1. Se realizó procesamiento de la información dispuesta por la oficina de sistemas para los municipios con información transmitida al mes de marzo de los operativos barrido para su componente de establecimientos, vendedores de calle y modulo web y donde se realizaron y actualizaron archivos de seguimiento por control de cobertura geográfica, georreferenciación y validación por medio de la  aplicación de criterios  de calidad al componente de ubicación.
2. Se construyó y entregó al equipo de procesamiento un archivo con las especificaciones de integración de datos para la construcción de la base estructural del CENU aprobada por la subdirección. (ver evidencia "especificaciones_consolidado_base_estructural_20250314 (enviado a equipo PCT).xlsx")</t>
  </si>
  <si>
    <t>Archivos  soporte  con el detalle  y  ruta  de los soportes del  avance  realizado durante el primer trimestre.
Archivo:
- 20250331_LISTADO_EVIDENCIAS_PLAN_ACCION_DIG_CENU.xlsx
- 1.Entrega_Especificaciones base estructural CENU_20240314
- especificaciones_consolidado_base_estructural_20250314 (enviado a equipo PCT)
- Exploracion Variables Estructurales
- resultados_preliminares_V18</t>
  </si>
  <si>
    <t>Validación de la georreferenciación y marcación de novedades para el módulo de ubicación geográfica de los registros de unidades económicas recolectadas mediante el componente web aplicado a los sectores transporte, gobierno, construcción, establecimientos web  y pequeña, mediana y/o grandes  empresas y de  la información del obtenida  por el método de recolección de barrido para la temática de vendedores de Calle.</t>
  </si>
  <si>
    <t>20250702_LISTADO_EVIDENCIAS_PLAN_ACCION_DIG_CENU.xlsx</t>
  </si>
  <si>
    <t>Validación de la georreferenciación y marcación de novedades para el módulo de ubicación geográfica de los registros de unidades económicas recolectadas mediante el componente “WEB” aplicado a los sectores transporte -FEST, gobierno -SAFP, construcción -CESC, establecimientos web y pequeña, mediana y/o grandes empresas PMYGE para los registros para los componentes de registros denominados “MASIVOS” y tablas IN – vinculados a registros Incompletos.</t>
  </si>
  <si>
    <t>20250930_LISTADO_EVIDENCIAS_PLAN_ACCION_DIG_CENU_TRIMESTRE_3.xlsx
Scrips de 5 tablas que conforman la base estructural</t>
  </si>
  <si>
    <t>CE_07</t>
  </si>
  <si>
    <t xml:space="preserve">Anonimizar la base de datos estructural con información priorizada.
</t>
  </si>
  <si>
    <t xml:space="preserve">Base de datos estructural anonimizada con información priorizada)/ (Bases de datos estructural anonimizada con información priorizada requeridas)*100
</t>
  </si>
  <si>
    <t xml:space="preserve">Base de datos con información estructural anonimizada.
</t>
  </si>
  <si>
    <t>Se llevó a cabo el proceso de selección de los perfiles técnicos encargados de ejecutar los procesos de anonimización.
El equipo de la OSIS se encuentra a la espera de los lineamientos metodológicos para la ejecución de los procesos de anonimización sobre los datos del CENU.</t>
  </si>
  <si>
    <t>Evidencias:
- Anonimización - Planeación obligaciones
- Avance Metodologia Anonimizacion 2025
- Proceso seleccion perfiles
- PROCESOS DE ANONIMIZACION EAC</t>
  </si>
  <si>
    <t xml:space="preserve">Se avanzó en la identificación de las acciones encaminadas a reconocer el riesgo potencial para de cada una de las variables que componen la base estructural, de tal manera que se asegure un proceso de anonimización del Censo Económico.
 </t>
  </si>
  <si>
    <t>Identificacion_variables_analisis-riesgo_anonimizacion</t>
  </si>
  <si>
    <t>Durante el tercer trimestre se avanzó en la construcción metodológica del modelo de anonimización aplicable a la base de datos estructural priorizada. Este avance incluye la definición de los análisis de riesgo de identificación de fuentes y la elaboración de los protocolos técnicos de anonimización, los cuales constituyen prerrequisitos metodológicos indispensables para garantizar la integridad y la validez del proceso.
Aunque no se ha ejecutado la anonimización integral —pues esta solo puede realizarse una vez finalicen las fases de detección de anomalías e imputación de datos—, se cuenta con el diseño conceptual, los lineamientos técnicos y el modelo operativo que permitirán su aplicación en el siguiente trimestre.
De manera complementaria, se implementó un criterio preventivo de anonimización en el visor de resultados del CENU, consistente en no publicar conteos de unidades económicas en municipios cuya participación sea inferior al 3% del total nacional, medida que protege la reserva estadística en 34 municipios y anticipa el cumplimiento de la Ley 2335 de 2023 en materia de confidencialidad estadística.</t>
  </si>
  <si>
    <t>Anonimización CBE 03092025
6_20251003_PROC_MT_Anonimizacion_CENU_AJUST_MARCA_v2</t>
  </si>
  <si>
    <t>El avance real es menor al esperado, debido a que la implementación del proceso de anonimización depende de la culminación de las fases de detección de anomalías e imputación de datos, que son prerrequisitos técnicos indispensables para garantizar la calidad, consistencia y completitud de la base priorizada.
En consecuencia, no se ha ejecutado aún el proceso de anonimización integral sobre la base estructural, aunque se han adoptado medidas transitorias de protección estadística en la interfaz de visualización pública.
Estas acciones preliminares mitigan riesgos de reidentificación y aseguran la continuidad del desarrollo bajo un enfoque de protección progresiva de la información, manteniendo el cumplimiento normativo previsto por la Ley 2335 de 2023 y las directrices del DANE en materia de confidencialidad estadística.</t>
  </si>
  <si>
    <t>Durante la vigencia 2025 se dio cumplimiento a la Meta CE_07 mediante la aplicación efectiva de procedimientos de anonimización y censura estadística sobre las variables priorizadas de la base de datos estructural del Censo Económico Nacional Urbano, garantizando la reserva estadística y evitando la identificación directa o indirecta de unidades económicas.
En este sentido, la anonimización no se concibe únicamente como un procedimiento técnico interno, sino como un resultado verificable en la difusión pública de la información, donde los datos expuestos cumplen con los criterios de confidencialidad definidos por el DANE y el marco normativo vigente.
Primera entrega de resultados (conteos por municipio), se aplicó el criterio operativo de censura estadística consistente en no publicar conteos de unidades económicas en municipios cuya participación no superara el 3% del total nacional.
Esta instrucción permitió proteger la reserva estadística en municipios con alta sensibilidad al riesgo de reidentificación, garantizando simultáneamente la divulgación de información agregada sin comprometer la confidencialidad de las unidades económicas.
Para la segunda entrega, el procedimiento de anonimización y censura se ejecutó conforme a lo establecido en el documento técnico “Reporte de Censura de Municipios – Segunda Entrega de Resultados CENU”, en el cual se definieron y aplicaron reglas específicas, entre ellas:
1. Aplicación de censura estadística a cruces de variables donde el conteo de unidades económicas es inferior a tres (3).
2. Evaluación de censura a nivel de cruces bivariados y no exclusivamente sobre totales municipales.
3.Tratamiento diferenciado para variables sensibles como autorreconocimiento étnico-racial, territorio étnico, tipo de emplazamiento, categoría geográfica, tipo de organización, tiempo de funcionamiento y divisiones CIIU.
4. Implementación de censura selectiva a nivel de combinaciones municipio–división CIIU, evitando la sobresupresión de información agregada.
Este procedimiento permitió identificar y censurar los cruces específicos sujetos a riesgo, manteniendo la mayor cantidad posible de información útil para el análisis público, en coherencia con los principios de proporcionalidad y minimización de pérdida de información.</t>
  </si>
  <si>
    <t>El cumplimiento de la meta se materializa en la publicación de los resultados anonimizados a través del visor oficial del CENU, disponible en el siguiente enlace institucional: https://censoeconomiconacionalurbano.dane.gov.co/resultados/
SOPORTE META 7 - CENU 4TO TRIMESTRE</t>
  </si>
  <si>
    <t>CE_08</t>
  </si>
  <si>
    <t xml:space="preserve">
Desarrollar un portal de visualización y consulta de los resultados del CENU</t>
  </si>
  <si>
    <t>(Avance desarrollo portal)/(Portal desarrollado)*100</t>
  </si>
  <si>
    <t>Portal de visualización y consulta de los resultados del CENU</t>
  </si>
  <si>
    <t>Se realizaron los avances de cuadros de salida y productos de difusión de manera preliminar, para el siguiente reporte se realiza el avance de la generación de los cuadros de salida para evidenciar los resultados de cada cuestionario.</t>
  </si>
  <si>
    <t>Evidencias:
- Resultados_preliminares_CENU_20250122.pptx
- Presentacion_productos-difusion_CENU_2025.pptx</t>
  </si>
  <si>
    <t>1) la mediación e interlocución entre distintos actores dentro del DANE, dado que el procesamiento de datos de CENU es un proyecto de alta complejidad con la participación de muchos expertos en distintas áreas (estadística, ingeniería de datos, diseño, etc.), para así lograr establecer un consenso sobre la mejor alternativa para la visualización y entrega de resultados;
2) la implementación de algunos insumos y productos intermedios que facilitarán la integración final de la solución, que debe construirse aun cuando los datos finales que serán visualizados no están disponibles. En ésta última categoría se han alcanzado algunos hitos relevantes:
 1.	Definición de una arquitectura de información para la aplicación de visualización y entrega de resultados.
2.	Conceptualización de las secciones clave que harán parte de la aplicación de visualización y entrega de resultados (navegación geográfica, historias de vida, cubos interactivos y universo censal).
3.	Incorporación de categorías de análisis clave, cómo Economías Populares, formalidad vs informalidad, Economía del Cuidado y exploración de enfoques diferenciales, lo que permitirá dar cumplimiento a los objetivos adicionales en torno al Censo Económico, como el Conpes 4080 en sus hitos 5 y 6.
4.	Creación de las primeras iteraciones de diseño visual y de experiencia de usuario, a partir de los recursos ya disponibles en el DANE/CENU.
5.	Prototipado funcional del cubo interactivo simple, como una primer acercamiento a las consultas dinámicas que estarán disponibles dentro de la aplicación de visualización y entrega de resultados.
Desde la DIG el desarrollo del geovisor integrado de resultados  esta listo y se encuentra a la espera de los resultados definitivos para la publicacion. El link de acceso estara dispuesto en el portal de resultados.</t>
  </si>
  <si>
    <t>SOPORTE META 8 - PAI CENU
META 8 - SOPORTE 2_CENU</t>
  </si>
  <si>
    <t>El avance corresponde al desarrollo conceptual, arquitectónico y técnico del portal de visualización, incluyendo la puesta en marcha del primer visor operativo (“cubo simple”) y la integración de APIs de datos censales.
Durante el tercer trimestre se completó la fase de desarrollo del entorno de preproducción del portal de visualización del CENU, alcanzando el diseño funcional y la estructura tecnológica del sitio institucional que alojará los distintos visores temáticos y herramientas de análisis.
El portal fue concebido bajo una arquitectura modular y escalable, basada en los principios definidos en las fases anteriores del proyecto:
Fase 1: Definición normativa y metodológica (alineación con la Ley 2335 de 2023 y COMPES 4144 de 2025).
Fase 2: Diseño funcional y de experiencia de usuario, que estableció la navegación progresiva y la organización de estaciones temáticas.
Fase 3: Desarrollo técnico y modelado de datos, implementado durante el trimestre, con integración de las APIs que alimentan el primer visor funcional disponible en entorno staging: https://stg.censoeconomiconacionalurbano.dane.gov.co/resultados/.
El avance logrado permite disponer de una base tecnológica y comunicativa consolidada sobre la cual se incorporarán, en el cuarto trimestre, los módulos complementarios del “cubo avanzado”, recursos de descarga, historias de vida y visualizaciones interactivas.
El portal ya cumple con los lineamientos de accesibilidad, interoperabilidad y reserva estadística, garantizando la escalabilidad para la publicación definitiva en el entorno institucional del DANE.
El avance se debe a que la implementación final del portal está supeditada a la conclusión del proceso de anonimización de la base priorizada (Meta 6) y a la consolidación completa del módulo de “cubo avanzado” (Meta 9), los cuales constituyen insumos técnicos indispensables para el lanzamiento público del portal.
Sin embargo, el cumplimiento parcial refleja un avance sustantivo en la construcción de la infraestructura base y la publicación del entorno de pruebas funcional, lo que garantiza que el objetivo de la meta —disponer de un portal de visualización y consulta integral— se alcanzará durante el siguiente trimestre, en línea con la programación técnica del proyecto.</t>
  </si>
  <si>
    <t>API en GITT (1)
PRevisualizaicón de micrositio (1)
Propuesta Visualización CENU v0.1 2025-03-25 (1)
Scrip API (1)
Timeline entregas Censo v2 update 2025-10-16</t>
  </si>
  <si>
    <t>El avance es inferior al 100% debido a que la implementación final del portal está supeditada a la conclusión del proceso de anonimización de la base priorizada (Meta 6) y a la consolidación completa del módulo de “cubo avanzado” (Meta 9), los cuales constituyen insumos técnicos indispensables para el lanzamiento público del portal.
Sin embargo, el cumplimiento parcial refleja un avance sustantivo en la construcción de la infraestructura base y la publicación del entorno de pruebas funcional, lo que garantiza que el objetivo de la meta —disponer de un portal de visualización y consulta integral— se alcanzará durante el siguiente trimestre, en línea con la programación técnica del proyecto.</t>
  </si>
  <si>
    <t>El desarrollo  conceptual, arquitectónico y técnico del portal de visualización incluyó el diseño conceptual, funcional y tecnológico, la implementación de una arquitectura modular y escalable, la integración de APIs de datos censales, y la puesta en producción del visor de resultados, cumpliendo con los lineamientos de accesibilidad, interoperabilidad y reserva estadística, en concordancia con la Ley 2335 de 2023.
El portal fue concebido como una plataforma integral de difusión estadística, capaz de incorporar progresivamente nuevos contenidos, visores y funcionalidades sin requerir desarrollos estructurales adicionales. En este sentido, el avance del 100% corresponde a la construcción completa del portal, mientras que las publicaciones posteriores responden a la estrategia de divulgación escalonada de resultados, definida en el cronograma oficial de publicaciones del CENU.
La arquitectura del portal permite la incorporación gradual de información conforme al cronograma de publicaciones, el cual contempla múltiples hitos entre 2025 y 2026, asociados a la complejidad metodológica y analítica de las variables a difundir (conteos, distribución, personas ocupadas, variables económicas, formalidad empresarial, visor avanzado e integración de APIs).
Estas actualizaciones no constituyen nuevos desarrollos del portal, sino la activación progresiva de contenidos sobre una infraestructura ya construida y validada, garantizando la consistencia técnica, la protección de la reserva estadística y la sostenibilidad del producto en el tiempo.
La Meta CE_08 se considera cumplida, dado que el entregable definido —el portal de visualización y consulta del CENU— se encuentra desarrollado, funcional y en operación.
Las publicaciones futuras corresponden a la ejecución del plan de difusión de resultados y a la carga progresiva de información, sin afectar el estado de cumplimiento de la meta ni el valor del indicador.</t>
  </si>
  <si>
    <t>Durante la vigencia 2025 se completó en su totalidad el desarrollo del portal de visualización y consulta de los resultados del Censo Económico Nacional Urbano (CENU), alcanzando el 100% de avance del producto definido en la meta.
El portal se encuentra construido, operativo y publicado en el entorno institucional del DANE, disponible para consulta pública en el siguiente enlace: https://censoeconomiconacionalurbano.dane.gov.co/resultados/
SOPORTE META 8 - CENU 4TO TRIMESTRE</t>
  </si>
  <si>
    <t>CE_09</t>
  </si>
  <si>
    <t xml:space="preserve">Generar reportes e informes técnicos de los resultados priorizados
</t>
  </si>
  <si>
    <t xml:space="preserve">((Variables priorizadas publicadas en visor/cubo de datos) / (Total de variables priorizadas definidas) * 100
</t>
  </si>
  <si>
    <t xml:space="preserve">Visor o cubo de datos con las variables priorizadas del Censo, complementado con informes técnicos cuando sea requerido.
</t>
  </si>
  <si>
    <t>Durante el periodo se realizaron dos presentaciones sobre los productos de difusión: 1) resultados preliminares de barrido, la cual tuvo como propósito prseentar a la dirección general (22 de enero 2025) los resultados operativos del CENU recolectados desde el operativo de barrido. 2) se realizó una presentación a la subdirección sobre una propuesta diferente sobre los productos de difusión del CENU a los tradicionales cuadros de salida en Excel y boletines (10 de marzo); la propuesta corresponde a tres productos: i) aplicativo dinámico de generación de cuadros de salida para el usuario externo (cubo), ii) aplicativo dinámico de generación de datos desde el enfoque de storytelling y, iii) base de datos microanonimizada. Para este reporte se adjuntan como evidencia de gestión sobre estas metas las dos presentaciones.</t>
  </si>
  <si>
    <t>Evidencias:
- Resultados_preliminares_CENU_20250122.pptx
- 7.Presentacion_productos-difusion_CENU_2025.pptx</t>
  </si>
  <si>
    <t>Se ha avanzado en el diseño del contenido de los boletines de los cuestionarios de CBE, PMG y VC</t>
  </si>
  <si>
    <t>BOLETÍN TÉCNICO CBE.docx
20250630_Formato_Boletin-tecnico_V18_DANE_PMG.docx
BOLETÍN TÉCNICO CVC.docx</t>
  </si>
  <si>
    <t>Durante el tercer trimestre se completó el desarrollo del entorno de preproducción del portal de visualización del CENU, alcanzando un 80% de avance técnico respecto al producto final. Este avance comprende el diseño conceptual, arquitectónico y funcional, la configuración del entorno institucional, la integración de APIs de datos censales y la puesta en marcha del primer visor operativo (“cubo simple”) disponible en entorno staging: https://stg.censoeconomiconacionalurbano.dane.gov.co/resultados/
El portal se desarrolló bajo una arquitectura modular y escalable, con cumplimiento de los principios de accesibilidad, interoperabilidad y reserva estadística definidos por la Ley 2335 de 2023 y el COMPES 4144 de 2025.
El entorno actual constituye la base tecnológica y comunicativa consolidada sobre la cual se integrarán en el cuarto trimestre los módulos del “cubo avanzado”, recursos de descarga, narrativas interactivas y secciones analíticas que completarán la versión institucional definitiva.
El avance corresponde al cumplimiento programado para el trimestre, enfocado en el desarrollo del cubo simple y la integración de las variables priorizadas.
El 20% restante depende de la incorporación de los módulos analíticos y de generación de reportes técnicos que conformarán el cubo avanzado, cuya implementación requiere la disponibilidad definitiva de la base anonimizada y depurada, actualmente en fase de cierre (Meta 7).
La diferencia pendiente no se relaciona con la estructura del portal (Meta 8), sino con la activación del componente analítico que permitirá emitir los informes técnicos automatizados y consultas comparativas dentro del entorno institucional del DANE.</t>
  </si>
  <si>
    <t>Documento técnico “Propuesta Visualización CENU v0.1 2025-03-25.pdf”
Registro de despliegue del visor en entorno staging: https://stg.censoeconomiconacionalurbano.dane.gov.co/resultados/
Registro Integración de APIs de Datos CENU
API en GITT</t>
  </si>
  <si>
    <t> El avance corresponde al 50% del desarrollo total proyectado para la visualización de resultados, conforme a la planificación anual.
No se registran retrasos significativos, aunque la incorporación de nuevas capas de datos dependía de ajustes en los esquemas de normalización de variables por parte del equipo de procesamiento.
Esta situación no afecta el cumplimiento general, ya que el entorno staging opera conforme a los lineamientos establecidos y servirá como base para la implementación del “cubo avanzado” durante el cuarto trimestre.</t>
  </si>
  <si>
    <t>Primera entrega – 11 de noviembre de 2025
Se publicaron en el visor los siguientes resultados priorizados:
1. Conteo de unidades económicas, desagregado por departamento y municipio.
Esta entrega correspondió a la publicación inicial de variables de conteo agregado, garantizando la reserva estadística conforme a los criterios definidos por el DANE.
Segunda entrega – 24 de diciembre de 2025
Se publicaron en el visor las siguientes variables priorizadas de distribución:
1. Conteo de unidades económicas por autorreconocimiento étnico-racial de la persona propietaria.
2. Conteo de unidades económicas por territorio étnico.
3. Conteo de unidades económicas por desagregación geográfica de clase (Clase 1: Cabecera municipal; Clase 2: Centro poblado).
4. Conteo de unidades económicas por tipo de naturaleza jurídica (persona natural o jurídica).
5. Conteo de unidades económicas por tipo de emplazamiento (fijo, semifijo, vivienda con actividad económica visible, vendedor de calle).
6. Conteo de unidades económicas por actividad económica, según CIIU a 4 dígitos.
7. Conteo de unidades económicas por tiempo de funcionamiento.
Estas variables se encuentran plenamente operativas en el visor, permitiendo su consulta dinámica y constituyendo la base para la generación de reportes técnicos e informes analíticos conforme a las necesidades institucionales.
El diccionario de datos de la base estructural del CENU está conformado por 187 variables. No obstante, no todas las variables están destinadas a visualización directa, ya que una parte corresponde a variables auxiliares, de control o de cálculo, necesarias para la construcción de indicadores, agregaciones y validaciones estadísticas.
En consecuencia, el avance del 100% reportado para la Meta CE_09 se refiere exclusivamente al conjunto de variables priorizadas para publicación en las dos primeras entregas, conforme al cronograma oficial de publicaciones y a la complejidad metodológica de los resultados.
Las variables restantes serán incorporadas de manera progresiva en entregas posteriores, sin que ello afecte el estado de cumplimiento de la meta para el alcance definido en 2025.</t>
  </si>
  <si>
    <t>Durante la vigencia 2025 se dio cumplimiento total (100%) a la Meta CE_09 en relación con las variables priorizadas definidas para las dos primeras entregas oficiales de resultados del Censo Económico Nacional Urbano (CENU).
Las variables correspondientes a estas entregas fueron publicadas, validadas y puestas a disposición del público a través del visor institucional del CENU, disponible en: https://censoeconomiconacionalurbano.dane.gov.co/resultados/
SOPORTE META 9 - CENU 4TO TRIMESTRE</t>
  </si>
  <si>
    <t>CE_10</t>
  </si>
  <si>
    <t xml:space="preserve">Consolidar el Informe de evaluación del avance de las fases de procesamiento y análisis
</t>
  </si>
  <si>
    <t>(Secciones avanzadas del informe de evaluación)/(Total secciones informe de evaluación)*100</t>
  </si>
  <si>
    <t xml:space="preserve">Informe de evaluación del avance fase procesamiento y análisis consolidado
</t>
  </si>
  <si>
    <t>Ninguno</t>
  </si>
  <si>
    <t>Ninguna</t>
  </si>
  <si>
    <t>Durante el trimestre las actividades realizadas han estado enfocadas hacia el cierre operativo. En lo correspondiente a la fase de evaluación se ha avanzado en la construcción de un motor de reglas de validación, la transmisión de datos del operativo de barrido en COM abiertos y los operativos de autodiligenciamiento.</t>
  </si>
  <si>
    <t>Se ha avanzado en la construcción de las secciones de novedad y solución para cada uno de los siete (7) cuestionarios. Adicionalmente, se ha venido diligenciando el formato de control de procesamiento, así como el visor de autoevaluacion, como insumo para el desarrollo del informe</t>
  </si>
  <si>
    <t>Bitacora_evaluacion_PCT_tematicos _FEST.xlsx
Bitacora_evaluacion_PCT_tematicos_CBEW.xlsx
Bitacora_evaluacion_PCT_tematicos_CESC.xlsx
Bitacora_evaluacion_PCT_tematicos_CVC.xlsx
Bitacora_evaluacion_PCT_tematicos_PMG.xlsx
Bitacora_evaluacion_PCT_tematicos_SAFP.xlsx
PES-PCT-PDT-001-f-001_CENU.xlsx y Visor_Autoevaluaciones_CENU</t>
  </si>
  <si>
    <t>Durante el tercer trimestre se consolidaron los insumos técnicos, metodológicos y operativos que sustentan el Informe de Evaluación del Avance de las Fases de Procesamiento y Análisis del CENU, conforme a las etapas definidas en el Documento Metodológico del Censo Económico Nacional Urbano, que establece la secuencia de procesamiento, depuración y análisis de la base estructural.
El informe en elaboración evalúa el cumplimiento metodológico y operativo de las fases programadas para 2025, que comprenden:
Procesamiento y depuración inicial de datos estructurales, incluyendo validaciones de integridad, detección de inconsistencias y aplicación de reglas de control.
Ejecución de pruebas y desarrollo de scripts de imputación, con validaciones de consistencia estadística por dominios temáticos.
Avance en la definición metodológica de anonimización y caracterización de riesgos de identificación.
Consolidación de resultados de control de calidad, derivados del seguimiento técnico a las rutinas de edición e imputación.
El avance corresponde al cumplimiento programado para el tercer trimestre, y el informe consolidado se completará al 100% al cierre de 2025, una vez se integren los resultados finales de las fases de imputación y anonimización previstas dentro del plan metodológico.
El producto esperado no corresponde a la totalidad del procesamiento censal, sino al informe de evaluación del avance de las fases ejecutadas en la vigencia, que cumple con el alcance definido para 2025 y deja trazabilidad verificable frente al Documento Metodológico del CENU.</t>
  </si>
  <si>
    <t>Reportes semanales incluidos en el “Informe de Presidencia – Evolución del CENU (septiembre 2025)”, donde se actualiza el progreso del procesamiento, imputación y diseño metodológico.</t>
  </si>
  <si>
    <t>El avance real es menor al esperado (50%), debido a que las fases de procesamiento y análisis del CENU se desarrollan de manera progresiva y encadenada, conforme avanza la implementación de los procesos de edición, imputación y anonimización de la base estructural, los cuales aún se encuentran en ejecución.
Asimismo, la incorporación de datos no estructurales y la definición de las tablas de microdatos —elementos necesarios para el informe final de procesamiento y análisis— están programadas para el primer semestre de 2026.
Por esta razón, no es posible consolidar durante 2025 un informe integral que contemple todas las fases del procesamiento y análisis, sino únicamente un informe parcial de evaluación del avance, que deja sentadas las bases metodológicas, técnicas y operativas para la versión final a entregar el próximo año.</t>
  </si>
  <si>
    <t>Durante el período de seguimiento, se avanzó de manera sustantiva en la consolidación del Informe de Evaluación del avance de las fases de procesamiento y análisis del Censo Económico Nacional Urbano (CENU), a partir de la integración y revisión técnica de los documentos elaborados por los equipos temáticos y estadísticos responsables de los distintos componentes censales.
El informe consolidado se estructura con base en los insumos técnicos producidos por los equipos especializados, los cuales documentan de manera exhaustiva:
1. El diseño conceptual de los instrumentos censales y cuestionarios especializados.
2. La construcción y actualización de los marcos de lista.
3. La estructura lógica y física de las bases de datos.
4. Los procesos de depuración, homologación, imputación y ajuste de inconsistencias.
5. Los análisis de completitud, ceros, vacíos y nulos.
6. Los análisis estadísticos, de consistencia interna y validación cruzada de variables.
7. Los resultados derivados preliminares por sector o dominio temático.
8. Las limitaciones metodológicas, advertencias de uso y recomendaciones técnicas.
En particular, los documentos técnicos generados por los equipos del CENU permiten cubrir de forma completa las secciones asociadas a la fase de procesamiento, incluyendo la trazabilidad de los ajustes aplicados en bases de datos, la gestión de reglas de validación, el uso de registros administrativos y la consolidación de las vistas finales de información estructural. Asimismo, se cuenta con avances sólidos en la fase de análisis, reflejados en los análisis descriptivos, de consistencia y en la obtención de resultados derivados por sector económico.
Con base en estos insumos, se ha logrado consolidar el 100 % de las secciones previstas para el informe de evaluación correspondientes a las fases de procesamiento y análisis, cumpliendo con el alcance definido para esta meta. El informe resultante constituye un documento técnico integral que respalda la calidad, coherencia metodológica y confiabilidad de los datos estructurales del CENU, y sirve como soporte para la publicación progresiva de resultados y para el uso analítico de la información por parte de los usuarios especializados.
El informe de evaluación consolidado se concibe como un documento vivo, susceptible de actualizaciones menores conforme avancen nuevas publicaciones temáticas o se integren análisis complementarios; no obstante, en lo correspondiente a las fases de procesamiento y análisis, el entregable se encuentra completamente consolidado, validado técnicamente y alineado con los estándares metodológicos del DANE y del Sistema Nacional de Estadística.</t>
  </si>
  <si>
    <t>Informe Consolidado de Evaluación del Avance de las Fases de Procesamiento y Análisis del Censo Económico Nacional Urbano (CENU) – Vigencia 2025.
Documento evaluativo que analiza el cumplimiento de las fases metodológicas de procesamiento y análisis previstas para 2025, conforme al Documento Metodológico del CENU, e integra hallazgos, brechas y recomendaciones técnicas.
Como respaldo del informe consolidado, se anexan y referencian los siguientes documentos técnicos elaborados por los equipos temáticos y estadísticos del CENU, los cuales constituyen la base de la evaluación:
Informe Técnico CBE – DMC
Soporte de los procesos de depuración, validación y análisis del cuestionario de Características Básicas del Establecimiento.
Informe Técnico CVC
Documento de evaluación técnica de variables y consistencia interna asociadas al componente CVC.
Documento Técnico CBEW
Análisis metodológico y estructural del cuestionario web, incluyendo ajustes, reglas de validación y resultados preliminares.
Informe Estado de la Base de Datos – FEST
Diagnóstico del estado de la base estructural, completitud, consistencia y control de calidad.
Informe Final CENU – SAFP
Documento de análisis estadístico y resultados derivados del componente SAFP.
Informe Técnico PMG 2025
Evaluación del procesamiento y análisis del módulo PMG, con detalle metodológico y resultados preliminares.
Informe Técnico CESC 2025
Documento técnico del cuestionario CESC, que sustenta la evaluación del avance en procesamiento y análisis de este dominio.</t>
  </si>
  <si>
    <t>CE_11</t>
  </si>
  <si>
    <t>Elaborar un documento que consolide el diseño e implementación de la estrategia de comunicación y difusión de los resultados del Censo Económico a los grupos de interés.</t>
  </si>
  <si>
    <t>% avance elaborado  del documento / % total del documento</t>
  </si>
  <si>
    <t>Documento con la estrategia de comunicación del Censo Económico</t>
  </si>
  <si>
    <t>Durante el mes de enero se elaboró la "Estrategía de comunicación del CENU", para el 2025.  Se establecieron 11 estrategías las cuales se empezaron a ejecutar desde febrero de 2025, iniciando con la estrategia 1 y 2, las cuales tineen un 95% de avance.  De igual forma se avanzó, peor en menor medida de la estrategia 3, la 4, la 9 y la 11, como se detalla en el Resumen Ejecutivo</t>
  </si>
  <si>
    <t>Evidencia
19022025_Estrategia_Comunicación_CENU_DANE_2025</t>
  </si>
  <si>
    <t>Durante el segundo trimestre del año, se dio continuidad a la ejecución oportuna de la estrategia de comunicaciones diseñada y desarrollada por la Dirección de difusión y cultura estadística (DICE).
En primer lugar, se culminó en su totalidad la implementación de la segunda estrategia, titulada "Agradecimiento a las audiencias clave". Como parte de esta fase, se produjeron y publicaron en redes sociales dos videos institucionales, además de un mensaje de agradecimiento por parte de la directora general, el cual fue ampliamente difundido a través de las plataformas digitales del DANE y las carteleras informativas internas. Asimismo, se publicó una columna de opinión de la directora en un diario de circulación nacional, se enviaron cartas de agradecimiento a los principales gremios y aliados tanto nacionales como internacionales, y se diseñaron más de 70 piezas gráficas personalizadas para expresar gratitud a todos los departamentos del país por su colaboración en el desarrollo del Censo Económico.
Respecto a la tercera estrategia, orientada a la pedagogía sobre el operativo y los conceptos del Censo Económico, se elaboró en su totalidad el material necesario para su difusión durante el mes de junio, el cual incluyó: siete videos, siete infografías y siete carruseles con más de 44 piezas gráficas informativas.
De igual manera, se avanzó en la estrategia de relacionamiento y alianzas estratégicas, mediante la organización y realización del foro “Transformar a Colombia con datos: el impacto del Censo Económico y el ciclo censal”, que contó con la participación de actores nacionales e internacionales.
También se fortaleció la estrategia de comunicación interna, a través de la publicación de contenidos informativos relacionados con el Censo en plataformas como DANEnet, Actualidad DANE y las carteleras digitales de todas las sedes territoriales.
Por último, se avanzó en la estrategia de comunicación directa con las comunidades étnicas, mediante el cubrimiento de seis eventos étnico-raciales, en los cuales se adelanta la preparación de materiales para la difusión de los resultados dirigidos a estas poblaciones.</t>
  </si>
  <si>
    <t>SOPORTES_META_11_CENU</t>
  </si>
  <si>
    <t>Siguiendo con el cumplimiento del Plan de comunicación y difusión del Censo Económico, elaborado por la DICE en el mes de marzo se realizaron las siguientes activiades en el 3° trimestre:
- 6 cubrimientos a encuentros étnico raciales para planeación de difusión de resultados
- 6 videos de pedagogía sobre el Censo y las etapas de análisis y procesamiento de información.
- Programación de 88 eventos para el segundo semestre 2025, de los caules ya se ejecutaron: 11 con las áreas técnicas de DANE central, 31 eventos de pedagogia con las sedes y territoriales del DANE a nivel nacional y 21 eventos con universidades de todo el país, con asistencia de más de 2.500  personas
- Más de 30 publicaciones en las redes sociales del DANE, sobre pedagogia y la etapa de análisis y procesamiento.</t>
  </si>
  <si>
    <t>Soportes:
https://danegovco-my.sharepoint.com/:f:/r/personal/lareyesm_dane_gov_co/Documents/REPORTE%20PAI%202025%20-%20CENU/III%20TRIMESTRE/PAI/SOPORTES%20ENTREGABLES/META%2011?csf=1&amp;web=1&amp;e=YElBuQ</t>
  </si>
  <si>
    <t>Se culminó la estrategia de Comunicación del Censo Económico establecida por la DICE durante el cuarto trimestre del año. Para ello se realizó el evento de difusión de resultados en un Foro con el periódico El Espectador. Al mismo tiempo se realizó una ronda de entrevistas con los principales medios de comunicación, 6 eventos de reunión con los representantes de los principales gremios económicos a nivel territorial, 31 eventos de difusión interna con todas las sedes DANE, una separata del censo que circuló con el periódico La República, además de todas las piezas gráficas y videos transmitidos por las redes sociales del DANE.</t>
  </si>
  <si>
    <t>SOPORTES DE DIFUSIÓN</t>
  </si>
  <si>
    <t>DIG_Dirección de Geoestadística</t>
  </si>
  <si>
    <t>DIG_01</t>
  </si>
  <si>
    <t>L3.2_Crear el Sistema de Gestión de Estratificación y Coberturas (SIGESCO) el cual tendrá un módulo de control de la estratificación socioeconómica a cargo del DANE</t>
  </si>
  <si>
    <t>Implementar un Sistema del servicio de información de Gestión de Estratificación y Coberturas (SIGESCO)</t>
  </si>
  <si>
    <t>Una base de datos actualizada / una base de datos programada</t>
  </si>
  <si>
    <t>Base de datos del sistema SIGESCO actualizada</t>
  </si>
  <si>
    <t>Fortalecimiento de la integración de la información geoespacial</t>
  </si>
  <si>
    <t>9_Plan Anticorrupción y de Atención al Ciudadano</t>
  </si>
  <si>
    <t>1_Ordenamiento territorial del agua y justicia ambiental</t>
  </si>
  <si>
    <t>Se realizó el cálculo de la estratificación rural de municipios a través del SIGESCO con la información catastral más reciente disponible y se realizó el cargue de información histórica urbana al sistema.</t>
  </si>
  <si>
    <t>Meta programada para el cuarto trimestre. Se avanza en la vinculación de los procesos para algunos municipios y se realizó el cálculo de la estratificación rural utilizando la información catastral más reciente disponible a través del sistema SIGESCO.</t>
  </si>
  <si>
    <t>Meta terminada.  Se termino la incorporación de la  información historica disponible de los municipios urbanos al SIGESCO y los municipios a los cuales se les calculó la nueva estratificación rural y que se cargaron al sistema y así contar con una base de datos actualizada.</t>
  </si>
  <si>
    <t xml:space="preserve">SIGESCO: Las evidencias corresponde al consolidado de la información actualizada en el Sistema de Gestión de Estratificación y Coberturas SIGESCO. Incluye las bases de datos
</t>
  </si>
  <si>
    <t>DIG_02</t>
  </si>
  <si>
    <t xml:space="preserve">Generar documento finalizado de lineamientos técnicos sobre la estratificación socioeconómica. </t>
  </si>
  <si>
    <t>Documento finalizado generado / Un documento finalizado programado</t>
  </si>
  <si>
    <t>Documento de lineamientos técnicos finalizado</t>
  </si>
  <si>
    <t>Se atendieron los requerimientos sobre apoyo técnico en la implementación de las estratificaciones urbano y rural, recibidos durante este periodo, así como se realizaron reuniones o capacitaciones.</t>
  </si>
  <si>
    <t>Meta programada para el cuarto trimestre. Se avanzó en la elaboración del documento de lineamientos técnicos de acuerdo con la información analizada del SINIC; Se atendieron los diferentes requerimientos frente a estratificación.</t>
  </si>
  <si>
    <t>Meta finalizada. Se elaboró el documento de lineamientos técnicos “Propuesta de alternativas para la mejora procedimental con el uso de información del SINIC en las metodologías de estratificación”, el cual contiene el análisis del impacto de la información del catastro multipropósito en los procedimientos metodológicos de estratificación.
De igual manera, se atendieron los requerimientos recibidos, frente a la estratificación urbana, rural y UAF con la realización de reuniones o capacitaciones en materia de estratificación socioeconómica.</t>
  </si>
  <si>
    <t xml:space="preserve">Documento Lineamientos: Corresponde al documento consolidado de la Propuesta de alternativas para la mejora procedimental con el uso de información del SINIC en las metodologías de estratificación
</t>
  </si>
  <si>
    <t>DIG_03</t>
  </si>
  <si>
    <t>L6 - Un catastro multipropósito que aporte a la creación de valor público</t>
  </si>
  <si>
    <t>PES_Plan Estratégico Sectorial</t>
  </si>
  <si>
    <t>Actualizar la Bases de Datos del Marco Geoestadístico Nacional en su versión 2025</t>
  </si>
  <si>
    <t>Sumatoria de dos (2) Bases de Datos  del Marco Geoestadístico Nacional actualizado</t>
  </si>
  <si>
    <t>Bases de Datos  del Marco Geoestadístico Nacional actualizadas</t>
  </si>
  <si>
    <t>Se avanza en las actividades de actualización de la base de datos del MGN, en sus componentes cartográfico, temático y otros registros.</t>
  </si>
  <si>
    <t xml:space="preserve">Meta programada para el cuarto trimestre. Se avanzó en la actualización  del componente de cartografía urbana, validación y revisión de 8.610 manzanas;  actualización cartográfica rural en estructuración de 74 centros poblados. Del componente temático incorporando el recuento, conteo de techos y recodificación de 5.586 manzanas y secciones rurales. 
Actualización coberturas marco maestro rural agropecuario con la actualización geográfica de los conglomerados del marco maestro rural y agropecuario ajustando 2.518 conglomerados. Y actualización de dominios marco maestra rural agropecuario verificación y actualización de la información de ubicación de cultivos de café suministrada por FEDECAFE, que actualizan 209 conglomerados del marco maestro rural y agropecuario con esta información. 
Generación productos cartográficos de operaciones estadísticas de GEIH, EGIT, EMICRON urbano, CEED, ECV encuesta y encuesta multipropósito. 
</t>
  </si>
  <si>
    <t>Meta terminada en este trimestre, donde se cuenta con las bases de datos del Marco Geoestadístico Nacional actualizado en sus componentes de cartografía urbana, validación y revisión manzanas; actualización cartográfica rural con la estructuración de centros poblados y del componente temático se incorporó el recuento, conteo de techos y recodificación de manzanas y secciones rurales.
Actualización coberturas marco maestro rural agropecuario con la actualización geográfica de los conglomerados del marco maestro rural y agropecuario, con la actualización de dominios marco maestra rural agropecuario verificación y actualización de la información de ubicación de cultivos de café suministrada por FEDECAFE.
Y se generó los productos cartográficos para las operaciones estadísticas de GEIH, EGIT, EMICRON urbano, CEED, ECV encuesta y encuesta multipropósito entre otros demandados por las operaciones estadísticas.</t>
  </si>
  <si>
    <t>ACTUALIZACION_MARCO_GEOESTADISTICO_NACIONAL: Contiene las bases de datos actualizadas del Marco Geoestadistico Nacional y el Marco Maestro Rural Agropecuario.</t>
  </si>
  <si>
    <t>DIG_04</t>
  </si>
  <si>
    <t>Implementar el Modelo de operación y gobierno del Sistema Geoestadístico como eje central para la integración de la información geoestadística,  enmarcado en la arquitectura empresarial de la DIG.</t>
  </si>
  <si>
    <t>(Número de componentes implementados / Total de componentes planificados)*100</t>
  </si>
  <si>
    <t xml:space="preserve">Componentes del modelo de operación y gobierno del SIGE </t>
  </si>
  <si>
    <t>Servicio de geo información Estadística</t>
  </si>
  <si>
    <t xml:space="preserve">Se avanza en la elaboración del capítulo de análisis y diagnóstico del documento de arquitectura y lineamientos de referencia para el gobierno de las bases de datos de la DIG.
Y en la definición inicial de características para el diseño y desarrollo de la solución para administrar los componentes del SIGE. </t>
  </si>
  <si>
    <t>DOCUMENTOS</t>
  </si>
  <si>
    <t xml:space="preserve">Se avanzó en las actividades de migración y configuración de la base de datos (bd) de mgn (mgn), el desarrollo y pruebas de aplicaciones y servicios sig, y la gestión de la infraestructura. 
Las actividades se enfocaron en el mejoramiento de la gestión de la información geoespacial y la gobernanza de datos dentro de la DIG; se avanzó en la planeación del modelo de gobernanza de bases de datos (definiendo hitos, cronograma y responsables para las primeras fases). Se implementaron acciones de gestión de proyectos, como la validación final de un modelo consistente, la actualización y seguimiento del tablero de control de proyectos de transformación digital (incluyendo la detección de riesgos), se avanza en los siguientes productos: 
Se avanzó en el documento de interoperabilidad, en los temas relacionados con el acuerdo de nivel de servicio (ans), datos, herramientas disponibles y lenguaje común, además de finalizar los capítulos de tecnología y lineamientos. Se logró la definición del proceso de interoperabilidad de la DIG tomando como referencia el modelo del Dane, y se establecieron los ítems para la hoja de ruta.
Y se avanza en las acciones para publicar y actualizar algunas soluciones en el geoportal institucional. Se tramitaron solicitudes de paso a producción para cuatro geovisores (icet, ceed, calidad de vida, variables temáticas del mgn), se continuaron las pruebas del aplicativo desde las opciones de descarga del geoportal. De igual forma se realizaron las validaciones del aplicativo rue, para su uso.
</t>
  </si>
  <si>
    <t xml:space="preserve">Documentos : Proyecto de arquitectura empresarial
Proyecto No.3 modelo de interoperabilidad 
</t>
  </si>
  <si>
    <t>Meta terminada de la Implementación del Modelo de operación y gobierno del Sistema Geoestadístico como eje central para la integración de la información geoestadística,  enmarcado en la arquitectura empresarial de la DIG, donde se logro la migración y configuración de la base de datos de MGN, el desarrollo y pruebas de aplicaciones y servicios SIG, y la gestión de la infraestructura, para el mejoramiento de la gestión de la información geoespacial y la gobernanza de datos dentro de la DIG; lo cual incluye el documento de interoperabilidad, en los temas relacionados con el acuerdo de nivel de servicio (ANS), datos, herramientas disponibles y lenguaje común, publicación de soluciones en el geoportal institucional y  y puesta en funcionamiento de la primera versión de la herramienta Sitio Principal del Centro de Datos Geoestadísticos (CDGE), para promover la investigación, la innovación y el desarrollo de soluciones basadas en datos geoespaciales, orientadas a los desafíos territoriales del país.</t>
  </si>
  <si>
    <t xml:space="preserve">Documentos : Implementación del modelo de gobernanza
</t>
  </si>
  <si>
    <t>DIG_05</t>
  </si>
  <si>
    <t xml:space="preserve"> L6.1 Realizar acompañamiento sectorial a los compromisos enmarcados en el desarrollo y avance del Catastro Multipropósito, promoviendo el uso y aprovechamiento de la información
geográfica. </t>
  </si>
  <si>
    <t>Generar documentos de diagnóstico de la integración de la información estadística y geoespacial  en el marco de la articulación SEN –ICDE y en alineación con las iniciativas y marcos internacionales</t>
  </si>
  <si>
    <t>Sumatoria de documentos de Diagnóstico realizados</t>
  </si>
  <si>
    <t>Dos (2) Documentos de diagnostico para la implementación de los  proyectos del SEN - ICDE</t>
  </si>
  <si>
    <t>Se avanza en los documentos frente al CES_CASEN, donde se ha realizado la revisión bibliográfica y plan de escritura preliminar del documento propuesta modelo de gobernanza de datos geoespaciales. Y el otro documento corresponde al plan de trabajo preliminar y bosquejo de estructura del documento de reconceptualización del observatorio inmobiliario nacional OINT.</t>
  </si>
  <si>
    <t xml:space="preserve">Meta programada para segundo y cuarto trimestre. Se avanza en la elaboración del documento propuesta modelo de gobernanza de datos geoespaciales y documento con reconceptualización del observatorio de Conocimiento Territorial .
</t>
  </si>
  <si>
    <t>Meta terminada. Se genero el Documento propuesta modelo de gobernanza de datos geoespaciales y documento con reconceptualización del observatorio de Conocimiento Territorial, en el marco del PEIGN.</t>
  </si>
  <si>
    <t>Documentos: Definición de hoja de ruta</t>
  </si>
  <si>
    <t>DIG_06</t>
  </si>
  <si>
    <t>Generar documentos metodológicos de los proyectos de innovación e investigación con enfoque geoestadístico, orientados a fortalecer los procesos de producción y aprovechamiento de datos estadísticos.</t>
  </si>
  <si>
    <t>Sumatoria de documentos metodológicos realizados</t>
  </si>
  <si>
    <t>Dos (2) documentos metodológicos con el diseño de la investigación geoestadística</t>
  </si>
  <si>
    <t>Se avanza en el documento de medidas desigualdad, con el planteamiento del problema, justificación, objetivos, marco teórico y metodología. Igual se avanza en el documento de fortalecimiento del MMRA, con la revisión bibliográfica enfocada en la clasificación de coberturas y cultivos con series de tiempo.</t>
  </si>
  <si>
    <t xml:space="preserve">Se avanza en el Piloto de mediciones de desigualdad en torno a la tierra y la propiedad inmueble a partir del aprovechamiento del Catastro Multipropósito.
</t>
  </si>
  <si>
    <t>Se termino el Piloto de mediciones de desigualdad en torno a la tierra y la propiedad inmueble a partir del aprovechamiento del Catastro Multipropósito.</t>
  </si>
  <si>
    <t>Documento:
Documentos que soportan la propuesta metodologica y piloto</t>
  </si>
  <si>
    <t>DIG_07</t>
  </si>
  <si>
    <t>Realizar los mapas temáticos de acuerdo a los requerimientos de las operaciones estadísticas.</t>
  </si>
  <si>
    <t>(Productos geoespaciales temáticos realizados / Productos geoespaciales temáticos solicitados)*100</t>
  </si>
  <si>
    <t>Productos geoespaciales temáticos requeridos</t>
  </si>
  <si>
    <t>Mapas Temáticos</t>
  </si>
  <si>
    <t>Se generaron bases de datos geográficas con los datos temáticos para productos geoespaciales solicitados y de los mapas temáticos se realizaron productos geoespaciales en temas como: PIB departamental; valor agregado municipal; contexto; SIPSA; RVTA.</t>
  </si>
  <si>
    <t>MAPAS TEMATICOS</t>
  </si>
  <si>
    <t>Durante el periodo se  generaron bases de datos geográficas con los datos temáticos para productos geoespaciales solicitados y de los mapas temáticos se realizaron productos geoespaciales</t>
  </si>
  <si>
    <t>Se cumplio con la generación de bases de datos geográficas con los datos temáticos para productos geoespaciales solicitados y de los mapas temáticos se realizaron productos geoespaciales</t>
  </si>
  <si>
    <t>MAPAS TEMATICOS: Mapas generados a demanda</t>
  </si>
  <si>
    <t>DIMPE_Dirección de Metodología y Producción Estadística</t>
  </si>
  <si>
    <t>DIMPE_01</t>
  </si>
  <si>
    <t>Automatizar los cuadros de resultados de dos (2) operaciones estadísticas .</t>
  </si>
  <si>
    <t>Sumatoria  de hito 1 (Mesas de trabajo 30%)+hito 2 ( Plan de pruebas 20%)+ hito 3 ( códigos de programación 50%)</t>
  </si>
  <si>
    <t>Código de programación con la automatización de los cuadros de resultados.</t>
  </si>
  <si>
    <t>GEIH: Se generan codigos parciales de estimacion de los errores muestrales para generar cuadros de salidas en R para su posterior generación automática
PVPLVA: Se realiza un primer acercamiento a un programa de generación de cuadros de salida</t>
  </si>
  <si>
    <t>Código estimación varianza
Código generación cuadros
Configuraciones_1</t>
  </si>
  <si>
    <r>
      <rPr>
        <b/>
        <sz val="11"/>
        <rFont val="Segoe UI"/>
        <family val="2"/>
      </rPr>
      <t>GEIH</t>
    </r>
    <r>
      <rPr>
        <sz val="11"/>
        <rFont val="Segoe UI"/>
        <family val="2"/>
      </rPr>
      <t xml:space="preserve">: Para la GEIH se ha trabajado en ejercicios de calibración para homologar los procesos de SAS a R
</t>
    </r>
    <r>
      <rPr>
        <b/>
        <sz val="11"/>
        <rFont val="Segoe UI"/>
        <family val="2"/>
      </rPr>
      <t xml:space="preserve">PVLPA: </t>
    </r>
    <r>
      <rPr>
        <sz val="11"/>
        <rFont val="Segoe UI"/>
        <family val="2"/>
      </rPr>
      <t>En relación con este tema, nos permitimos informar que el proceso se encuentra actualmente en etapa de entrega de resultados por parte del equipo de Diseños Muestrales. En ese sentido, se anexan las actas, avances de las reuniones y el estado actual del proceso, los cuales reflejan el seguimiento y las actividades desarrolladas hasta la fecha. Se ha avanzado en los códigos para la generación automática de anexos y boletines</t>
    </r>
  </si>
  <si>
    <r>
      <rPr>
        <b/>
        <sz val="11"/>
        <rFont val="Segoe UI"/>
        <family val="2"/>
      </rPr>
      <t>GEIH:</t>
    </r>
    <r>
      <rPr>
        <sz val="11"/>
        <rFont val="Segoe UI"/>
        <family val="2"/>
      </rPr>
      <t xml:space="preserve"> 02_Cuadros_de_salida
</t>
    </r>
    <r>
      <rPr>
        <b/>
        <sz val="11"/>
        <rFont val="Segoe UI"/>
        <family val="2"/>
      </rPr>
      <t>PVPLVA:</t>
    </r>
    <r>
      <rPr>
        <sz val="11"/>
        <rFont val="Segoe UI"/>
        <family val="2"/>
      </rPr>
      <t xml:space="preserve"> Automatización licores</t>
    </r>
  </si>
  <si>
    <t>GEIH: Se hace un desarrollo de un programa en python que genera los cuadros de resultados de anexos y un desarrollo en R que realiza la generación de las estimaciones
PVPLVA: Se desarrolló el código de programación en R con la automatización de los cuadros de resultados.</t>
  </si>
  <si>
    <t>Códigos GEIH
Códigos PVPLVA</t>
  </si>
  <si>
    <t>DIMPE_02</t>
  </si>
  <si>
    <t>Publicar boletines técnicos con los resultados de las operaciones estadísticas priorizadas que implementan el enfoque diferencial</t>
  </si>
  <si>
    <t>(Boletines técnicos publicados/ Total de boletines técnicos programados para publicación)*100</t>
  </si>
  <si>
    <t xml:space="preserve">Boletines técnicos con los resultados estadísticos con las desagregaciones que refieran a enfoque diferencial e interseccional  </t>
  </si>
  <si>
    <t>• El GIT Curso y calidad de vida avanzó en la elaboración del boletín técnico de resultados generales y por sexo para publicación en abril
El GIT Temática de Mercado Laboral realizó la publicación de boletines de la GEIH con las desagregaciones que presentan enfoque diferencial e interseccional.</t>
  </si>
  <si>
    <t>• Borrador boletín resultados generales y por sexo ECV2024
bol-GEIHMLJ-nov2024-ene2025
bol-GEIHMLJ-oct-dic2024
bol-GEIHMLJ-sep-nov2024
bol-GEIHMLPAER-dic2023-nov2024
bol-GEIHMLPAER-ene2024-dic2024
bol-GEIHMLPAER-feb2024-ene2025
bol-GEIHMLPC-nov2024-ene2025
bol-GEIHMLPC-oct-dic2024
bol-GEIHMLPC-sep-nov2024
bol-GEIHMLPD-nov2024-ene2025
bol-GEIHMLPD-oct-dic2024
bol-GEIHMLPD-sep-nov2024
bol-GEIHMLS-nov2024-ene2025
bol-GEIHMLS-oct-dic2024
bol-GEIHMLS-sep-nov2024
bol-GEIHMLLGBT-ene2024-dic2024
bol-GEIHMLLGBT-feb2024-ene2025
bol-GEIHMLLGBT-dic2023-nov2024</t>
  </si>
  <si>
    <t>• El GIT Curso y calidad de vida publicó boletines técnicos con resultados generales y por sexo de la ECV2024 en abril, inseguridad alimentaria (con cruces por sexo, grupos étnico-raciales, carácter migratorio, campesinos, etc.) en mayo y campesinos en junio. 
• Durante el período evaluado, el GIT Temática de Mercado Laboral realizó la publicación de boletines de la GEIH con las desagregaciones que presentan enfoque diferencial e interseccional.</t>
  </si>
  <si>
    <r>
      <rPr>
        <b/>
        <sz val="12"/>
        <rFont val="Segoe UI Light"/>
        <family val="2"/>
      </rPr>
      <t xml:space="preserve">• ECV: </t>
    </r>
    <r>
      <rPr>
        <sz val="12"/>
        <rFont val="Segoe UI Light"/>
        <family val="2"/>
      </rPr>
      <t xml:space="preserve"> Boletín resultados generales y por sexo ECV2024.
Boletín inseguridad alimentaria ECV2024.
Boletín resultados para población campesina ECV2024. 
• </t>
    </r>
    <r>
      <rPr>
        <b/>
        <sz val="12"/>
        <rFont val="Segoe UI Light"/>
        <family val="2"/>
      </rPr>
      <t xml:space="preserve">GEIH: </t>
    </r>
    <r>
      <rPr>
        <sz val="12"/>
        <rFont val="Segoe UI Light"/>
        <family val="2"/>
      </rPr>
      <t>bol-GEIHMLJ-dic2024-feb2025
bol-GEIHMLJ-ene-mar2025
bol-GEIHMLJ-feb-abr2025
bol-GEIHMLLGBT-abr2024-mar2025
bol-GEIHMLLGBT-mar2024-feb2025
bol-GEIHMLLGBT-may2024-abr2025
bol-GEIHMLPAER-abr2024-mar2025
bol-GEIHMLPAER-mar2024-feb2025
bol-GEIHMLPAER-may2024-abr2025
bol-GEIHMLPC-dic2024-feb2025
bol-GEIHMLPC-ene-mar2025
bol-GEIHMLPC-feb-abr2025
bol-GEIHMLPD-dic2024-feb2025
bol-GEIHMLPD-ene-mar2025
bol-GEIHMLPD-feb-abr2025
bol-GEIHMLS-dic2024-feb2025
bol-GEIHMLS-ene-mar2025
bol-GEIHMLS-feb-abr2025</t>
    </r>
  </si>
  <si>
    <t>• El GIT Curso y Calidad de Vida cumplió con el total de publicaciones programadas para la vigencia. La última publicación de boletín téncico fuente ECV2024 se realizó en el mes de agosto para población negra, afrodescendiente, raizal y palenquera.
•El GIT Temática de Mercado Laboral realizó la publicación de boletines de la GEIH con las desagregaciones que presentan enfoque diferencial e interseccional de acuerdo con lo programado para este período.</t>
  </si>
  <si>
    <r>
      <rPr>
        <b/>
        <sz val="11"/>
        <color rgb="FF000000"/>
        <rFont val="Segoe UI"/>
        <family val="2"/>
      </rPr>
      <t>• ECV:</t>
    </r>
    <r>
      <rPr>
        <sz val="11"/>
        <color rgb="FF000000"/>
        <rFont val="Segoe UI"/>
        <family val="2"/>
      </rPr>
      <t xml:space="preserve">  bol-Población negra, afrocolombiana, raizal y palenquera-ECV-2024
Boletín resultados para población negra, afrodescendiente, raizal y palenquera.
</t>
    </r>
    <r>
      <rPr>
        <b/>
        <sz val="11"/>
        <color rgb="FF000000"/>
        <rFont val="Segoe UI"/>
        <family val="2"/>
      </rPr>
      <t>• GEIH:</t>
    </r>
    <r>
      <rPr>
        <sz val="11"/>
        <color rgb="FF000000"/>
        <rFont val="Segoe UI"/>
        <family val="2"/>
      </rPr>
      <t xml:space="preserve"> bol-GEIHMLJ-abr-jun2025
bol-GEIHMLJ-mar-may2025
bol-GEIHMLJ-may-jul2025
bol-GEIHMLLGBT-ago2024-jul2025
bol-GEIHMLLGBT-jul2024-jun2025
bol-GEIHMLLGBT-jun2024-may2025
bol-GEIHMLPAER-ago2024-jul2025
bol-GEIHMLPAER-jul2024-jun2025
bol-GEIHMLPAER-jun2024-may2025
bol-GEIHMLPC-abr-jun2025
bol-GEIHMLPC-mar-may2025
bol-GEIHMLPC-may-jul2025
bol-GEIHMLPD-abr-jun2025
bol-GEIHMLPD-mar-may2025
bol-GEIHMLPD-may-jul2025
bol-GEIHMLS-mar-may2025
bol-GEIHMLS-abr-jun2025
bol-GEIHMLS-may-jul2025</t>
    </r>
  </si>
  <si>
    <t>El GIT Temática de Mercado Laboral realizó la publicación de boletines de la GEIH con las desagregaciones que presentan enfoque diferencial e interseccional de acuerdo con lo programado para este período.</t>
  </si>
  <si>
    <t>BOLETINES GEIH_IV_ TRIMESTRE</t>
  </si>
  <si>
    <t>DIMPE_03</t>
  </si>
  <si>
    <t xml:space="preserve">Documentar propuesta de mejora mediante procesos de innovación sobre la metodología en operaciones estadísticas priorizadas </t>
  </si>
  <si>
    <t xml:space="preserve">Sumatoria de % avance de propuestas de mejoras documentadas </t>
  </si>
  <si>
    <t xml:space="preserve">Propuesta de mejora mediante procesos de innovación sobre la metodología en operaciones estadísticas priorizadas </t>
  </si>
  <si>
    <t xml:space="preserve">El GIT ha avanzado en la propuestas a partir de mesas tecnicas y en los puntos para propuesta para nueva  metodología  </t>
  </si>
  <si>
    <t>20230629_Mesa1 Acta_Conceptos_PVPLVA_ENPH
 20230706_Mesa2 Acta_Conceptos_PVPLVA_ENPH
20230717_Mesa3 Acta_Conceptos_PVPLVA_ENPH
Actualización de muestra
Archivo de analisis certificacion 2024 - Version 3
resultados_ENPH
Solicitud de desarrollos aplicativo_ PVPLVA_20022025</t>
  </si>
  <si>
    <t xml:space="preserve">Para el II trimestres el GIT de comercio ha avanzado en la propuestas para nueva  metodología dela Operación Estadística de PVPLVA  </t>
  </si>
  <si>
    <t xml:space="preserve">• Avance propuesta </t>
  </si>
  <si>
    <t>El documento se encuentra en una etapa avanzada, actualmente en trámites finales. El GIT Temático de Comercio tiene preparada en versión borrador de la nueva propuesta metodológica, la cual incorpora los comentarios y ajustes solicitados en las reuniones previas. Las evidencias suministradas reflejan los avances alcanzados y las actualizaciones metodológicas desarrolladas por el equipo.</t>
  </si>
  <si>
    <t xml:space="preserve">
• Rediseño_2_28 Metodología Precio de Venta al Público V4.2.docx
• Escenarios Nueva Certificación.xlsx
</t>
  </si>
  <si>
    <t>El GIT elaboró la propuesta de mejora mediante procesos de innovación sobre la metodología de PVPLVA</t>
  </si>
  <si>
    <t xml:space="preserve">Documente Propuesta de mejora mediante procesos de innovación sobre la metodología PVPLVA
Presentación Propuesta de mejora mediante procesos de innovación sobre la metodología de PVPLVA </t>
  </si>
  <si>
    <t>DIMPE_04</t>
  </si>
  <si>
    <t>L2.4 Elaborar y publicar nuevas mediciones de desigualdad en torno a la tierra, la propiedad inmueble, la tenencia de activos financieros y la riqueza en el país</t>
  </si>
  <si>
    <t>Realizar el cálculo preliminar de al menos dos nuevas medidas de desigualdad en torno a la tierra, la propiedad inmueble, la tenencia de activos financieros o la riqueza en el país</t>
  </si>
  <si>
    <t>Sumatoria de porcentajes de avance en los cálculos preliminares</t>
  </si>
  <si>
    <t>Documento con nuevas medidas de desigualdad en torno a la tierra, la propiedad inmueble, la tenencia de activos financieros o la riqueza en el país</t>
  </si>
  <si>
    <t>El GIT medidas de porbreza ha avanzado en mesas técnicas con la DIAN para afinar procedimientos metodologicos en la creación de las estadisticas. Se está revisando el metodo de capitalización para generar la estadistica.</t>
  </si>
  <si>
    <t>Cronograma 4 ginis</t>
  </si>
  <si>
    <t>Se identificó que el metodo de capitalización no se puede aplicar porque no se tiene las fuentes requeridas y se cambió la investigación al ajuste de la distribución del ingreso con información tributaria.</t>
  </si>
  <si>
    <t>Avances semana 2 desigualdad en la riqueza</t>
  </si>
  <si>
    <r>
      <t xml:space="preserve">El GIT de Pobreza realizó una reunión con DNP, y se revisó un ejercicio del DNP hecho en años anteriores sobre desigualdad en los diferentes tipos de riqueza (finca raíz, financiero y la total), se estableció como compromiso el apoyo a la gestión de información de la DIAN y DECEVAL por parte del DNP, y la gestión de la información de la IGAC y de los catastros descentralizados la realizará el DANE.
</t>
    </r>
    <r>
      <rPr>
        <b/>
        <sz val="11"/>
        <rFont val="Segoe UI"/>
        <family val="2"/>
      </rPr>
      <t>Desigualdad de riqueza:</t>
    </r>
    <r>
      <rPr>
        <sz val="11"/>
        <rFont val="Segoe UI"/>
        <family val="2"/>
      </rPr>
      <t xml:space="preserve"> Se aplica el ejercicio al caso colombiano de ajuste de distribución y se está revisando la metodología por cuantiles. 
</t>
    </r>
    <r>
      <rPr>
        <b/>
        <sz val="11"/>
        <rFont val="Segoe UI"/>
        <family val="2"/>
      </rPr>
      <t>Desigualdad de Tierras:</t>
    </r>
    <r>
      <rPr>
        <sz val="11"/>
        <rFont val="Segoe UI"/>
        <family val="2"/>
      </rPr>
      <t xml:space="preserve"> Se gestionó con la DIG el acceso a la información relacionada con avalúos catastrales proveniente del IGAC.
</t>
    </r>
    <r>
      <rPr>
        <b/>
        <sz val="11"/>
        <rFont val="Segoe UI"/>
        <family val="2"/>
      </rPr>
      <t>Desigualdad en activos financieros</t>
    </r>
    <r>
      <rPr>
        <sz val="11"/>
        <rFont val="Segoe UI"/>
        <family val="2"/>
      </rPr>
      <t xml:space="preserve">: Se avanzó en la consulta de literatura sobre la medición y estamos a la espera de los insumos de la información disponible para definir el análisis a realizar.
</t>
    </r>
    <r>
      <rPr>
        <b/>
        <sz val="11"/>
        <rFont val="Segoe UI"/>
        <family val="2"/>
      </rPr>
      <t>Desigualdad de la propiedad</t>
    </r>
    <r>
      <rPr>
        <sz val="11"/>
        <rFont val="Segoe UI"/>
        <family val="2"/>
      </rPr>
      <t>: Se gestionó con la DIG el acceso a la información relacionada con avalúos catastrales proveniente del IGAC. Se avanzó en la consulta de literatura sobre la medición y estamos a la espera de los insumos de la información disponible para definir el análisis a realizar.</t>
    </r>
  </si>
  <si>
    <t>• Anexo 2. Formato de reporte de seguimiento a la implementación de las normas de la ley de plan FINAL
• Evidencia_Desigualdad de activos financierons
• Evidencia_Desigualdad de tierras y propiedad
• Presentación desigualdades</t>
  </si>
  <si>
    <t xml:space="preserve">Desigualdad de la riqueza: 
a) Documento preliminar con nuevas medidas de desigualdad en torno a la tierra, la propiedad inmueble, la tenencia de activos financieros o la riqueza en el país:
 Documento preliminar con la metodología empleada para la aproximación por la corrección de la población de altos recursos y patrimonio liquido.
b) Aproximada por la corrección de la población de altos recursos: 
           1. Boletin Gini riqueza con ingresos - revisión: Boletin con comentarios
           2.  Metodología corrección de la GEIH - 2025 - revisión: Metodología revisada
c) Aproximada por Patrimonio liquido  y propiedad inmueble: 
           1, Derecho de petición DIAN: Derecho de petición para entrega de información relacionada a los cuantiles de patrimonio
Desigualdad en torno de la tierra:  Correos sobre dudas de la base de datos
1. Inquietudes SINIC - Area_ Alejandra Romero Rodriguez - Outlook
2. RE_ Información IGAC_ Alejandra Romero Rodriguez - Outlook
3. RV_ Inquietudes tabla SINIC_ Alejandra Romero Rodriguez - Outlook
Desigualdad en torno a los ctivos financieros: Derecho de petición para obtener información necesaria para el cálculo de la desigualdad
1. Derecho de petición Superfinanciera
            </t>
  </si>
  <si>
    <t>DIMPE_05</t>
  </si>
  <si>
    <t>Entregar boletines técnicos y cuadro de resultados de las operaciones estadísticas para publicación</t>
  </si>
  <si>
    <t>(Total de  boletines técnicos y cuadro de resultados entregados/Total de  boletines técnicos y cuadro de resultados) programados *100</t>
  </si>
  <si>
    <t>Boletines técnicos
Cuadros de resultados</t>
  </si>
  <si>
    <t>La Dirección de Metodología y Producción Estadística durante el I trimestre realizó la entrega de boletines técnicos y cuadros de resultados programados para su respectiva publicación, como evidencia de ello se relaciona registro de revisón de productos de difusión</t>
  </si>
  <si>
    <t>Registro: Revisión productos de difusión  2025</t>
  </si>
  <si>
    <t>La Dirección de Metodología y Producción Estadística durante el II trimestre realizó la entrega de boletines técnicos y cuadros de resultados programados para su respectiva publicación, como evidencia de ello se relaciona registro de revisión de productos de difusión</t>
  </si>
  <si>
    <t>La Dirección de Metodología y Producción Estadística durante el III trimestre realizó la entrega de boletines técnicos y cuadros de resultados programados para su respectiva publicación, como evidencia de ello se relaciona registro de revisión de productos de difusión</t>
  </si>
  <si>
    <t>• Publicaciones DIMPE_III trimestre 2025</t>
  </si>
  <si>
    <t>La Dirección de Metodología y Producción Estadística durante el IV trimestre realizó la entrega de boletines técnicos y cuadros de resultados programados para su respectiva publicación, como evidencia de ello se relaciona registro de revisión de productos de difusión</t>
  </si>
  <si>
    <t>Publicaciones DIMPE_IV trimestre 2025</t>
  </si>
  <si>
    <t>DIMPE_06</t>
  </si>
  <si>
    <t>Analizar los posibles impactos para las encuestas económicas y sociales de la adaptación CIIU revisión 5 de acuerdo con las mesas internas de trabajo , lideradas por la DIRPEN, en el marco de los ejercicios de cambio de año base para las cuentas nacionales</t>
  </si>
  <si>
    <t xml:space="preserve"> Sumatoria de % de avance Documento interno de trabajo</t>
  </si>
  <si>
    <t>Documento interno de trabajo (Formato presentación) con el analisis de los posibles impactos para las encuestas económicas y sociales de la de la adaptación CIIU revisión 5 de acuerdo con las mesas internas de trabajo , lideradas por la DIRPEN</t>
  </si>
  <si>
    <t xml:space="preserve">GIT Industria: Se continuaron las mesas de trabajo iniciadas en el mes de marzo a través de 3 reuniones: una para el análisis de CIIU clases 2611 y 2619 realizada el 23 de abril, y dos reuniones internas de análisis de modificación de CIIU divisiones 11 y 31 realizadas el 9 y 10 de junio respectivamente. Se adjuntan documentos que describen el análisis y posibles cambios que se están evaluando en CIIU y evidencias de las reuniones.
GIT Servicios: desde el mes de abril se dio inicio a las mesas de trabajo según el cronograma establecido por la DIRPEN, en el que se han abordado no solo los impactos sino la manera adecuada de clasificar los servicios dependiendo de su causación y de la naturaleza del funcionamiento de las mismas. A la fecha se han revisado los impactos para el sector servicios para: la División 55 " Actividades de Alojamiento ", División 85 "Educación", División 56 " Actividades de Edición" la División 95 "Mantenimiento y reparación de computadoras, efectos personales y enseres domésticos" y División 96 "Otras actividades de servicios personales" .
Se relaciona matriz en la que se describen los impactos para las encuestas que se producen desde el GIT Temática de Servicios así como para las fuentes de información y documentos con versiones preliminares y finales de los ajustes a realizar.
GIT Comercio: Se revisan las propuestas entregadas por DIRPEN, sugerencias y comentarios, participando en las reuniones internas y externas, para discutir y aprobar los ajustes finales. 
¿Qué se ha hecho hasta ahora?
* Se tradujeron las notas explicativas de la CIIU Rev. 5 internacional (feb–abr).
* Se identificaron los cambios frente a CIIU Rev. 4 Int. y Rev. 4 A.C.
* Se elaboraron propuestas preliminares de adaptación para Colombia (estructura y notas explicativas).
* Iniciaron las **mesas internas (M.I.) y externas (M.E.)** de adaptación por secciones (desde abril).
* Se comenzó la construcción de las tablas correlativas (CIIU Rev. 5 A.C. vs. CIIU Rev. 4 A.C.).
¿Qué está en curso?
* Desarrollo de  mesas por secciones abr–oct): Secciones A a V, según cronograma detallado.
* Elaboración progresiva de las notas explicativas y estructura definitiva por sección.
* Construcción paralela de tablas correlativas entre CIIU Rev. 5 A.C. e internacional (sept–dic).
* Revisión de casos especiales** y coordinación con direcciones técnicas (DSCN, CENU, DIMPE).
¿Qué falta por hacer?
* Realizar y cerrar todas las mesas externas, especialmente las de julio a octubre.
* Consolidar el documento preliminar completo de la CIIU Rev. 5 A.C. (oct–dic).
* Finalizar las tablas correlativas completas hasta dic).
* Coordinar entregas parciales y ajustes finales por secciones (según programación mensual).
* Acompañar implementación en nomenclaturas (DSCN), cuentas públicas (COFOG), y presupuestarias (CCIF).
</t>
  </si>
  <si>
    <t>• EVIDENCIA GIT DE INDUSTRIA
• EVIDENCIA GIT DE SERVICIOS
• EVIDENCIA GIT DE COMERCIO</t>
  </si>
  <si>
    <t xml:space="preserve">INDUSTRIA:en el mes de sptiembre DIRPEN entregó la propuesta de CIIU5  SECCIÓN C industria manufacturera este documento contiene una nota sobre la propuesta de adaptación, la estructura detallada, las notas explicativas y la homologación CIIU Rev. 4 A.C. vs. CIIU Rev. 5 A.C. Así mismo entregaron  las homologaciones con CIIU 4 correspondiente a tablas correlativas CIIU Rev. 4 A.C. vs. CIIU Rev. 5 A.C.  Los documentos mencionados están sujetos a posibles ajustes que se deriven de la consolidación y revisión final de la CIIU Rev. 5 A.C.
SERVICIOS: se han realizado mesas de trabajo  según el cronograma establecido por la DIRPEN, en el que se han abordado no solo los impactos sino la manera adecuada de clasificar los servicios dependiendo de su causación y de la naturaleza del funcionamiento de las mismas. A la fecha se han revisado los impactos para el sector servicios para: la División 55 " Actividades de Alojamiento ", División 85 "Educación", División 56 " Actividades de Edición" la División 95 "Mantenimiento y reparación de computadoras, efectos personales y enseres domésticos" y División 96 "Otras actividades de servicios personales", Sección O "Actividades de servicios administrativos y de apoyo", Sección S “Actividades artísticas, de entretenimiento y recreación”, Sección I "Alojamiento y servicios de comida", División 59 y 60 " Actividades de Producción de películas cinematográficas", Sección N "Actividades de servicios administrativos y de apoyo", Sección H "Transporte y Almacenamiento", Sección J "Actividades editoriales, de radiodifusión y de producción y distribución de contenidos", Sección K "Actividades financieras y de seguros".
Igualmente, se hicieron sugerencias de eliminación de códigos en el subsector alojamiento como el del Alojamiento rural y la inclusión de uno nuevo para los hostales. Se participó en reuniones para aclarar el alcance de los servicos web cam y de los servivios de cosmetología.
COMERCIO: Se relaciona la bitácora de las tareas que hemos adelantado sobre este tema y las evidencias. 
28 de marzo de 2025: asistencia a la capacitación sobre el proceso de adaptación de la CIIU Rev. 5 (Evidencia GIT Comercio_Capacitación Adaptación CIIU5_28mar25)
1 de abril de 2025: asistencia a la socialización del cambio de año base DSCN (Evidencia GIT Comercio_Socialización Cambio Año Base DSCN_1abr25)
1 de abril de 2025: asistencia a la capacitación sobre el proceso de adaptación de la CIIU Rev. 5 (Evidencia GIT Comercio_Capacitación Adaptación CIIU5_1abr25)
21 de abril de 2025: asistencia y participación en la mesa interna de adaptación de la CIIU Rev. 5_ Sección T (Evidencia GIT Comercio_Mesa interna CIIU5_Sección T_21abr25; Evidencia GIT Comercio_Asistencia Reunión CIIU5_Div95_21abr25)
21 de mayo de 2025: entrega de observaciones a la propuesta de adaptación de la CIIU Rev. 5_División 46_I Entrega  (Evidencia GIT Comercio_Entrega observaciones CIIU5_División 46_I Entrega_21may25; Evidencia GIT Comercio_Observaciones CIIU5_División 46_I Entrega_21may25)
21 de mayo de 2025: asistencia y participación a la mesa interna de adaptación de la CIIU Rev. 5_División 46 (Evidencia GIT Comercio_Memoria reunión interna CIIU5_División 46_21may25; Evidencia GIT Comercio_Asistencia reunión interna CIIU5_División 46_21may25)
22 de mayo de 2025: asistencia y participación en la mesa externa de adaptación de la CIIU Rev. 5_ División 95 (CIIU5_Div95_Evidencia Reunión Externa_22may25; Evidencia GIT Comercio_Memoria Reunión Externa CIIU5_Div95_22may25; Evidencia GIT Comercio_Observaciones CIIU5_Div95)
26 de mayo de 2025: entrega de observaciones a la propuesta de adaptación de la CIIU Rev. 5_División 46_II Entrega (Evidencia GIT Comercio_Entrega observaciones CIIU 5_División 46_II Entrega_26may25; Evidencia GIT Comercio_Observaciones CIIU5_División 46_II Entrega_26may25)  
26 de mayo de 2025: asistencia y participación en la mesa interna de adaptación de la CIIU Rev. 5_ División 46 (Evidencia GIT Comercio_Asistencia reunión interna CIIU5_División 46_26may25; Evidencia GIT Comercio_Memoria reunión interna CIIU5_División 46_26may25)
30 de mayo de 2025: asistencia y participación en la mesa interna de adaptación de la CIIU Rev. 5_ División 46 (Evidencia GIT Comercio_Memoria reunión interna CIIU5_Div46_30may25; Evidencia GIT Comercio_Asistencia reunión interna CIIU5_Div46_30may25)
16 de junio de 2025: asistencia y participación en la mesa interna de adaptación de la CIIU Rev. 5_ División 47 (Evidencia GIT Comercio_Memoria reunión interna CIIU5_División 47_16jun25; Evidencia GIT Comercio_Asistencia reunión interna CIIU5_División 47_16jun25)
18 de junio de 2025: entrega de observaciones a la propuesta de adaptación de la CIIU Rev. 5_División 47 (Evidencia GIT Comercio_Entrega observaciones CIIU 5_ División 47_18jun25;Evidencia GIT Comercio_Observaciones CIIU5_Div47_6jun25)
26 de junio de 2025: asistencia y participación en la mesa interna de adaptación de la CIIU Rev. 5_ División 46 (Evidencia GIT Comercio_Memoria reunión interna CIIU5_División 46_26jun25)
2 de julio de 2025: asistencia y participación en la mesa interna de adaptación de la CIIU Rev. 5_ División 46 (Evidencia GIT Comercio_Memoria reunión interna CIIU5_División 46_2jul25)
3 de julio de 2025: asistencia y participación en la mesa interna de adaptación de la CIIU Rev. 5_ División 46 (Entrega de evidencia pendiente por parte de DIRPEN)
4 de julio de 2025: asistencia y participación en la mesa interna de adaptación de la CIIU Rev. 5_ División 46 (Entrega de evidencia pendiente por parte de DIRPEN)
11 de julio de 2025: asistencia y participación en la mesa interna de adaptación de la CIIU Rev. 5_ División 47 (Entrega de evidencia pendiente por parte de DIRPEN)
22 de julio de 2025: asistencia y participación en la mesa interna de adaptación de la CIIU Rev. 5_ División 47 (Entrega de evidencia pendiente por parte de DIRPEN)
13 de agosto de 2025: asistencia y participación en la mesa interna de adaptación de la CIIU Rev. 5_ División 47 (Entrega de evidencia pendiente por parte de DIRPEN)
15 de agosto de 2025: asistencia y participación en la mesa interna de adaptación de la CIIU Rev. 5_ División 47 (Entrega de evidencia pendiente por parte de DIRPEN)
20 de agosto de 2025: asistencia y participación en la mesa interna de adaptación de la CIIU Rev. 5_ División 47 (Entrega de evidencia pendiente por parte de DIRPEN)
22 de agosto de 2025: asistencia y participación en la mesa interna de adaptación de la CIIU Rev. 5_ División 47 (Evidencia GIT Comercio_Reunión interna CIIU5_Div47_22ago25)
28 de agosto de 2025: asistencia y participación en la mesa interna de adaptación de la CIIU Rev. 5_ División 47 (Evidencia GIT Comercio_Reunión interna CIIU5_Div47_28ago25)
15 de septiembre de 2025: asistencia y participación en la mesa interna de adaptación de la CIIU Rev. 5_ División 47 (Evidencia GIT Comercio_Reunión interna CIIU5_Div47_15sep25) 
17 de septiembre de 2025: asistencia y participación en la mesa interna de adaptación de la CIIU Rev. 5_ División 47 (Evidencia GIT Comercio_Reunión interna CIIU5_Div47_17sep25) 
Ya terminaron las mesas internas con DIRPEN para la revisión de la propuesta de las divisiones 46 y 47 de la CIIU. 
Estamos a la espera de que nos envíe la propuesta final para revisar los ajustes que sugerimos 
</t>
  </si>
  <si>
    <r>
      <rPr>
        <b/>
        <sz val="11"/>
        <rFont val="Segoe UI"/>
        <family val="2"/>
      </rPr>
      <t>• Industria:</t>
    </r>
    <r>
      <rPr>
        <sz val="11"/>
        <rFont val="Segoe UI"/>
        <family val="2"/>
      </rPr>
      <t xml:space="preserve">  TC_CIIU_4_AC_vs_CIIU_5_ AC_Seccion_C
</t>
    </r>
    <r>
      <rPr>
        <b/>
        <sz val="11"/>
        <rFont val="Segoe UI"/>
        <family val="2"/>
      </rPr>
      <t xml:space="preserve">• Servicios </t>
    </r>
    <r>
      <rPr>
        <sz val="11"/>
        <rFont val="Segoe UI"/>
        <family val="2"/>
      </rPr>
      <t xml:space="preserve">: CAMBIOS A CIIU 5 SERVICIOS
</t>
    </r>
    <r>
      <rPr>
        <b/>
        <sz val="11"/>
        <rFont val="Segoe UI"/>
        <family val="2"/>
      </rPr>
      <t xml:space="preserve">Comercio: </t>
    </r>
    <r>
      <rPr>
        <sz val="11"/>
        <rFont val="Segoe UI"/>
        <family val="2"/>
      </rPr>
      <t>EMC_EAC_Participación del equipo de comercio interno en la adaptación de la CIIU Rev. 5</t>
    </r>
  </si>
  <si>
    <t>COMERCIO: bitácora de las tareas adelantadas y evidencias: 
28 de marzo de 2025: asistencia a la capacitación sobre el proceso de adaptación de la CIIU Rev. 5 (Evidencia GIT Comercio_Capacitación Adaptación CIIU5_28mar25)
1 de abril de 2025: asistencia a la socialización del cambio de año base DSCN (Evidencia GIT Comercio_Socialización Cambio Año Base DSCN_1abr25)
1 de abril de 2025: asistencia a la capacitación sobre el proceso de adaptación de la CIIU Rev. 5 (Evidencia GIT Comercio_Capacitación Adaptación CIIU5_1abr25)
21 de abril de 2025: asistencia y participación en la mesa interna de adaptación de la CIIU Rev. 5_ Sección T (Evidencia GIT Comercio_Mesa interna CIIU5_Sección T_21abr25; Evidencia GIT Comercio_Asistencia Reunión CIIU5_Div95_21abr25)
21 de mayo de 2025: entrega de observaciones a la propuesta de adaptación de la CIIU Rev. 5_División 46_I Entrega  (Evidencia GIT Comercio_Entrega observaciones CIIU5_División 46_I Entrega_21may25; Evidencia GIT Comercio_Observaciones CIIU5_División 46_I Entrega_21may25)
21 de mayo de 2025: asistencia y participación a la mesa interna de adaptación de la CIIU Rev. 5_División 46 (Evidencia GIT Comercio_Memoria reunión interna CIIU5_División 46_21may25; Evidencia GIT Comercio_Asistencia reunión interna CIIU5_División 46_21may25)
22 de mayo de 2025: asistencia y participación en la mesa externa de adaptación de la CIIU Rev. 5_ División 95 (CIIU5_Div95_Evidencia Reunión Externa_22may25; Evidencia GIT Comercio_Memoria Reunión Externa CIIU5_Div95_22may25; Evidencia GIT Comercio_Observaciones CIIU5_Div95)
26 de mayo de 2025: entrega de observaciones a la propuesta de adaptación de la CIIU Rev. 5_División 46_II Entrega (Evidencia GIT Comercio_Entrega observaciones CIIU 5_División 46_II Entrega_26may25; Evidencia GIT Comercio_Observaciones CIIU5_División 46_II Entrega_26may25)  
26 de mayo de 2025: asistencia y participación en la mesa interna de adaptación de la CIIU Rev. 5_ División 46 (Evidencia GIT Comercio_Asistencia reunión interna CIIU5_División 46_26may25; Evidencia GIT Comercio_Memoria reunión interna CIIU5_División 46_26may25)
30 de mayo de 2025: asistencia y participación en la mesa interna de adaptación de la CIIU Rev. 5_ División 46 (Evidencia GIT Comercio_Memoria reunión interna CIIU5_Div46_30may25; Evidencia GIT Comercio_Asistencia reunión interna CIIU5_Div46_30may25)
16 de junio de 2025: asistencia y participación en la mesa interna de adaptación de la CIIU Rev. 5_ División 47 (Evidencia GIT Comercio_Memoria reunión interna CIIU5_División 47_16jun25; Evidencia GIT Comercio_Asistencia reunión interna CIIU5_División 47_16jun25)
18 de junio de 2025: entrega de observaciones a la propuesta de adaptación de la CIIU Rev. 5_División 47 (Evidencia GIT Comercio_Entrega observaciones CIIU 5_ División 47_18jun25;Evidencia GIT Comercio_Observaciones CIIU5_Div47_6jun25)
26 de junio de 2025: asistencia y participación en la mesa interna de adaptación de la CIIU Rev. 5_ División 46 (Evidencia GIT Comercio_Memoria reunión interna CIIU5_División 46_26jun25)
2 de julio de 2025: asistencia y participación en la mesa interna de adaptación de la CIIU Rev. 5_ División 46 (Evidencia GIT Comercio_Memoria reunión interna CIIU5_División 46_2jul25)
3 de julio de 2025: asistencia y participación en la mesa interna de adaptación de la CIIU Rev. 5_ División 46 (Evidencia GIT Comercio_Memoria Reunión CIIU5_Div46_3jul25)
4 de julio de 2025: asistencia y participación en la mesa interna de adaptación de la CIIU Rev. 5_ División 46 (Evidencia GIT Comercio_Memoria Reunión Interna CIIU5_Div46_4jul25)
11 de julio de 2025: asistencia y participación en la mesa interna de adaptación de la CIIU Rev. 5_ División 47 (Evidencia GIT Comercio_Asistencia Reunión Interna CIIU5_Div47_11jul25)
22 de julio de 2025: asistencia y participación en la mesa interna de adaptación de la CIIU Rev. 5_ División 47 (Evidencia GIT Comercio_Memoria Reunión Interna CIIU5_Div47_22jul25)
13 de agosto de 2025: asistencia y participación en la mesa interna de adaptación de la CIIU Rev. 5_ División 47 (Evidencia GIT Comercio_Memoria Reunión Interna CIIU5_Div47_13ago25)
15 de agosto de 2025: asistencia y participación en la mesa interna de adaptación de la CIIU Rev. 5_ División 47 (Evidencia GIT Comercio_Asistencia Reunión Interna CIIU5_Div47_15ago25)
20 de agosto de 2025: asistencia y participación en la mesa interna de adaptación de la CIIU Rev. 5_ División 47 (Evidencia GIT Comercio_Memoria Reunión Interna CIIU5_Div47_20ago25)
22 de agosto de 2025: asistencia y participación en la mesa interna de adaptación de la CIIU Rev. 5_ División 47 (Evidencia GIT Comercio_Reunión interna CIIU5_Div47_22ago25)
28 de agosto de 2025: asistencia y participación en la mesa interna de adaptación de la CIIU Rev. 5_ División 47 (Evidencia GIT Comercio_Reunión interna CIIU5_Div47_28ago25)
15 de septiembre de 2025: asistencia y participación en la mesa interna de adaptación de la CIIU Rev. 5_ División 47 (Evidencia GIT Comercio_Reunión interna CIIU5_Div47_15sep25) 
17 de septiembre de 2025: asistencia y participación en la mesa interna de adaptación de la CIIU Rev. 5_ División 47 (Evidencia GIT Comercio_Reunión interna CIIU5_Div47_17sep25)                                                                                                                                                                                                                       4 de diciembre de 2025: revisión de ajustes y entrega de observaciones a la propuesta final de adaptación de las Di v. 46 y 47. (Evidencia GIT Comercio_Revisión Propuesta Final CIIU5_Div46_4dic25; Evidencia GIT Comercio_Revisión Propuesta Final CIIU5_Div47_4dic25)                                                                                                                                                                                                                                                                                                                                                                                                                                                            También se adjunta la presentación que contiene: 1) Mesas de trabajo y entregas; 2. Principales cambios de la CIIU en comercio; 3. Tareas para comercio interno (Evidencia GIT Comercio_Trabajo Comercio Interno_Adaptación CIIU 5_30dic25).
INDUSTRIA : al cierre del cuatrimestre se elaboró la presentación con el análisis de posibles impactos de la adaptación de la CIIU REV 5 .0
SERVICIOS: Se realizron 83 mesas de trabajo en las que se exploraron los ajustes, alcances y cambios para los subsectores de servivios correspondientes a las secciones H, I, J, K, M, N, O, Q, R, S y T.</t>
  </si>
  <si>
    <t>Evidencia_Adaptación CIIU 5_30dic25
REGISTRO FOTOGRÁFICO DE META DIMPE_6</t>
  </si>
  <si>
    <t>DIMPE_07</t>
  </si>
  <si>
    <t>L1.5 Realizar la publicación de la variación anual del Índice de Precios al Consumidor (IPC) sin alimentos ni regulados.</t>
  </si>
  <si>
    <t>Realizar la publicación de la variación anual del Índice de Precios al Consumidor (IPC) sin alimentos ni regulados.</t>
  </si>
  <si>
    <t>Numero de cuadros de resultados publicados de la variación anual del Índice de Precios al Consumidor (IPC) sin alimentos ni regulados.</t>
  </si>
  <si>
    <t>Cuadro de resultados de la variación anual del Índice de Precios al Consumidor (IPC) sin alimentos ni regulados publicados.</t>
  </si>
  <si>
    <t>Se cuenta con los resultado parciales del IPC sin alimentos ni regulados y hasta donde es posible contar con ellos (acumulado a mayo de 2025)</t>
  </si>
  <si>
    <t xml:space="preserve">
IPC_sin_alimentos_ni_regulados_Mayo_2025</t>
  </si>
  <si>
    <t xml:space="preserve">   5,690,979.07  </t>
  </si>
  <si>
    <t>Reporte programado para el cuarto trimestre. Se cuenta con los resultado parciales del IPC sin alimentos ni regulados (acumulado a agosto de 2025)</t>
  </si>
  <si>
    <t>Anexo IPC sin alimentos no regulados (resultados a agosto de 2025)</t>
  </si>
  <si>
    <t>Se generó la variación anual del IPC sin alimentos ni regulados, a octubre de 2025</t>
  </si>
  <si>
    <t>https://www.dane.gov.co/files/operaciones/IPC/nov2025/anex-IPC-sinAlimentosRegulados-oct2025.xlsx</t>
  </si>
  <si>
    <t>DIMPE_08</t>
  </si>
  <si>
    <t>L2.5 Realizar la publicación de mediciones de pobreza</t>
  </si>
  <si>
    <t>Realizar la publicación de mediciones de pobreza 2025</t>
  </si>
  <si>
    <t>Número de publicaciones de mediciones de pobreza 2025</t>
  </si>
  <si>
    <t>Publicación de mediciones de pobreza 2025</t>
  </si>
  <si>
    <t>Se cuenta con la publicación de pobreza multidimensional totalmente desarrollada, dando cumplimietno a esta meta programada</t>
  </si>
  <si>
    <t>https://www.dane.gov.co/index.php/estadisticas-por-tema/pobreza-y-condiciones-de-vida/pobreza-multidimensional</t>
  </si>
  <si>
    <t>https://www.dane.gov.co/index.php/estadisticas-por-tema/pobreza-y-condiciones-de-vida/pobreza-monetaria</t>
  </si>
  <si>
    <t>Ya se dio cumplimiento en el mes de septiembre</t>
  </si>
  <si>
    <t>DRA_Dirección de Recolección y Acopio</t>
  </si>
  <si>
    <t>DRA_01</t>
  </si>
  <si>
    <t xml:space="preserve"> L3.7 Articular el alcance de las direcciones territoriales con el seguimiento y control en la producción de las operaciones estadísticas de fuente primaria.</t>
  </si>
  <si>
    <t xml:space="preserve">Entregar las bases de datos de recolección de acuerdo a la programación en los tiempos establecidos. </t>
  </si>
  <si>
    <t>(No. de bases entregadas en el trimestre/ No. de bases programadas) * 100</t>
  </si>
  <si>
    <t>Cronograma con la programación y comunicaciones de entrega de bases de datos recolectadas.</t>
  </si>
  <si>
    <t>31/01/2025</t>
  </si>
  <si>
    <t>Optimización de recolección y acopio</t>
  </si>
  <si>
    <t>Bases de datos</t>
  </si>
  <si>
    <t xml:space="preserve">La dirección de recolección y acopio durante el primer trimestre reportó 142  bases de un total programado de 150 </t>
  </si>
  <si>
    <t>Carpetas con las comunicaciones del reporte de la entrega de bases de  AGROPECUARIO, COMERCIO, HOGARES Y MICRONEGOCIOS, INDUSTRIA Y AMBIENTE, INFRAESTRUCTURA, PERSONAS E INSTITUCIONES, PRECIOS Y COSTOS Y SERVICIOS
y archivo de excel del Cronograma de programacion Entrega bases_2025</t>
  </si>
  <si>
    <t>La entrega de las bases de algunas operaciones se vieron afectadas debido a la contratación tardía del personal de apoyo en el primer trimestre</t>
  </si>
  <si>
    <t>La dirección de recolección y acopio durante el primer trimestre reportó 237  bases de un total programado de 150</t>
  </si>
  <si>
    <t>Carpetas con las comunicaciones del reporte de la entrega de bases de  AGROPECUARIO, COMERCIO, HOGARES Y MICRONEGOCIOS, INDUSTRIA Y AMBIENTE, INFRAESTRUCTURA, PERSONAS E INSTITUCIONES, PRECIOS Y COSTOS Y SERVICIOS y archivo de excel del Cronograma de programacion Entrega bases_2025_II Trim</t>
  </si>
  <si>
    <t>La dirección de recolección y acopio  reporta 163 bases de datos de un total programado de 153 para el III trimestre. Se reporta un total acumulado de 542 bases entregadas equivalente al  89,14%  de las 608 bases de datos programadas para el 2025.</t>
  </si>
  <si>
    <t xml:space="preserve">Carpetas con las evidencias de las comunicaciones de la entrega de bases al área de temática de los GITs :  Agropecuario, Comercio, Hogares y Micronegocios, Industria y Ambiente, Infraestructura, Personas e Insitituciones, Precios y Costos y Servicios. </t>
  </si>
  <si>
    <t>Para el IV Trimestre de 2025, la dirección de recolección y acopio reporta 161 comunicaciones de entrega de bases de datos de un total programado de 153 . Se consolida un total acumulado de 703 bases entregadas, de las 608 programadas, equivalente al 115,6%  sobrepasando la meta establecida.</t>
  </si>
  <si>
    <t>DRA_02</t>
  </si>
  <si>
    <t>Realizar entrenamientos, reentrenamientos y/o capacitaciones durante el periodo, a los equipos operativos directos o indirectos para la recolección de las operaciones estadísticas.</t>
  </si>
  <si>
    <t>(Numero de capacitaciones, entrenamientos  y reentrenamientos realizados / Total de capacitaciones, entrenamientos y reentrenamientos programados) *100</t>
  </si>
  <si>
    <t xml:space="preserve">
Programación de invitaciones públicas para el proceso de capacitación.
Soportes de capacitación, entrenamientos, reentrenamientos (Presentaciones, Listas de Asistencia, etc.)</t>
  </si>
  <si>
    <t>La Dirección de recolección y acopio duante el primer trimestre realizó la capacitación relacionada con el aprendizaje de la invitación 001 de 2025,correspondiente a las encuestas de la temática económic - EAI, EMC, EAI, EAM</t>
  </si>
  <si>
    <t>Carpeta con los soportes del reporte de calificaciones del aprendizaje y la prueba INVITACION_001_EAC_EAS_EAI_EAM
y la Programación de Invitaciones públicas para el proceso de capacitación_2025</t>
  </si>
  <si>
    <t>Durante el reporte se evidencia que el porcentaje de avance trimestral acumulado registrado como meta en el PAI no corresponde a la programación real de invitaciones públicas, por lo que se solicitará el ajuste para registrar 15%, 11%, 70% y 4% para cada trimestre</t>
  </si>
  <si>
    <t>Durante el segundo trimestre, la Dirección de Recolección y Acopio publicó las invitaciones números 002 a 006. De estas, se llevaron a cabo las actividades de aprendizaje correspondientes a las invitaciones 002, 003 y 004. Asimismo, se elaboraron los contenidos y se realizó la matrícula del aprendizaje de la invitación 005. Finalmente, se desarrollaron los contenidos correspondientes a la invitación 006.</t>
  </si>
  <si>
    <t>Carpeta "Invitaciones Públicas II Trimestre"con los soportes del reporte de calificaciones del aprendizaje de las invitaciones 002 a 004 y aula virtual de las invitaciones 005 y 006
y la Programación de Invitaciones públicas para el proceso de capacitación_2025_II Trim</t>
  </si>
  <si>
    <t>Durante el tercer trimestre, la Dirección de Recolección y Acopio publicó las invitaciones número 007 a la 015, llevando a cabo sus respectivas actividades de aprendizaje.  Consolidando el 92,59% de avance en la meta.</t>
  </si>
  <si>
    <t>Carpeta "Invitaciones Públicas del III Trimestre" con los soportes del reporte de calificaciones del aprendizaje de las invitaciones 007, 008, 009, 010, 011, 012, 013, 014 y 015 y la Programación de Invitaciones públicas para el proceso de capacitación_2025_III Trimestre.</t>
  </si>
  <si>
    <t>Durante el cuarto trimestre, la Dirección de Recolección y Acopio publicó la invitacion número 016, llevando a cabo sus respectivas actividades de aprendizaje.  Se efectuaron las 27 invitaciones de las 27 programadas equivalentes al 100% de cumplimineto de la meta para el 2025.</t>
  </si>
  <si>
    <t>Carpeta "Invitaciones Públicas del IV Trimestre" con los soportes del reporte de calificaciones del aprendizaje de la invitación 016 y el proceso de capacitación de IV trimestre.</t>
  </si>
  <si>
    <t>DRA_03</t>
  </si>
  <si>
    <t>Generar documentación técnica para cargue en Isolucion requerida  para la recolección de las operaciones estadísticas programadas (nueva o para actualizar)</t>
  </si>
  <si>
    <t>Sumatoria de documentos generados para cargue en Isolucion durante el periodo.</t>
  </si>
  <si>
    <t>Documentos generados con trazabilidad de revisión</t>
  </si>
  <si>
    <t>La dirección de recolección y acopio actualizó 19 documentos necesarios para la recolección de las operaciones estadísticas programadas</t>
  </si>
  <si>
    <t>Carpetas con los soportes de actualización de los documentos de COMERCIO, HOGARES Y MICRONEGOCIOS, INDUSTRIA Y AMBIENTE, INFRAESTRUCTURA Y PERSONAS E INSTITUCIONES</t>
  </si>
  <si>
    <t>No fue posible cumplir la meta de 26 documentos actualizados debido a que el inicio de los contratos del personal programado para el primer trimestre se aplazó, con lo cual no se contaba con el recurso humano para realizar esta actividad</t>
  </si>
  <si>
    <t>Durante el segundo trimestre, la dirección de recolección y acopio actualizó 36 documentos necesarios para la recolección de las operaciones estadísticas programadas, para un acumulado de 55 documentos</t>
  </si>
  <si>
    <t>Carpetas con los soportes de actualización de los documentos de CENSOS Y PROYECTOS ESPECIALES, COMERCIO, HOGARES Y MICRONEGOCIOS, INDUSTRIA Y AMBIENTE, INFRAESTRUCTURA, PERSONAS E INSTITUCIONES Y SERVICIOS</t>
  </si>
  <si>
    <t>No fue posible cumplir con la meta establecida, quedando pendientes 4 documentos. Aunque estos fueron actualizados y revisados, fue necesario devolverlos para corrección, por lo que no alcanzaron a ser oficializados en ISOLUCION dentro del periodo establecido.</t>
  </si>
  <si>
    <t>Durante el tercer trimestre, la Dirección de Recolección y Acopio actualizó 52 documentos técnicos necesarios para la recolección de las operaciones estadísticas programadas, para un acumulado de 107 documentos de los 116 programados para el 2025. Consolidando el 92,24% de avance en la meta.</t>
  </si>
  <si>
    <t>Carpetas con los soportes de actualización de la documentación técnica de: BPSO, Hogares y Micronegocios, Industria y Ambiente, Infraestructura y Personas e Instituciones.</t>
  </si>
  <si>
    <t>Durante el cuarto trimestre, la Dirección de Recolección y Acopio actualizó 35 documentos técnicos necesarios para la recolección de las operaciones estadísticas programadas, para un acumulado de 142 documentos de los 116 programados para el 2025. Consolidando el 122,41%  sobrepasando la meta establecida.</t>
  </si>
  <si>
    <t>Carpetas con los soportes de actualización de la documentación técnica de:  SIPSA_I,  Hogares y Micronegocios, Industria y Ambiente, Infraestructura y Personas e Instituciones, RMW registro multidimensional Wayu y Comercio.</t>
  </si>
  <si>
    <t>DRA_RREE_01</t>
  </si>
  <si>
    <t xml:space="preserve"> L2.2 Un Sistema de Información estadístico para la economía popular, diseñado e implementado.</t>
  </si>
  <si>
    <t xml:space="preserve"> Estructurar el Registro Estadístico Base de Empresas (REBE) a partir de los períodos de procesamiento y actualización de los registros administrativos que lo conforman.</t>
  </si>
  <si>
    <t>Sumatoria de bases de datos referentes a los Registros Estadísticos actualizados</t>
  </si>
  <si>
    <t>Base de datos semestral resultado de la integración y actualización de las fuentes de información para el Registro Estadístico Base de Empresas.</t>
  </si>
  <si>
    <t>Base de datos con las unidades históricas del REBE del 2014 a 1 er semestre de 2024. Que contiene la información de las empresas activas e inactivas.</t>
  </si>
  <si>
    <t>10062025REBE_2024C1</t>
  </si>
  <si>
    <t>Según lo programado el reporte se realiza en el segundo y cuarto trimestre</t>
  </si>
  <si>
    <t>Base de datos con el cierre del Registro Estadístico de Empresas con su correspondiente actualizació semestral</t>
  </si>
  <si>
    <t>DEE_2024C2</t>
  </si>
  <si>
    <t>DRA_RREE_02</t>
  </si>
  <si>
    <t>Ejecutar las actividades para realizar el documento metodológico que dé cuenta del Sistema de Información de Economía Popular en lo concerniente a parámetros de diseño, integración de fuentes, consolidación y difusión.</t>
  </si>
  <si>
    <t>(Número de actividades ejecutadas / numero total de actividades a ejecutar) x 100
donde el denominador es 5, de acuerdo con numero de actividades en proyecto de inversión, referentes a los siguientes fases:
1. Fase de conceptualización.
2. Fase de limitación de alcance.
3. Identificación de proveedores y usuarios de la información.
4. Disposición de prototipo de visualización.</t>
  </si>
  <si>
    <t>Documentos de referencia para la construcción: manuales del sistema y del usuario, plan de pruebas y modelo funcional del Sistema de Información de Economía Popular, conforme a las recomendaciones del GSBPM, con referencia a las siguientes subfases del proceso de construcción:
1. Conformación del marco estadístico.
2. Construcción de instrumentos de acopio y componentes del sistema de producción.
3. Prueba piloto del sistema.</t>
  </si>
  <si>
    <t>Contiene la estructura de los datos que permiten la integración de fuentes de información a partir de la construcción de un lenguaje común para la interpretación. Asigna a cada indicador un código de identificación de acuerdo con su fuente así como define los códigos de lista utilizado en cada dimensión del sistema.
Cruce REBE con Registros de DIAN Supersolidaria y Censo Población para identificar las ISFL del componente no mercantil organizaciones de la economía solidaria y obtención del nivel educativo de los representantes de las empresas del RUES para la generación de los niveles de economía popular.
Markdown EMICRON SIEP: Realiza y describe el procesamiento para generar los indicadores de Economía Popular a partir de los microdatos de la Encuesta de Micronegocio
Markdown GEIH SIEP: Realiza y describe el procesamiento para generar los indicadores de Economía Popular a partir de los microdatos de la Gran Encuesta Integrada de Hogares</t>
  </si>
  <si>
    <t>Bitacora EP-No Mercantil.docx
Codigos y bases ISFL
Cruces REBE
OneDrive_1_1-7-2025
OneDrive_2_1-7-2025
PPT_DANE_ISFL.pptx
SIEP_DSD_Matrix_SDMXML_generator_ME_V9</t>
  </si>
  <si>
    <t xml:space="preserve">Documentación del proceso: Plan General y metodología en revisión de OPLAN que guía el proceso de documentación de acuerdo con las dos primeras fases del proceso estadístico adoptado para un sistema de información, para su publicación en el sistema de gestión de calidad. 
DSD SIEP: Contiene la estructura de los datos que permiten la integración de fuentes de información a partir de la construcción de un lenguaje común para la interpretación. Asigna a cada indicador un código de identificación de acuerdo con su fuente, así como define los códigos de lista utilizado en cada dimensión del sistema de acuerdo con los estándares SDMX 
Manuales del sistema y usuario para el SIEP
EMICRON-SIEP: Carpeta comprimida que con las bases de datos utilizadas (input), códigos implementados para la construcción y procesamiento de los indicadores (source), cuadros de salida de los indicadores para el visualizador bajo estándar SDMX (output), y análisis y validación de los coeficientes de variación (Validación CV) 
GEIH- SIEP: Carpeta comprimida que con las bases de datos utilizadas (input), códigos implementados para la construcción y procesamiento de los indicadores (source), cuadros de salida de los indicadores para el visualizador bajo estándar SDMX (output), y análisis y validación de los coeficientes de variación (Validación CV)
</t>
  </si>
  <si>
    <t xml:space="preserve">DAN-SIEP-PGR-002.docx 
DSO-SIEP-MET-004.docx 
SIEP_DSD_Matrix_SDMXML_generator_ME_V26.xlsm 
MANUAL DE USUARIO DEL VISUALIZADOR DE INDICADORES DEL SIEP.pdf 
MANUAL DEL SISTEMA DEL VISUALIZADOR DE INDICADORES DEL SIEP.pdf 
EMICRON_SIEP.zip 
GEIH_SIEP.7z 
</t>
  </si>
  <si>
    <t>Desarrollo del documento del modelo
funcional correspondiente a la fase 3
Reporte a presidencia de la matriz de avances mensuales doocumentados para el SIEP</t>
  </si>
  <si>
    <t>Reportes Directiva05
CNT-SIEP-DFU-001 Descripción del Modelo Funcional</t>
  </si>
  <si>
    <t>DRA_RREE_03</t>
  </si>
  <si>
    <t>PND 2023 - 2026
PEI_Plan Estratégico Institucional</t>
  </si>
  <si>
    <t>Ejecutar las actividades para construir el Sistema de Información de Economía Popular de  conformidad con los parámetros establecidos por el DANE y las entidades involucradas, garantizando su futuro aprovechamiento.</t>
  </si>
  <si>
    <t>(Numero de actividades ejecutadas / numero total de actividades a ejecutar) x 100; donde el denominador es 3, de acuerdo con numero de actividades que competen al Sistema de Información en el proyecto de inversión.</t>
  </si>
  <si>
    <t>Herramienta de visualización de indicadores y datos agregados asociados al Sistema de Información de Economía Popular, junto con la elaboración de los productos de difusión y comunicación definidos en el plan de difusión (notas estadísticas o boletines, y guía para el uso del visualizador).</t>
  </si>
  <si>
    <t>30/01/2025</t>
  </si>
  <si>
    <t>1) Se adelanta la búsqueda de registros administrativos con el potencial de proporcionar información estadística relativa a la unidad analítica no mercantil del Sistema de Información para la Economía Popular (SIEP), que eventualmente será integrada en la herramienta de difusión del SIEP. 2) Se revisó el contenido del Formulario de Caracterización de Iniciativas sobre Datos Ciudadanos (DC), que busca recopilar información sobre iniciativas ciudadanas relacionadas con datos. 3. Se identificaron las variables clave para la construcción de indicadores previstos en la Metodología General del Sistema de Información Estadística para la Economía Popular (SIEP), que se requieren capturar para caracterizar la unidad analítica no mercantil de la economía popular. 4) Se adelanta la búsqueda de registros administrativos con el potencial de proporcionar información estadística relativa a la unidad analítica no mercantil del Sistema de Información para la Economía Popular (SIEP). 5) Se elabora primera Nota Estadística,( en espera de revisiones para publicación)denominada “La Economía Popular Mercantil En Datos”.</t>
  </si>
  <si>
    <t>* Cuadro RRAA
* Cuestionario de Identificación y Caracterización de la Economía Popular (Unidad No Mercantil)
* Formulario de caracterización de iniciativas sobre datos ciudadanos
* Caracterización de RRAA - Unidad analítica no mercantil
* Cronograma publicación productos de difusión (Provisional)
* FORMULARIO DE CARACTERIZACIÓN DE INICIATIVAS SOBRE DATOS CIUDADANOS
* Informe SIEP
* Plan_de_Difusión_y_Comunicación_SIEP
* Nota Estadística EP Mercantil V2</t>
  </si>
  <si>
    <t xml:space="preserve">Micrositio web: Desarrollo de aspectos funcionales e imagen visual de acuerdo con los lineamientos de DICE que permitan el posicionamiento del SIEP
Visualizador: Desarrollo de entorno visual de acuerdo con lineamentos DICE y elementos funcionales en OSIS que soporten el estándar SDMX
Nota Estadística: Desarrollo de nota estadística asociada a las unidades mercantiles de Economía Popular  </t>
  </si>
  <si>
    <t>Evidencia_SIEP_PDF
Nota Estadística EP Mercantil V5</t>
  </si>
  <si>
    <t xml:space="preserve">Sitio especializado web con acceso público para la consulta temática sobre Economía Popular en el marco de las estadísticas  
Visualizador de datos: Entorno para la consulta de indicadores del Sistema de Información Estadística sobre Economía Popular de acuerdo con los estándares de SDMX y lineamientos de DICE, y elementos funcionales en OSIS 
Ejecución del plan de pruebas y diligenciamiento de la matriz de ejecución de pruebas del sitio web y visualizador </t>
  </si>
  <si>
    <t xml:space="preserve">https://siep.dane.gov.co/
https://siep-data-explorer.dane.gov.co/ 
GTD-030-PDT-002-f-001_Pruebas_SIEP_SitioWeb.xlsx 
GTD-030-PDT-002-f-001_Pruebas_SIEP_Visualizador.xlsx
EMICRON_SIEP.zip
GEIH_SIEP.zip
</t>
  </si>
  <si>
    <t xml:space="preserve">Sitio mejorado y con las integraciones correspondientes anuevos indicadores para el SIEP
</t>
  </si>
  <si>
    <t>ENLACE_SIEP_ACTUALIZADO</t>
  </si>
  <si>
    <t>DRA_RREE_04</t>
  </si>
  <si>
    <t xml:space="preserve"> Actualizar los Directorios Estadísticos en sus variables de identificación, ubicación y contacto, conforme a los ejercicios de integración de bases de datos realizados.</t>
  </si>
  <si>
    <t>Sumatoria de bases de datos actualizadas de Directorios Estadísticos, de acuerdo con numero de Directorios Estadísticos.</t>
  </si>
  <si>
    <t>Cuatro  (4) bases de datos actualizadas en sus variables de identificación, ubicación y contacto de los directorios estadísticos.</t>
  </si>
  <si>
    <t>28/2/2025</t>
  </si>
  <si>
    <t>1) Se generaron los archivos de referencia como propuesta de actualización del Geovisor del Directorio Estadístico de Empresas.
2) Se construyó el marco de lista con los datos de identificación de los productores agropecuarios únicos con los que cuenta el DESA a la fecha, junto con el marco de lista de la ubicación geográfica de los predios que tiene asociado cada productor a su correspondiente producción agropecuaria. Esta información fue solicitada desde el GIT de Censos Agropecuarios.
3) Se realizó la revisión de los directorios contables y su procedente cruce y análisis para posterior integración como marcos asociados al DESP, con lo cual se tiene la primera versión construída del Directorio del sector público a nivel cuantitativo.</t>
  </si>
  <si>
    <t>* Carpeta con los resultados en txt de division
* Carpeta con los resultados en txt de edad
* Carpeta con los resultados en txt de grupo
* Carpeta con los resultados en txt de macro sector
* Carpeta con los resultados en txt de sección
* Carpeta con los resultados en txt de sexo
* Carpeta con los resultados en txt de tamaño
* DESA_productores_predios
* DESA_productores_unicos
* CUIN_MERGED
* CUIN_NO_COMUNES</t>
  </si>
  <si>
    <t>Base de datos con las unidades activas del Directorio stadístico de Empresas con vigencia 2024 - 1
Base de datos con las unidades que hacen parte del SISE con corte primer semestre 2025
Base de datos con la composición de universo llave principal y depuraciones de estado legal del Directorio Estadístico del Sector Público.</t>
  </si>
  <si>
    <t>10062025DEE_2024C1
RESP_2024_v1.2.1</t>
  </si>
  <si>
    <t>1. Base de datos con las unidades del Servicio de Información de Sedes Educativas - SISE, actualizada.
2. Archivos que conforman la Base de Datos publicable en el Geoportal para el Directorio Estadístico de Empresas
3. Base de datos actualizada del Registro Estadístico del Sector Público con la integración de datos de entidades territoriales</t>
  </si>
  <si>
    <t>1. Carpeta: ACTUALIZACION_GEOVISOR
PREPARADA_RELAB_24I
2. ARCHIVO_SISE_SEPT.xls
3. RESP_2024_v1.2.2</t>
  </si>
  <si>
    <t>1. Base de datos del DESP actualizada y cerrada
2. Base de datos del DESA actualizada y cerrada
3. Base de datos del marco de empleo actualizada
4. Base de datos del DIREDU/SISE actualizada</t>
  </si>
  <si>
    <t>RESP 2024
DESA_FIN_2024
Marco_empleo_final_PROVEEDORES_unicos
20251215_ARCHIVO_SISE_GEOPORTAL</t>
  </si>
  <si>
    <t>DRA_RREE_05</t>
  </si>
  <si>
    <t>L2.6 Aprovechamiento estadístico de fuentes tradicionales, no tradicionales y registros administrativos, que permitan caracterizar a la población con enfoques diferenciales.</t>
  </si>
  <si>
    <t>Elaboración del documento resultado del aprovechamiento estadístico de fuentes tradicionales, no tradicionales y registros administrativos, elaborados que permitan caracterizar a la población con enfoques diferenciales.</t>
  </si>
  <si>
    <t>Sumatoria porcentaje de avance del documento Aprovechamiento de Registros Administrativos para la producción estadística con enfoque diferencial.</t>
  </si>
  <si>
    <t>Un documento resultado del aprovechamiento estadístico de fuentes tradicionales, no tradicionales y registros administrativos, que permita caracterizar a la población con enfoques diferenciales.</t>
  </si>
  <si>
    <t xml:space="preserve">Se presenta el primer avance del documento resultado del aprovechamiento estadístico de fuentes tradicionales, no tradicionales y registros administrativos, elaborados que permitan caracterizar a la población con enfoques diferenciales, con su estructura, marco teórico, desarrollo y conclusiones. </t>
  </si>
  <si>
    <t>Documento_Enfoque_Diferencial_1er_Trimestre_2025.docx</t>
  </si>
  <si>
    <t>Se presenta el segundo avance del documento resultado del aprovechamiento estadístico realizando la actualización de los avances en el sistema de información Wayuú durante 2025.</t>
  </si>
  <si>
    <t>Documento_Enfoque_Diferencial_2do_Trimestre_2025</t>
  </si>
  <si>
    <t>Se presenta el tercer avance del documento resultado del aprovechamiento estadístico realizando la actualización de los avances en el sistema de información Wayuú durante 2025.</t>
  </si>
  <si>
    <t>Documento_Enfoque_Diferencial_3er_Trimestre_2025</t>
  </si>
  <si>
    <t xml:space="preserve">Se presenta el documento resultado del aprovechamiento estadístico realizando la actualización de los avances en el enfoque diferencial. </t>
  </si>
  <si>
    <t>Documento_Enfoque_Diferencial Final_2025</t>
  </si>
  <si>
    <t>DRA_RREE_06</t>
  </si>
  <si>
    <t>Difundir los productos derivados del Registro Estadístico Base de Relaciones Laborales (RELAB)</t>
  </si>
  <si>
    <t>(Total de publicaciones trimestrales/total de publicaciones del año) * 100</t>
  </si>
  <si>
    <t>Presentación y anexos sobre las publicaciones realizadas.</t>
  </si>
  <si>
    <t xml:space="preserve">Se difundieron los productos de las publicaciones de RELAB correspondientes a Noviembre 2024, realizada en Enero 2025 y la de Diciembre 2024 publicada en Febrero 2025. A la fecha todavía no se ha realizado la publicación correspondiente a enero 2025, por lo que será cargada una vez publicada. </t>
  </si>
  <si>
    <t>* Presentación RELAB Nov 2024
* Presentación RELAB Dic 2024
* Anexo RELAB empleo Nov 2024
* Anexo RELAB empleo Dic 2024</t>
  </si>
  <si>
    <t>Se difundieron los productos de las publicaciones de RELAB correspondientes al trimestre de 2025 con sus respectivos anexos y presentación de resultados</t>
  </si>
  <si>
    <t>anex-RELAB-empleo-mar2025
doc-actualizacion-clasificacion-relab
pres-RELAB-mar2025</t>
  </si>
  <si>
    <t>Se difundieron los productos de las publicaciones de RELAB correspondientes al trimestre de 2025, con sus respectivos anexos y presentación de resultados</t>
  </si>
  <si>
    <t>anex-RELAB-empleo-jun2025
anex-RELAB-creativa-abr2025
pres-RELAB-jun-ago2025</t>
  </si>
  <si>
    <t>Se difundieron los productos de las publicaciones de RELAB correspondientes al cuarto trimestre de 2025, con sus respectivos anexos y presentación de resultados</t>
  </si>
  <si>
    <t>pres-RELAB-sep 2025
Anex-RELAB-empleo-2025</t>
  </si>
  <si>
    <t>DRA_RREE_07</t>
  </si>
  <si>
    <t>Ejecutar las actividades para la elaboración de un documento esquema de incentivos para el fortalecimiento de la calidad de los Registros Administrativos</t>
  </si>
  <si>
    <t xml:space="preserve">(Numero de actividades ejecutadas / numero total de actividades a ejecutar) x 100; donde el denominador es 4, de acuerdo con numero de actividades en proyecto de inversión, que son las siguientes:
1. Plan de trabajo.
2. Diagnóstico.
3. Análisis metodológico.
4. Documento validado.
</t>
  </si>
  <si>
    <t>Documento del esquemas de incentivos para el fortalecimiento de calidad de los RR.AA</t>
  </si>
  <si>
    <t>Se conformo el equipo que desarrollara este documento metodologico, en donde se desarrollo una primera exploración temática del contexto actual de la problemática, además de hacer una primera investigación con referencias internacionales</t>
  </si>
  <si>
    <t>Incentivos_AMVARGASL_AVANCE_DOC.docx</t>
  </si>
  <si>
    <t>Debido a que los procesos de contratación del GIT GPD se finalizaron durante la ultima semana de febrero, por lo que no habia capital humano para la ejecución de las actividades de este documento metodológico.</t>
  </si>
  <si>
    <t>Durante el segundo trimestre se realizó una versión preeliminar del documento la cual será discutida con DIRPEN para continuar su escritura. Documento de la versión preliminar de exploración temática para la aplicación y uso de un esquema de incentivos para el fortalecimiento de Registros Administrativos para las entidades del SEN</t>
  </si>
  <si>
    <t>Incentivos_AMVARGASL_AVANCE_DOC (3)</t>
  </si>
  <si>
    <t>Durante el trimestre se entregó la primera versión del esquema de incentivos a los programas de fortalecimiento, que incluye el diagnóstico y el análisis metodológico. Esta versión fue remitida al supervisor para su revisión, con el fin de recibir observaciones y realizar los ajustes necesarios antes de su validación final.</t>
  </si>
  <si>
    <t>26Sep2025_Incentivos_AMVARGASL_AVANCE_DOC_V3_SEPTIEMBRE
Cronograma de trabajo documento esquema de incentivos 1308</t>
  </si>
  <si>
    <t>Durante la vigencia 2025 se elaboró, revisó y consolidó el documento del esquema de incentivos para el fortalecimiento de la calidad de los registros administrativos, en el marco de los programas de fortalecimiento definidos por el DANE. El documento incorpora el diagnóstico del estado de los registros administrativos y el análisis metodológico que sustenta la propuesta de incentivos. A partir de la versión inicial, se atendieron las observaciones formuladas durante el proceso de revisión, culminando con la validación del documento final</t>
  </si>
  <si>
    <t xml:space="preserve">Esquema_Incentivos_V Final </t>
  </si>
  <si>
    <t>DRA_RREE_08</t>
  </si>
  <si>
    <t>Ejecutar las actividades para la elaboración de un documento esquema de seguimiento a los servicios de fortalecimiento de Registros Administrativos, elaborado</t>
  </si>
  <si>
    <t>Documento del esquema de seguimiento a los servicios de fortalecimiento de RR.AA</t>
  </si>
  <si>
    <t>Se conformo el equipo que desarrollara este documento metodológico, en donde se hizo una análisis del contexto actual de los planes de fortalecimiento. Además se genero un esquema inicial del documento, que servira como esqueleto en la construcción de los capitulos y las secciones de este documento metodológico</t>
  </si>
  <si>
    <t>Documento Esquema de Seguimiento PF</t>
  </si>
  <si>
    <t>Se realizaron reuniones en las que se elaboró una matriz de caracterización de acciones de mejora de los planes de fortalecimiento que ya se han firmado con las entidades pertenecientes al SEN.  Se anexa documento excel con el esquema de seguimiento de los planes de fortalecimiento.</t>
  </si>
  <si>
    <t>EsquemaSeguimiento_BuenasPracticas</t>
  </si>
  <si>
    <t>Durante este trimestre no se logró el cumplimiento de la meta debido a dificultades para coordinar reuniones con los equipos de trabajo involucrados principalmente por cruce de agendas. Adicionalmente el seguimiento a los planes de fortalecimiento ha representado un reto por los cambios que ha tenido la conformación del equipo en los últimos meses. Para garantizar el avance se están implementando estrategias como la programación anticipada de espacios de trabajo y la actualización de los responsables de cada plan con el fin de cumplir las metas pendientes en el próximo trimestre.</t>
  </si>
  <si>
    <t>Durante el trimestre se entregó la primera versión del desarrollo metodológico del esquema de seguimiento a los programas de fortalecimiento. Adicionalmente, se elaboraron los instrumentos que serán utilizados en el esquema de incentivos. Asimismo, se realizaron los ajustes correspondientes al plan de trabajo y su cronograma.</t>
  </si>
  <si>
    <t>Cronograma_esquema de seguimiento
Ficha de Seguimiento_V1
SeguimientoServiciosFortalecimientoV1</t>
  </si>
  <si>
    <t>Durante la vigencia 2025 se elaboró, y revisó el documento del esquema de seguimiento a los servicios de fortalecimiento de registros administrativos, en el marco de los programas de fortalecimiento definidos por el DANE. El documento incluye el desarrollo metodológico del esquema de seguimiento, los instrumentos asociados para su aplicación y la definición del plan de trabajo con su respectivo cronograma. A partir de la versión inicial, se realizaron los ajustes técnicos correspondientes, culminando con la consolidación del documento final</t>
  </si>
  <si>
    <t xml:space="preserve">SeguimientoServiciosFortalecimiento_V3 </t>
  </si>
  <si>
    <t>DRA_RREE_09</t>
  </si>
  <si>
    <t>Realizar estudios técnicos de diagnóstico de registros administrativos, de acuerdo con metodologías vigentes.</t>
  </si>
  <si>
    <t>Sumatoria de estudios técnicos de diagnóstico de registros administrativos realizados durante el periodo</t>
  </si>
  <si>
    <t>Estudios técnicos de diagnóstico de registros administrativos, de acuerdo con metodologías vigentes.</t>
  </si>
  <si>
    <t>Se iniciaron en el mes de marzo los procesos de relacionamiento con las entidades proveedoras de datos para la obtención de la información sobre la cual se hara el diagnostico de los 6 documentos esperados para el fin del año 2025.</t>
  </si>
  <si>
    <t xml:space="preserve">Carpeta Evidencias HIDROCARBUROS
Carpeta Evidencias INPEC
Carpeta Evidencias RIPS
Carpeta Evidencias SIVIGILA
Carpeta Evidencias VIGIA
</t>
  </si>
  <si>
    <t>Durante este trimestre se adelantaron los procesos de diagnóstico de los siguientes registros administrativos los cuales continúan en curso:
- RUA – IDEAM
- PUA – SDIS
- VIGIA – SuperTransporte
- Balance de Producción de Hidrocarburos – ANH
- RIPS – MinSalud
- SIVIGILA – INS
- Ingreso y Registro en Cárceles – INPEC
Adicionalmente se finalizó el diagnóstico del RPA de la AUNAP.
Se anexan los documentos de avance para cada proceso que se encuentra en gestión y para el que culminado se entrega informe de diagnostico y el plan de fortalecimiento.</t>
  </si>
  <si>
    <t>*Hidrocarburos: Lista de asistencia - Programa de fortalecimiento de los registros administrativos RRAA - Culminación d Soportes y acuerdos de la reunión -  Programa de fortalecimiento de los registros administrativos
*INPEC: Anexo C Formulario características técnicas_INPEC_SISPEC Explicación variables y tablas INPEC
*PUA: 20241104_Metodologia Diagnostico SDIS
* Registro Social de Hogares: 202510032475 Ficha de evaluación técnica del documento Informe_Tecnico_Evaluacion_RSH_Documento Revisión metodología de calidad RSH Tabla de valoración por criterios
* RIPS: 202510043423
* RPA: Informe diagnóstico RPA- AUNAP Final Anexos
* RUA: 2025.04.25_MT_1_IDEAM_RUA ANEXO C. FORMULARIO CARACTERIZACIÓN - RUA</t>
  </si>
  <si>
    <t>El incumplimiento en la finalización de los diagnósticos de los RRAA se debe a demoras en las respuestas la programación de reuniones y la entrega de información por parte de las entidades participantes en el programa de fortalecimiento.
Para mitigar esta situación se están implementando acciones como el seguimiento cercano a los equipos responsables y la reprogramación oportuna de espacios de trabajo con el fin de cumplir la meta dentro de los tiempos establecidos.
Cabe resaltar que varios diagnósticos ya se encuentran en proceso aunque aún no han sido finalizados.</t>
  </si>
  <si>
    <t>Dado que esta actividad implica trabajo conjunto con entidades del SEN, se ha avanzado en la elaboración de los informes preliminares de diagnóstico de los registros administrativos. Actualmente, dichos informes se encuentran en proceso de revisión y aprobación por parte de las entidades correspondientes.
*INPEC: En el ultimo trimestre se adelanto en la construcción del documento de diagnóstico, en donde se avanzaron en los análisis tanto cualitativos y cuantitativos del RR.AA. Estos resultados se fueron consolidando en un informe preliminar, previo a entrar a fase de revisión, se encuentra culminado para los últimos días de septiembre.
*SIVIGILA: El documento de diagnóstico del SIVIGILA, del INS, culminó en el tercer trimestre de 2025, siendo que el INS remite un informe de observaciones sobre el documento de diagnóstico generado, en este informe, el INS indica sobre la actualización de procesos, procedimientos y documentos del RR.AA. Este informe es enviado al GIT GEDI para revisión y comentarios, quienes no indican comentarios o ajustes, por lo que, teniendo en cuenta que el INS ya realizo los ajustes y subsanados los hallazgos resultados del diagnóstico, se considera que este diagnóstico está finalizado.
*VIGIA: Durante este trimestre se realizó la consolidación de los resultados del análisis cualitativo y cuantitativo en un informe preliminar, cuyo avance se encuentra avanzado hasta un 90%, previo a una fase de revisión y comentarios.
*Hidrocarburos: Durante el último trimestre se avanzó en la configuración del FTP, para que la ANH realizara el envío de la base de datos del RR. AA para empezar los análisis cuantitativos, insumos importantes para la elaboración del diagnóstico, siendo que la entidad entrego la base de datos durante la mitad del mes de agosto.
*PUA: El diagnóstico del PUA inició en el mes de junio, en donde se le explica a la entidad en que consiste el proceso y la metodología de diagnóstico de RR.AA. Una vez con esto, se explica a la entidad cuales son los insumos requeridos, y se acuerdan los mecanismos para la entrega segura de la información, así como desarrollar un cronograma de trabajo con la entidad.</t>
  </si>
  <si>
    <t>ANEXO D. CRONOGRAMA TRABAJO FINAL PUA
Informe preliminar de diagnóstico_2025_SEP_2025 INPEC
20241104_Metodologia Diagnostico SDIS PUA
ANEXO A. LISTADO EVIDENCIAS INPEC
ANEXO B. FICHA REVISIÓN BD INPEC
ANEXO C. FORMULARIO CARACTERISTICAS TECNICAS_INPEC_SISIPEC_SEPTIEMBRE INPEC
ANEXO D. CRONOGRAMA TRABAJO FINAL INPEC
ANEXO D_PLAN DE TRABAJO SIVIGILA
ANEXO C. FORMULARIO CARACTERISTICAS TECNICAS SIVIGILA
ANEXO B. FICHA REVISIÓN BASE DATOS-INS_VFinal SIVIGILA
ANEXO A. LISTADO EVIDENCIAS SIVIGILA
Informe preliminar de diagnóstico VIGIA</t>
  </si>
  <si>
    <t>Durante la vigencia 2025 se desarrolló, en articulación con entidades del Sistema Estadístico Nacional (SEN), el proceso de diagnóstico de registros administrativos priorizados, conforme a la metodología definida por el DANE. Como resultado, se elaboraron, revisaron y finalizaron los diagnósticos correspondientes a los siguientes registros administrativos: GPA-F-15 – Control de Proyectos de MINVIVIENDA; Sistema Nacional de Supervisión al Transporte VIGÍA de la Superintendencia de Transporte; Registro de Reservas Probadas de la ANH; Registro de Personas Únicas Atendidas (PUA) de la Secretaría Distrital de Integración Social; Registro de pescadores artesanales de la AUNAP; y Mi Registro Rural de MINAGRICULTURA.</t>
  </si>
  <si>
    <t>Informe diagnóstico RPA- AUNAP Final
InfDiag_OperaciónTerrestre_VIGIA
InfDiag_SISIPEC_INPEC
InfDiag_PUA_SDIS
InfDiag_ReservasProbadas_ANH
InfDiag_GPA-F-15_Minvivienda
V3_InfDiag_MiRegistroRural</t>
  </si>
  <si>
    <t>DRA_RREE_10</t>
  </si>
  <si>
    <t>L2.3 Diagnóstico y plan de fortalecimiento del Registro Social de Hogares.</t>
  </si>
  <si>
    <t xml:space="preserve"> Ejecutar las actividades para elaboración el diagnóstico y plan de fortalecimiento del Registro Social de Hogares, elaborados</t>
  </si>
  <si>
    <t xml:space="preserve">(Numero de actividades ejecutadas / numero total de actividades a ejecutar) x 100; donde el denominador es 11, de acuerdo con numero de actividades en plan estadístico nacional, que son las siguientes:
1. Socialización de la metodología de diagnóstico.
2. Contacto y sensibilización de la entidad responsable del RR.EE.
3. Definición del plan de trabajo.
4. Acopio de metadatos y base de datos para el diagnóstico.
5. Caracterización de la base de datos.
6. Análisis de calidad del Registro Social de Hogares.
7. Análisis temático y complementarios.
8. Elaboración del informe de diagnóstico.
9. Elaboración del plan de fortalecimiento.
10. Concertación de la versión final del plan de fortalecimiento.
11. Inicio del seguimiento a la implementación del plan de fortalecimiento.
</t>
  </si>
  <si>
    <t xml:space="preserve">Documento del diagnostico de calidad y el documento de plan de fortalecimiento del Registro Social de Hogares. </t>
  </si>
  <si>
    <t>Se proyecto el oficio para la invitación a participar en el programa de plan de fortalecimiento al DNP.
Se revisaron los comentarios en el documento de la metodologia de la revision de calidad del registro social de hogares.</t>
  </si>
  <si>
    <t>Oficio_invitación DNP 
V10Dic24 Metodologia de Diagnostico Registro Social de Hogares OBSC</t>
  </si>
  <si>
    <t>Se realizó el análisis critico de la metodología que se diseñó  para realizar las correciones. Se identificó un cronograma de trabajo preeliminar y se invitó al DNP a participar en el proceos de diagnostico del RSH.</t>
  </si>
  <si>
    <t>Cronograma
- Ficha de evaluación técnica del documento
- Informe_Tecnico_Evaluacion_RSH_Documento
- Metodologia de Diagnostico Registro Social de Hogares V6Dic24
- Revisión metodología de calidad RSH
- Tabla de valoración por criterios</t>
  </si>
  <si>
    <t>Durante el trimestre se realizó un análisis crítico de la metodología diseñada para implementar las correcciones y se identificó un cronograma de trabajo preliminar. Adicionalmente se invitó al DNP a participar en el proceso de diagnóstico del RSH.
Sin embargo el avance ha sido insuficiente debido a la falta de respuesta por parte del DNP a la invitación enviada. Ante esta situación se elevó la consulta a nivel directivo para gestionar su participación y así dar continuidad al desarrollo de la meta</t>
  </si>
  <si>
    <t>Durante el trimestre se llevó a cabo una mesa de trabajo con el Departamento Nacional de Planeación (DNP), en la cual se presentaron los alcances y objetivos del proceso de diagnóstico del Registro Social de Hogares (RSH). En esta reunión se acordó iniciar el proceso mediante sesiones de sensibilización y socialización orientadas a explicar la finalidad y la metodología del diagnóstico.</t>
  </si>
  <si>
    <t>Correo_Ayuda Memoria Reunion Articulación DANE DNP</t>
  </si>
  <si>
    <t>Si bien durante el trimestre se logró avanzar con la realización de mesas de trabajo y acercamientos con el DNP, el desarrollo de la meta continúa condicionado a la entrega de la información del Registro Social de Hogares (RSH) por parte de dicha entidad. El DNP ha manifestado la necesidad de adelantar previamente una fase de socialización y sensibilización sobre los objetivos del diagnóstico, razón por la cual el proceso avanza de manera más lenta de lo previsto. Este asunto se está gestionando a nivel directivo con el fin de facilitar la articulación y garantizar la continuidad del desarrollo de la meta.</t>
  </si>
  <si>
    <t>Durante la vigencia 2025 se adelantó el proceso de articulación interinstitucional con el Departamento Nacional de Planeación (DNP) para el desarrollo del diagnóstico del Registro Social de Hogares (RSH), en el marco del Programa de Fortalecimiento de Registros Administrativos del DANE. En reunión técnica realizada el 9 de octubre de 2025, se socializó la propuesta metodológica del diagnóstico, se analizaron los alcances del ejercicio y se identificaron aspectos técnicos y jurídicos asociados al acceso, reserva y uso de la información. Como resultado, se definieron conclusiones y compromisos orientados a viabilizar la ejecución del diagnóstico, incluyendo la evaluación de alternativas técnicas, la revisión jurídica interinstitucional y la entrega de insumos iniciales por parte del DNP, quedando documentados en el acta, presentación y ayuda de memoria correspondientes.</t>
  </si>
  <si>
    <t>correo reunion  Fortalecimiento de RRAA - RSH
9Oct2025_Presentacion DNP
9Oct25_AM_ReuDNP-DANE_ProgFortRA_RSH</t>
  </si>
  <si>
    <t>DRA_RREE_11</t>
  </si>
  <si>
    <t>Desarrollar la exploración metodológica y conceptual necesaria para la conformación del Registro Estadístico de Actividades (REA), asegurando su alineación con estándares estadísticos nacionales e internacionales.</t>
  </si>
  <si>
    <t>(Numero de actividades ejecutadas / numero total de actividades a ejecutar) x 100; donde el denominador es 3, de acuerdo con numero de actividades en proyecto de inversión, referentes a los siguientes fases:
1. Fase de conceptualización.
2. Fase de limitación de alcance.
3. Identificación de proveedores y usuarios de la información.</t>
  </si>
  <si>
    <t>1. Informe sobre el marco conceptual y metodológico del Registro Estadístico de Actividades (REA).
2.Esquema preliminar del REA, incluyendo variables, definiciones y clasificaciones alineadas con estándares internacionales; 
3.Evaluación de las fuentes de datos existentes (registros administrativos, encuestas, censos) y su viabilidad para la construcción del REA, 
4.Especificaciones técnicas para la recolección, integración y procesamiento de datos relacionados con el REA.</t>
  </si>
  <si>
    <t>Avance primario del manual técnico donde se presenta una guía completa para la implementación del REA para Colombia.</t>
  </si>
  <si>
    <t>PAI 11. DOCUMENTO_REA_DANE_120625</t>
  </si>
  <si>
    <t>Durante el trimestre se cumplió con la meta DRA_RREE_11, mediante la entrega de la segunda versión del documento metodológico del Registro Estadístico de Actividades (REA). Este documento resolvió los comentarios de la primera revisión e incluyó avances sustantivos en el marco conceptual, definición de alcance y universo de estudio, identificación de flujos metodológicos y enfoque diferencial. Asimismo, se consolidó el esquema preliminar de variables, definiciones, clasificaciones y especificaciones técnicas, en concordancia con estándares internacionales (OIT, UNESCO, CEPAL, ONU, DANE).</t>
  </si>
  <si>
    <t>DOCUMENTO_REA_DANE_030925</t>
  </si>
  <si>
    <t>Durante la vigencia 2025 se elaboró, revisó y consolidó el documento metodológico del Registro Estadístico de Actividades (REA), dando cumplimiento a la meta establecida. El documento final incorpora los ajustes derivados del proceso de revisión y presenta avances sustantivos en el marco conceptual, la definición del alcance y universo de estudio, la identificación de los flujos metodológicos y la incorporación del enfoque diferencial. Asimismo, se consolidó el esquema de variables, definiciones, clasificaciones y especificaciones técnicas, en concordancia con estándares internacionales adoptados por organismos como la OIT, la UNESCO, la CEPAL, la ONU y el DANE.</t>
  </si>
  <si>
    <t>DOCUMENTO_REA_DANE_FINAL</t>
  </si>
  <si>
    <t>DRA_RREE_12</t>
  </si>
  <si>
    <t>NF_Necesidad mejoras funcionamiento</t>
  </si>
  <si>
    <t>Realizar la  integración y transformación de los Registros Administrativos (RRAA) a las transacciones de cuentas nacionales para el Cambio de Año Base</t>
  </si>
  <si>
    <t>(Número de RRAA (por entidades) transformados/ sobre número de RRAA recibidos)*100</t>
  </si>
  <si>
    <t>1 Marco de lista de los RRAA transformados</t>
  </si>
  <si>
    <t>Para el segundo trimestre de 2025 se han revisado y validado los directorios estadísticos utilizados por la Dirección de Síntesis y Cuentas Nacionales generando el diagnóstico respecto a lo contenido por el REBE y el DESP</t>
  </si>
  <si>
    <t>* Aplicación de criterios 2024_DANE
*entidades_solo_en_el_listado_principal_no_cruzaron
*listado cuipo
*listado_entidades_contables
*reporte_consolidado_CGN_CUIPO
*reporte_ingresos_consolidado_cgn</t>
  </si>
  <si>
    <t>Para el tercer trimestre de 2025 se han identificado las variables y/o necesidades que deben ser incluidas en el REBE, a partir de los resultados del diagnostico realizado respecto al directorio de la DSCN, igualmente se han identificado estas variables a partir de la revisión de fuentes de información como lo es la superfinanciera; insumos necesarios para alimentar el REBE, estableciendo que para la entrega del mismo con las necesidades de la DSCN contara con desagregación a nivel de empresa</t>
  </si>
  <si>
    <t>* DICCIONARIO_DATOS_DEE
* Comparacion_Cuentas_Superfinanciera</t>
  </si>
  <si>
    <t>Se generaron las inclusiones de variables requeridas por la Dirección de Sintesis y Cuentas Nacionales, de los registros administrativos para el REBE y para el DESP, dentro de este periodo se presentó el diagnostico resultado de esta inclusión de variables para entregar los marcos de lista correspondientes a la DSCN.</t>
  </si>
  <si>
    <t>1. 01_Caracterizacion_REBE_DSCN_2025_Definitivo_Nota
2. 17122025_resultados_sector_publico_año_base_DSCN</t>
  </si>
  <si>
    <t>DT_Direcciones Territoriales</t>
  </si>
  <si>
    <t>DT_01</t>
  </si>
  <si>
    <t>Revisar y proponer mejoras a los procesos administrativos ( radicación de cuentas, asignación del turno, asignación de quien revisa y causación. Sistematización del módulo de comisiones ( solicitudes y legalizaciones) realizados en la Dirección Territorial Centro.</t>
  </si>
  <si>
    <t>(Propuestas de simplificación realizadas / Propuestas de simplificación programadas)*100</t>
  </si>
  <si>
    <t>Documento final de con las propuestas de simplificación de los procesos administrativos</t>
  </si>
  <si>
    <t>Se dio inicio a la construcción del documento de mejoras para el proceso administartivo que contempla (sistematización de los procesos de central de cuentas, tramite de comisiones y seguimiento a PQRSD.</t>
  </si>
  <si>
    <t>Documento Sistematización de procesos Administrativos V2
https://danegovco.sharepoint.com/:f:/r/sites/PlanesInstitucionales-MetasHisttricasporrea2018-2022/Documentos%20compartidos/DIRECCIONES%20TERRITORIALES/Evidencias%20Planes%20Institucionales%202025/PAI/DT_01/TRIMESTRE%201?csf=1&amp;web=1&amp;e=w3SDFI</t>
  </si>
  <si>
    <t>Se termino la construcción e implementación de la sistematización de cuentas de cobro de los contratistas y se incluyeron procesos del area financiera</t>
  </si>
  <si>
    <t>https://danegovco.sharepoint.com/sites/PlanesInstitucionales-MetasHisttricasporrea2018-2022/Documentos%20compartidos/Forms/AllItems.aspx?id=%2Fsites%2FPlanesInstitucionales</t>
  </si>
  <si>
    <t>Se implemento el módulo de recpeción de cuentas de cobro en la central de cuenta</t>
  </si>
  <si>
    <t>https://danegovco.sharepoint.com/sites/PlanesInstitucionales-MetasHisttricasporrea2018-2022/Documentos%20compartidos/Forms/AllItems.aspx?id=%2Fsites%2FPlanesInstitucionales%2DMetasHisttricasporrea2018%2D2022%2FDocumentos%20compartidos%2FDIRECCIONES%20TERRITORIALES%2FEvidencias%20Planes%20Institucionales%202025%2FPAI%2FDT%5F01%2FTRIMESTRE%20III&amp;viewid=4898ae3e%2D639a%2D41ac%2Db718%2D8f47bbb2b81e</t>
  </si>
  <si>
    <t>Se desarrollan las propuestas de simplificación de procesos administrativos para la DTC, y se anexa el documento final con las implementaciones</t>
  </si>
  <si>
    <t>https://danegovco.sharepoint.com/sites/PlanesInstitucionales-MetasHisttricasporrea2018-2022/Documentos%20compartidos/Forms/AllItems.aspx?id=%2Fsites%2FPlanesInstitucionales%2DMetasHisttricasporrea2018%2D2022%2FDocumentos%20compartidos%2FDIRECCIONES%20TERRITORIALES%2FEvidencias%20Planes%20Institucionales%202025%2FPAI%2FDT%5F01%2FTRIMESTRE%20IV&amp;viewid=4898ae3e%2D639a%2D41ac%2Db718%2D8f47bbb2b81e</t>
  </si>
  <si>
    <t>DT_02</t>
  </si>
  <si>
    <t>Capacitar  al  personal que hace parte del grupo operativo y que tiene a cargo la asistencia técnica  mediante el curso de aprender haciendo,  que contiene temas administrativos, operativos, supervisión de contratos, proceso sancionatorio, habilidades blandas y formador de formadores, en la Dirección Territorial Centro.</t>
  </si>
  <si>
    <t>(Personal capacitado / Personal convocado)*100</t>
  </si>
  <si>
    <t>Documento  "Memorias aprender haciendo 2025 "
Listas de asistencia</t>
  </si>
  <si>
    <t>Se elaboró el documento de  entrenamiento para asistentes técnicos "Aprender Haciendo", siendo la primera actividad realizada dentro del marco de la capacitación.</t>
  </si>
  <si>
    <t xml:space="preserve">
Documento entrenamiento para asistentes técnicos "Aprender Haciendo"
https://danegovco.sharepoint.com/:f:/r/sites/PlanesInstitucionales-MetasHisttricasporrea2018-2022/Documentos%20compartidos/DIRECCIONES%20TERRITORIALES/Evidencias%20Planes%20Institucionales%202025/PAI/DT_02/TRIMESTRE%20I?csf=1&amp;web=1&amp;e=YQFL1Y</t>
  </si>
  <si>
    <t>Se elaboró la PPT del componente de Formador de formadores, que hacen parte del curso.</t>
  </si>
  <si>
    <t>https://danegovco.sharepoint.com/sites/PlanesInstitucionales-MetasHisttricasporrea2018-2022/Documentos%20compartidos/Forms/AllItems.aspx?id=%2Fsites%2FPlanesInstitucionales%2DMetasHisttricasporrea2018%2D2022%2FDocumentos%20compartidos%2FDIRECCIONES%20TERRITORIALES%2FEvidencias%20Planes%20Institucionales%202025%2FPAI%2FDT%5F02%2FTRIMESTE%20II&amp;viewid=4898ae3e%2D639a%2D41ac%2Db718%2D8f47bbb2b81e</t>
  </si>
  <si>
    <t>se construyo  la agenda para realizar e curso de aprender haciendo en la ciudad de Bogotá, con la participación de 4 territoriales adicionales</t>
  </si>
  <si>
    <t>https://danegovco.sharepoint.com/sites/PlanesInstitucionales-MetasHisttricasporrea2018-2022/Documentos%20compartidos/Forms/AllItems.aspx?id=%2Fsites%2FPlanesInstitucionales%2DMetasHisttricasporrea2018%2D2022%2FDocumentos%20compartidos%2FDIRECCIONES%20TERRITORIALES%2FEvidencias%20Planes%20Institucionales%202025%2FPAI%2FDT%5F02%2FTRIMESTRE%20III&amp;viewid=4898ae3e%2D639a%2D41ac%2Db718%2D8f47bbb2b81e</t>
  </si>
  <si>
    <t>Se realizó el curso de aprender haciendo 2025 y se hace entrega del documento" memorias aprender haciendo 2025" con las listas de asistencia al curso y actas de asistencia</t>
  </si>
  <si>
    <t>https://danegovco.sharepoint.com/sites/PlanesInstitucionales-MetasHisttricasporrea2018-2022/Documentos%20compartidos/Forms/AllItems.aspx?id=%2Fsites%2FPlanesInstitucionales%2DMetasHisttricasporrea2018%2D2022%2FDocumentos%20compartidos%2FDIRECCIONES%20TERRITORIALES%2FEvidencias%20Planes%20Institucionales%202025%2FPAI%2FDT%5F02%2FTRIMESTRE%20IV&amp;viewid=4898ae3e%2D639a%2D41ac%2Db718%2D8f47bbb2b81e</t>
  </si>
  <si>
    <t>DT_03</t>
  </si>
  <si>
    <t>Revisar Operaciones Estadísticas y proponer mejoras a su desarrollo (Dirección Territorial Centro Occidente)</t>
  </si>
  <si>
    <t>Sumatoria de propuestas realizadas en el periodo.</t>
  </si>
  <si>
    <t xml:space="preserve">Documentación de resultados de la revisión del desarrollo de las operaciones estadísticas con la propuesta de mejoras </t>
  </si>
  <si>
    <t xml:space="preserve">En el trimestre se realizó revisión y se proponen mejoras sobre la OE SIPSA para la 4 sedes de la Territorial Centro Occidente </t>
  </si>
  <si>
    <t>Oportunidades y propuestas de mejora respecto I Trimestre de 2025</t>
  </si>
  <si>
    <t>No Aplíca</t>
  </si>
  <si>
    <t>No aplica. No se realiza reporte por parte de las Direcciones Territoriales teniendo en cuenta el periodo de transición establecido en la Resolución 0811 de 2025 "Por la cual se modifica la jurisdicción de las Direcciones Territoriales del DANE". Estas metas están en proceso de revisión y posibles ajustes en su alcance.</t>
  </si>
  <si>
    <t>DT_04</t>
  </si>
  <si>
    <t>Generar un documento con la descripción del Taller "Microdatos, datos y actores", por la Dirección Territorial Centro Oriente</t>
  </si>
  <si>
    <t>(Número de documentos generados/ Número de documentos planificados) *100</t>
  </si>
  <si>
    <t>Documento completo con la descripción detallada del Taller "Microdatos, datos y actores".</t>
  </si>
  <si>
    <t>Se realizó la elaboración de un primer borrador, el cual contiene el la descripción del taller Microdatos, datos y actores, contemplando su fase de diseño metodológico, objetivos y como desarrollarlos.</t>
  </si>
  <si>
    <t>Taller Microdatos, datos y actores - DTCOR</t>
  </si>
  <si>
    <t xml:space="preserve">Se avanzó en la  elaboración del documento, con la justificación, objetivos, contenidos, metodologías, resultados esperados y se profundiza en las fases del taller y su aplicación en el 2025. </t>
  </si>
  <si>
    <t>https://danegovco.sharepoint.com/:b:/r/sites/PlanesInstitucionales-MetasHisttricasporrea2018-2022/Documentos%20compartidos/DIRECCIONES%20TERRITORIALES/Evidencias%20Planes%20Institucionales%202025/PAI/DT_04/II%20TRIMESTRE%202025%20-%20DTCOR/Taller_Microdatos_Datos_y_Actores_DANE%20V2.pdf?csf=1&amp;web=1&amp;e=Hs94VY</t>
  </si>
  <si>
    <t>Se avanzó en el borrador al 75% del documento metodológico</t>
  </si>
  <si>
    <t>https://danegovco.sharepoint.com/:w:/r/sites/PlanesInstitucionales-MetasHisttricasporrea2018-2022/Documentos%20compartidos/DIRECCIONES%20TERRITORIALES/Evidencias%20Planes%20Institucionales%202025/PAI/DT_04/III%20TRIMESTRE%202025%20-%20DTCOR/Metodologia_Institucional_MDA_DANE.docx?d=w073152c51fa7407a8d985feb49df16db&amp;csf=1&amp;web=1&amp;e=6cvisF</t>
  </si>
  <si>
    <t xml:space="preserve">Se entrega documento completo final con la descripció detallada - Guía Metodologíca del taller de Microdatos, datos y actores. </t>
  </si>
  <si>
    <t>https://danegovco.sharepoint.com/:f:/r/sites/PlanesInstitucionales-MetasHisttricasporrea2018-2022/Documentos%20compartidos/DIRECCIONES%20TERRITORIALES/Evidencias%20Planes%20Institucionales%202025/PAI/DT_04/IV%20TRIMESTRE%202025%20-%20DTCOR?csf=1&amp;web=1&amp;e=MG4FHz</t>
  </si>
  <si>
    <t>DT_05</t>
  </si>
  <si>
    <t>Diseñar una presentación que exponga la oferta más relevante de información estadística territorial para el Departamento de Santander, por la Dirección Territorial Centro Oriente</t>
  </si>
  <si>
    <t>Documento presentación con la oferta más relevante de información estadística territorial para el departamento de Santander</t>
  </si>
  <si>
    <t xml:space="preserve">Se realizó matriz de indicadores de economía y sociedad, contemplando factores estadísticos como: cuentas nacionales, mercado laboral, comercio interno, industria, precios y costos, estadísticas experimentales, pobreza y condiciones de vida, educación, cultura, salud, demografía y población, recopilando de esta manera, la oferta mas relevante de la información estadística. </t>
  </si>
  <si>
    <t>Oferta más relevante de información estadística territorial para el Departamento de Santander, por la Dirección Territorial Centro Oriente</t>
  </si>
  <si>
    <t>Se realizó la elaboración del documento Metodológico para la identificación de la oferta más relevante de información estadística territorial para el Departamento de Santander, en donde se fijaron los objetivos, las fases metodológicas y las consideraciones técnicas</t>
  </si>
  <si>
    <t>https://danegovco.sharepoint.com/:b:/r/sites/PlanesInstitucionales-MetasHisttricasporrea2018-2022/Documentos%20compartidos/DIRECCIONES%20TERRITORIALES/Evidencias%20Planes%20Institucionales%202025/PAI/DT_05/II%20TRIMESTRE%202025%20-%20DTCOR/Metodolog%C3%ADa%20construcci%C3%B3n%20de%20Matriz%20de%20Indicadores.pdf?csf=1&amp;web=1&amp;e=KfBy6O</t>
  </si>
  <si>
    <t>Se realizaron reuniones en el marco de la construcción de la información que existe para Santander.
- ⁠Metodología Utilizada.
- ⁠Preliminar de la información para Bucaramanga Municipio y Bucaramanga Capital; además de algo del componente Diferencial</t>
  </si>
  <si>
    <t>https://danegovco.sharepoint.com/:f:/r/sites/PlanesInstitucionales-MetasHisttricasporrea2018-2022/Documentos%20compartidos/DIRECCIONES%20TERRITORIALES/Evidencias%20Planes%20Institucionales%202025/PAI/DT_05/III%20TRIMESTRE%202025%20-%20DTCOR?csf=1&amp;web=1&amp;e=x1CbfE</t>
  </si>
  <si>
    <t xml:space="preserve"> Presentación Oferta Relevante de Santander con valores.
 Presentación Oferta Relevante de Santander con Links de información.
 Información estadística territorial de todos los municipios de Santander.</t>
  </si>
  <si>
    <t>https://danegovco.sharepoint.com/:f:/r/sites/PlanesInstitucionales-MetasHisttricasporrea2018-2022/Documentos%20compartidos/DIRECCIONES%20TERRITORIALES/Evidencias%20Planes%20Institucionales%202025/PAI/DT_05/IV%20TRIMESTRE%202025%20-%20DTCOR?csf=1&amp;web=1&amp;e=W9kFLB</t>
  </si>
  <si>
    <t>DT_06</t>
  </si>
  <si>
    <t>Implementar el programa Microdatos, datos y actores, por la Dirección Territorial Noroccidente</t>
  </si>
  <si>
    <t>(Número de programas impartidos/Numero de programas planeados)*100</t>
  </si>
  <si>
    <t>Informes de implementación del programa</t>
  </si>
  <si>
    <t>POL_11: Servicio al Ciudadano</t>
  </si>
  <si>
    <t>DT_07</t>
  </si>
  <si>
    <t>L4.2_Implementar una estrategia de comunicación interna que promueva el cuidado y trabajo en equipo en la entidad</t>
  </si>
  <si>
    <t>Realizar capacitaciones sobre la responsabilidad y obligaciones especificas de un supervisor público, realizadas para fortalecer su conocimiento realizadas por la Dirección Territorial Norte</t>
  </si>
  <si>
    <t>Sumatoria de las capacitaciones realizadas en el periodo</t>
  </si>
  <si>
    <t>Lista de asistencia, agenda de la reunión sobre los temas abordados y grabación de la reunión y los apoyos visuales de la reunión</t>
  </si>
  <si>
    <t xml:space="preserve">Se inicio durante el mes de febrero con las primeras capacitaciones realizadas al personal de planta con personal contratista a cargo, con el fin de fortalecer su conocimiento respecto a las supervisiones y responsabilidades que debe tener un funcionario que tenga supervisiones de contratos en la Dirección Territorial Norte, se inició el primer trimestre en la sede de Barranquilla durante el segundo mes del trimestre afectando el avance y su logro de la meta.
</t>
  </si>
  <si>
    <t>ppt de las presentaciones
https://danegovco.sharepoint.com/sites/PlanesInstitucionales-MetasHisttricasporrea2018-2022/Documentos%20compartidos/Forms/AllItems.aspx?id=%2Fsites%2FPlanesInstitucionales%2DMetasHisttricasporrea2018%2D2022%2FDocumentos%20compartidos%2FDIRECCIONES%20TERRITORIALES%2FEvidencias%20Planes%20Institucionales%202025%2FPAI%2FDT%5F07&amp;viewid=4898ae3e%2D639a%2D41ac%2Db718%2D8f47bbb2b81e&amp;csf=1&amp;web=1&amp;e=mi4g2F&amp;CID=d478ae8b%2D8b3e%2D4841%2D9531%2Dbe4f4379563a&amp;FolderCTID=0x01200068B652A970EA5247877AFDBA525B8505</t>
  </si>
  <si>
    <t>Se realizaron 4 capacitaciones, teniendo en cuenta que a partir del mes de febrero se inicio la actividad debido a que en la segunda quincena del mes de enero momento de mi nombramiento con director territorial se estuvo adelantando actividades de empalme y preparativos de inicio del operativo de campo del registro multidimensional wayuu en cumplimiento de una sentencia.  Lo que obligo a iniciar las capacitaciones durante el mes de febrero y al no cumplimiento de la meta.</t>
  </si>
  <si>
    <t xml:space="preserve">Se continuo  durante el mes de abril con las capacitaciones realizadas al personal de planta con personal contratista a cargo, con el fin de fortalecer su conocimiento respecto a las supervisiones y responsabilidades que debe tener un funcionario que tenga supervisiones de contratos en la Dirección Territorial Norte, se continuo el segundo trimestre en la sede de Riohacha, cumpliendo con la meta del trimestre sin afectar el avance y su logro de la meta.
</t>
  </si>
  <si>
    <t>https://danegovco.sharepoint.com/sites/PlanesInstitucionales-MetasHisttricasporrea2018-2022/Documentos%20compartidos/Forms/AllItems.aspx?id=%2Fsites%2FPlanesInstitucionales%2DMetasHisttricasporrea2018%2D2022%2FDocumentos%20compartidos%2FDIRECCIONES%20TERRITORIALES%2FEvidencias%20Planes%20Institucionales%202025%2FPAI%2FDT%5F07%2FTRIMESTRE%202&amp;viewid=4898ae3e%2D639a%2D41ac%2Db718%2D8f47bbb2b81e</t>
  </si>
  <si>
    <t>Se continuo durante el mes de julio con las capacitaciones realizadas al personal de planta con personal contratista a cargo, con el fin de fortalecer su conocimiento respecto a las supervisiones y responsabilidades que debe tener un funcionario que tenga supervisiones de contratos en la Dirección Territorial Norte, se continuo el segundo trimestre en la sede de Santa Marta, cumpliendo con la meta del trimestre sin afectar el avance y su logro de la meta.</t>
  </si>
  <si>
    <t>https://danegovco.sharepoint.com/sites/PlanesInstitucionales-MetasHisttricasporrea2018-2022/Documentos%20compartidos/Forms/AllItems.aspx?id=%2Fsites%2FPlanesInstitucionales%2DMetasHisttricasporrea2018%2D2022%2FDocumentos%20compartidos%2FDIRECCIONES%20TERRITORIALES%2FEvidencias%20Planes%20Institucionales%202025%2FPAI%2FDT%5F07%2FTRIMESTRE%203&amp;viewid=4898ae3e%2D639a%2D41ac%2Db718%2D8f47bbb2b81e</t>
  </si>
  <si>
    <t>En el último trimestre se desarrollaron las  capacitaciones en los temas de daño antijurídico, modificación contractual y cierre de expedientes  al personal de planta con personal contratista a cargo, se fortaleció su conocimiento respecto a las supervisiones y responsabilidades que debe tener un funcionario con supervisiones de contratos en la Dirección Territorial Norte,  en la sede de Cartagena, cumpliendo con la meta del trimestre y que concluye el avance de la vigencia.</t>
  </si>
  <si>
    <t>https://danegovco.sharepoint.com/:f:/r/sites/PlanesInstitucionales-MetasHisttricasporrea2018-2022/Documentos%20compartidos/DIRECCIONES%20TERRITORIALES/Evidencias%20Planes%20Institucionales%202025/PAI/DT_07/TRIMESTRE%204?csf=1&amp;web=1&amp;e=eDfO41</t>
  </si>
  <si>
    <t>DT_08</t>
  </si>
  <si>
    <t>Aporte directo a la linea estratégica</t>
  </si>
  <si>
    <t>Verificar dos (2) operaciones estadísticas de la sede Cali frente a los manuales, guías y/o planes publicados en Isolucion  - Dirección Territorial Suroccidente</t>
  </si>
  <si>
    <t>(Actividades de verificación de la operación realizadas / Actividades de verificación de la operación programadas) * 100</t>
  </si>
  <si>
    <t>Plan de trabajo, batería de preguntas, reuniones de campo, informe final de las verificaciones de las operaciones estadísticas</t>
  </si>
  <si>
    <t>POL_14: Seguimiento y evaluación del desempeño institucional</t>
  </si>
  <si>
    <t>Se realizó un diseño de modelo de bateria de preguntas para las operaciones estadísticas Sociales y Económicas.</t>
  </si>
  <si>
    <t>MODELO BATERIA DE PREGUNTAS_REVISIÓN DE PROCESOS - DTSO</t>
  </si>
  <si>
    <t>Durante el segundo trimestre del año, se realizó la evaluación del 97% de la batería de preguntas en la operación estadística SIPSA, se proyectó el informe preliminar de dicha evaluación, y se presenta acta de trabajo en sitio donde se hizo el trabajo exploratorio de la evaluación de la operación  sipsa</t>
  </si>
  <si>
    <t>https://danegovco-my.sharepoint.com/my?id=%2Fpersonal%2Fafvalenciar%5Fdane%5Fgov%5Fco%2FDocuments%2FAuditoria%20SIPSA%202025&amp;login_hint=afvalenciar%40dane%2Egov%2Eco&amp;source=waffle</t>
  </si>
  <si>
    <t>no aplica</t>
  </si>
  <si>
    <t>En el trimestre se realizó la fase de planeación del seguimiento a la oprecaión estadística EMS</t>
  </si>
  <si>
    <t>https://danegovco-my.sharepoint.com/my?id=%2Fpersonal%2Fafvalenciar%5Fdane%5Fgov%5Fco%2FDocuments%2FPAI%202025%2FEMS%20segundo%20semestre%202025&amp;viewid=ba17c705%2Da713%2D4b29%2D94e6%2D96ba5d16ee6f&amp;login_hint=AFValenciaR%40DANE%2EGOV%2ECO&amp;source=waffle</t>
  </si>
  <si>
    <t>En el cuarto trimestre se realizó la fase de ejecución de la evaluación a la OOEE EMS</t>
  </si>
  <si>
    <t>FONDANE</t>
  </si>
  <si>
    <t>FONDANE_01</t>
  </si>
  <si>
    <t>Celebrar convenios/contratos para el desarrollo de operaciones estadísticas en ejecución durante la vigencia</t>
  </si>
  <si>
    <t>Sumatoria de convenios/contratos con recursos en ejecución</t>
  </si>
  <si>
    <t>Convenios celebrados</t>
  </si>
  <si>
    <r>
      <t xml:space="preserve">A corte 30 de junio de 2025, se suscribieron los siguientes contratos/convenios: 
1.	</t>
    </r>
    <r>
      <rPr>
        <b/>
        <sz val="11"/>
        <rFont val="Segoe UI Light"/>
        <family val="2"/>
      </rPr>
      <t>Banco Interamericano de Desarrollo - Contrato BID CO-TI660-P003</t>
    </r>
    <r>
      <rPr>
        <sz val="11"/>
        <rFont val="Segoe UI Light"/>
        <family val="2"/>
      </rPr>
      <t xml:space="preserve">: Ejecutar las etapas de construcción, recolección y acopio de la 8ª ronda de la Encuesta Pulso de la Migración a cargo del DANE tendiente a la producción de información estadística sobre la población migrante venezolana en Colombia.
2.	</t>
    </r>
    <r>
      <rPr>
        <b/>
        <sz val="11"/>
        <rFont val="Segoe UI Light"/>
        <family val="2"/>
      </rPr>
      <t>Distrito Especial de Ciencia, tecnología e Innovación de Medellín – Departamento Administrativo de Planeación – Contrato 4600104699 de 2025</t>
    </r>
    <r>
      <rPr>
        <sz val="11"/>
        <rFont val="Segoe UI Light"/>
        <family val="2"/>
      </rPr>
      <t xml:space="preserve">: Generar información estadística que caracterice la población y el mercado laboral del total de Medellín y otras desagregaciones geográficas.
3.	</t>
    </r>
    <r>
      <rPr>
        <b/>
        <sz val="11"/>
        <rFont val="Segoe UI Light"/>
        <family val="2"/>
      </rPr>
      <t>Región Metropolitana – Contrato RM-CD-117-2025</t>
    </r>
    <r>
      <rPr>
        <sz val="11"/>
        <rFont val="Segoe UI Light"/>
        <family val="2"/>
      </rPr>
      <t xml:space="preserve">: Realizar la fase de identificación, análisis de necesidades y avance en la fase de diseño para la construcción de la operación estadística PIB trimestral de Cundinamarca en el marco del modelo de producción estadística GSBPM y el diseño estadístico de la Gran Encuesta Integrada de Hogares para Soacha.
4.	</t>
    </r>
    <r>
      <rPr>
        <b/>
        <sz val="11"/>
        <rFont val="Segoe UI Light"/>
        <family val="2"/>
      </rPr>
      <t>Secretaria de Planeación de Bogotá – Contrato 500 de 2025</t>
    </r>
    <r>
      <rPr>
        <sz val="11"/>
        <rFont val="Segoe UI Light"/>
        <family val="2"/>
      </rPr>
      <t xml:space="preserve">: Desarrollar las fases de construcción, recolección/acopio, procesamiento, análisis, difusión y evaluación de la quinta versión de la encuesta multipropósito para Bogotá y municipios seleccionados de Cundinamarca.
5.	</t>
    </r>
    <r>
      <rPr>
        <b/>
        <sz val="11"/>
        <rFont val="Segoe UI Light"/>
        <family val="2"/>
      </rPr>
      <t>Instituto Distrital de Recreación y Deporte – Contrato IIDRD-DG-CD-2999-2025</t>
    </r>
    <r>
      <rPr>
        <sz val="11"/>
        <rFont val="Segoe UI Light"/>
        <family val="2"/>
      </rPr>
      <t xml:space="preserve">: Elaborar las cuentas de producción y generación del ingreso de la operación estadística Cuenta Satélite del Deporte de Bogotá (CSDB) de los años 2023 provisional y 2024 preliminar.
6.	</t>
    </r>
    <r>
      <rPr>
        <b/>
        <sz val="11"/>
        <rFont val="Segoe UI Light"/>
        <family val="2"/>
      </rPr>
      <t>Ministerio del Deporte – Convenio COID-359-2025</t>
    </r>
    <r>
      <rPr>
        <sz val="11"/>
        <rFont val="Segoe UI Light"/>
        <family val="2"/>
      </rPr>
      <t xml:space="preserve">: Aunar esfuerzos técnicos, administrativos y financieros entre el DANE-FONDANE y el Ministerio del Deporte para calcular una serie histórica de la cuenta satélite del deporte, en el marco del modelo genérico del proceso estadístico GSBPM.
</t>
    </r>
  </si>
  <si>
    <t>1. Banco Mundial - UTF-8DANE_-_CO-T1660-P003_-_Contrato_+_anexos
2. Departamento Administrativo de Medellin_DP_PROCESO_Contrato
3. Región Metropolitana_MINUTA RMBC firmado
4. Multiproposito_Contrato SDP_PROCESO_25-22-106528_01002012_130015774
5. Contrato IDRD_C_PROCESO_25-22-108294_01002018_130917168
6. Ministerio del Deporte_ 1. Minuta Mindeporte 2025</t>
  </si>
  <si>
    <t>A corte 30 de septiembre de 2025, se cumplió la meta proyectada en la vigencia. Los convenios/contratos son:
1.	Banco Interamericano de Desarrollo - Contrato BID CO-TI660-P003: Ejecutar las etapas de construcción, recolección y acopio de la 8ª ronda de la Encuesta Pulso de la Migración a cargo del DANE tendiente a la producción de información estadística sobre la población migrante venezolana en Colombia.
2.	Distrito Especial de Ciencia, tecnología e Innovación de Medellín – Departamento Administrativo de Planeación – Contrato 4600104699 de 2025: Generar información estadística que caracterice la población y el mercado laboral del total de Medellín y otras desagregaciones geográficas.
3.	Región Metropolitana – Contrato RM-CD-117-2025: Realizar la fase de identificación, análisis de necesidades y avance en la fase de diseño para la construcción de la operación estadística PIB trimestral de Cundinamarca en el marco del modelo de producción estadística GSBPM y el diseño estadístico de la Gran Encuesta Integrada de Hogares para Soacha.
4.	Secretaria de Planeación de Bogotá – Contrato 500 de 2025: Desarrollar las fases de construcción, recolección/acopio, procesamiento, análisis, difusión y evaluación de la quinta versión de la encuesta multipropósito para Bogotá y municipios seleccionados de Cundinamarca.
5.	Instituto Distrital de Recreación y Deporte – Contrato IIDRD-DG-CD-2999-2025: Elaborar las cuentas de producción y generación del ingreso de la operación estadística Cuenta Satélite del Deporte de Bogotá (CSDB) de los años 2023 provisional y 2024 preliminar.
6.	Ministerio del Deporte – Convenio COID-359-2025: Aunar esfuerzos técnicos, administrativos y financieros entre el DANE-FONDANE y el Ministerio del Deporte para calcular una serie histórica de la cuenta satélite del deporte, en el marco del modelo genérico del proceso estadístico GSBPM.
7. Contrato 1071 de 2025 suscrito entre DANE-FONDANE y la Secretaria Distrital de Desarrollo Economico: Efectuar el cálculo del Producto Interno Bruto (PIB) trimestral de Bogotá D.C., base 2015 desde el enfoque de la producción y el levantamiento de información de la Encuesta Mensual de Servicios de Bogotá (EMSB).
8. Convenio 681 de 2025 entre DANE-FONDANE- Ministerio de Justicia y Departamento Nacional de Planeación: Aunar esfuerzos técnicos, administrativos, financieros para el procesamiento, analisis y difusión de los resultados del capitulo de problemas, desacuerdos, conflictos o disputas 2024, en el marco de la Encuesta de Convivencia y Seguridad Ciudadana.</t>
  </si>
  <si>
    <t>"1. Banco Mundial - UTF-8DANE_-_CO-T1660-P003_-_Contrato_+_anexos
2. Departamento Administrativo de Medellin_DP_PROCESO_Contrato
3. Región Metropolitana_MINUTA RMBC firmado
4. Multiproposito_Contrato SDP_PROCESO_25-22-106528_01002012_130015774
5. Contrato IDRD_C_PROCESO_25-22-108294_01002018_130917168
6. Ministerio del Deporte_ 1. Minuta Mindeporte 2025"
7. Minuta DANE-SDDE 2025 
8. Minuta Convenio 681 DANE_FONDANE_MinJusticia_DNP</t>
  </si>
  <si>
    <t>FONDANE_02</t>
  </si>
  <si>
    <t>Realizar el seguimiento sobre el avance de los informes de evaluación del proceso estadístico durante la vigencia</t>
  </si>
  <si>
    <t>Sumatoria de informes de evaluación</t>
  </si>
  <si>
    <t>Informes de las evaluaciones consolidados</t>
  </si>
  <si>
    <t>Meta programada para el cuarto trimestre</t>
  </si>
  <si>
    <t>La meta para la vigencia 2025 se cumplió, dado que a 31 de diciembre, fueron entregados los 16 informes de evaluación realizados a diferentes operaciones estadísticas de entidades del Sistema Estadístico Nacional.</t>
  </si>
  <si>
    <t>1. Informe Final de Evaluacion Agencia Nacional Defensa Juridica_Actv juridica nacional
2. Informe Final de Evaluación DAFP_Medición de Desempeño Institucional
3. Informe Final de Evaluación IDEAM_Estadísticas de las Coberturas de la Tierra
4. Informe Final de Evaluación MINCIT_Estadística del Sector Postal
5. Informe final de evaluación Ministerio de Educación_Estadísticas asociadas a Matricula
6. Informe final de Evaluación Ministerio de Educación_Estadísticas de Docente y Directivos Docentes
7. Informe Final de Evaluación Ministerio de Educación_Estadísticas de Educación Superior
8. Informe Final de Evaluación SuperFinanciera_Tasa de Cambio Representativa
9. Informe final de Evaluación_Aeronautica Civil_Centro de instrucción
10. Informe final de evaluación_BANREP_Indicador Bancario de Referencia
11. Informe Final de Evaluación_Cuenta de Alto Costo_Estadísticas sobre las enfermedades EEAC
12. Informe Final de evaluación_Federación Colombiana de Municipios_RINT
13. Informe Final de Evaluación_Sec Integracion Social_Censo Habitantes de la Calle
14. Infome Final de evaluación SuperTransporte_Estadistia de tráfico de movimiento portuario
15. Informe Final de evaluación Instituto Amazónico de Investigaciones Científicas (SINCHI)_EMCTAC
16. Informe Final de evaluación Ministerio de Salud y Protección Social_Encuesta Nacional de Demografía y Salud (ENDS)</t>
  </si>
  <si>
    <t>FONDANE_03</t>
  </si>
  <si>
    <t>Ejecutar la apropiación de cada uno de los  convenios/contratos interadministrativos que cuentan con apropiación durante la vigencia.</t>
  </si>
  <si>
    <t>(Ejecución en compromisos por convenios/contratos interadministrativos) / (apropiación vigente por convenio en la vigencia) *100%</t>
  </si>
  <si>
    <t>Bases con reporte de ejecución presupuestal</t>
  </si>
  <si>
    <t>Fortalecimiento de la cobertura para el proceso de producción estadística de las entidades del SEN Nacional</t>
  </si>
  <si>
    <t>Servicio De Información De Las Estadísticas De Las Entidades Del Sistema Estadístico Nacional</t>
  </si>
  <si>
    <t>Con corte a Junio 30 de 2026, FONDANE cuenta con una asignación de convenios/contratos firmados de 33.411 millones, de los cuales, se han comprometido 12.236 millones para una ejecución en esta variable de 36,6%. Importante tener en cuenta que dos procesos fueron suscritos hacia finales del mes de Junio, por lo que su ejecución presupuestal iniciará desde julio de 2025.</t>
  </si>
  <si>
    <t>EjecucionPresupuestalPor Dependencia_FONDANE_corte junio 30 de 2025.xls</t>
  </si>
  <si>
    <t>Con corte a Septiembre  de 2025, FONDANE cuenta con una asignación de convenios/contratos firmados de 34.405 millones, de los cuales, se han comprometido 26.542 millones para una ejecución acumulada en esta variable de 77,1%. Esto corresponde a la ejecución de de diferentes convenios y contratos interadministrativos</t>
  </si>
  <si>
    <t>EjecucionPresupuestalPor Dependencia_FONDANE_corte septiembre 30 de 2025.xls</t>
  </si>
  <si>
    <t>Con corte a Diciembre de 2025, FONDANE cuenta con una asignación de convenios/contratos firmados de $35.202 millones, de los cuales, se comprometieron $29.965 millones, lo que arroja una ejecución acumulada del 85,1%</t>
  </si>
  <si>
    <t>EjecucionPresupuestalPor Dependencia_FONDANE_corte diciembre 31 de 2025.xls</t>
  </si>
  <si>
    <t>Frente al cumplimiento de la meta, es importante tener en cuenta que la asignación presupuestal de los convenios y contratos se realiza con base en las proyecciones efectuadas por las áreas responsables, considerando los tiempos estimados entre la aprobación de la propuesta técnico-económica por parte del externo y el inicio de la ejecución del convenio o contrato. No obstante, cuando estos tiempos no se cumplen, se generan retrasos en el inicio de la ejecución, lo que afecta el desarrollo de los cronogramas técnicos y administrativos previstos y, en consecuencia, la ejecución del presupuesto inicialmente asignado.
Lo anterior, por ejemplo, impacto en la ejecución del Contrato 500 de 2025 - Secretaría Distrital de Planeación - Región Metropolitana Bogotá para el desarrollo de la Encuesta Multipropósito, cuyas diferentes actividades técnicas, operativas y complementarias presentaron retrasos en su inicio, lo que incidió en la ejecución presupuestal proyectada para la vigencia 2025.
Sin embargo, algunos de los convenios/contratos de 2025 continúan su ejecución en 2026:
1.	Contrato Instituto Distrital de Recreación y Deporte (IDRD), IDRD-Dg-Dc-2999-2025.
2.	Contrato Municipio de Medellín, GEIH 4600104690 de 2025.
3.	Contrato Secretaría Distrital de Desarrollo Económico (SDDE), PIB – EMSB 1071 de 2025.
4.	Contrato Secretaría Distrital de Planeación, Región Metropolitana Bogotá – Multipropósito 500 de 2025.
5.	Convenio Banco de la República, EAID 45017796 de 2025.
6.	Convenio Fiduciaria Colombiana de Comercio Exterior S.A. – Fiducoldex / FONTUR, CENU 596 de 2023.
7.	Convenio Ministerio de Vivienda, Ciudad y Territorio, EMICRON No. 1281 de 2025.
En consecuencia, la apropiación presupuestal remanente asociada a estos convenios y contratos se ejecutará en 2026, de acuerdo con la revisión técnica y la planeación presupuestal que realicen las áreas técnicas responsables.</t>
  </si>
  <si>
    <t>FONDANE_04</t>
  </si>
  <si>
    <t>Ejecutar la apropiación de cada uno de los contratos de evaluación de calidad que cuentan con apropiación durante la vigencia.</t>
  </si>
  <si>
    <t>(Ejecución en compromisos de contratos de calidad) / (apropiación vigente de contratos de calidad) *100%</t>
  </si>
  <si>
    <t>Con corte a diciembre de 2025, para el cumplimiento de la meta “Ejecutar la apropiación de cada uno de los contratos de evaluación de calidad que cuentan con apropiación durante la vigencia”, se desagregaron recursos por $1.200 millones, destinados a la suscripción de contratos asociados al servicio de evaluación del proceso estadístico. A esta fecha, se comprometieron $621,2 millones, alcanzando una ejecución del 52%, de conformidad con el indicador definido en el PAI (Ejecución en compromisos de contratos de calidad / apropiación vigente de contratos de calidad), expresado en términos porcentuales.</t>
  </si>
  <si>
    <t>EjecucionPresupuestalPor Dependencia_FONDANE_corte diciembre 31 de 2025_evacal.xls</t>
  </si>
  <si>
    <t xml:space="preserve">La asignación definida para esta meta se estableció con base en la proyección de contratos a suscribir, conforme a la información y planeación suministrada por el área técnica responsable. Inicialmente, se estimó la suscripción de veintidós (22) contratos orientados a la ejecución de los procesos de evaluación de las diferentes operaciones estadísticas. No obstante, durante el segundo semestre de 2025, ocho (8) entidades informaron su decisión de aplazar o desistir de la suscripción de los respectivos contratos, lo que derivó en la formalización de catorce (14) contratos al cierre de la vigencia.
Es preciso señalar que la asignación presupuestal corresponde a un aforo o techo presupuestal, cuya ejecución se materializa exclusivamente en la medida en que se formaliza la suscripción de los contratos. En este sentido, la ejecución registrada refleja el comportamiento real de la demanda por parte de las entidades. Los soportes remitidos por las entidades que no continuaron con el proceso durante la vigencia 2025 reposan en la carpeta de evidencias de la meta, garantizando la trazabilidad y el respaldo documental de la gestión realizada.
</t>
  </si>
  <si>
    <t xml:space="preserve">OCID_Oficina de Control Disciplinario Interno </t>
  </si>
  <si>
    <t>OCDI_01</t>
  </si>
  <si>
    <t>L4.7 Implementar estrategias de divulgación orientados a la lucha contra la corrupción, la apropiación del régimen disciplinario y la promoción de un servicio público con integridad al interior de la entidad, para fortalecer el ejercicio de la función pública.</t>
  </si>
  <si>
    <t>Implementar la estrategia de designación de embajadores de la ética en cada área de la entidad, quienes actuarán como enlaces para consultas sobre ética e integridad y promotores de las dinámicas lideradas por la OCDI.</t>
  </si>
  <si>
    <t>(Sumatoria de entregables realizados/Total de entregables programados) *100.</t>
  </si>
  <si>
    <t xml:space="preserve">
1.	Elaboración de un cronograma para el desarrollo de la estrategia de embajadores de la ética (Marzo 2025). 
2.	Formalización de la designación de los embajadores de la ética mediante una publicación oficial (Junio 2025).
3.	Capacitación para los embajadores de la ética designados, enfocada en consultas sobre ética e integridad y en la difusión de actividades pedagógicas y lúdicas(Julio -Diciembre 2025). </t>
  </si>
  <si>
    <t>La Oficina de Control Disciplinario Interno (OCDI) elaboró un cronograma para el desarrollo de la estrategia de Embajadores de la Ética, el cual fue incorporado en la metodología correspondiente. Este cronograma detalla las actividades, fechas específicas y responsables asignados, lo que permite planificar y ejecutar de manera ordenada y coordinada cada fase de la estrategia, en alineación con los objetivos del Plan de Acción 2025.</t>
  </si>
  <si>
    <t>Un (1) PDF_ metodología designación de los Embajadores de la Ética.</t>
  </si>
  <si>
    <t>En el segundo trimestre del año 2025, la Oficina de Control Disciplinario Interno (OCDI) llevó a cabo la designación de los “Embajadores de la Ética” en cada una de las sedes y áreas de la Entidad. Esta iniciativa tuvo como propósito asegurar la representación de al menos una persona por sede territorial y por área, con el fin de ampliar la cobertura institucional y fortalecer la promoción de buenas prácticas, así como fomentar una cultura organizacional basada en los principios de ética e integridad.</t>
  </si>
  <si>
    <t>Una (1) Carpeta _ Correos enviados 
Un (1) PDF _ Correo Nombramiento Embajadores</t>
  </si>
  <si>
    <t>En agosto de 2025, la Oficina de Control Disciplinario Interno (OCDI) realizó la primera jornada de capacitación dirigida a los funcionarios designados como Embajadores de la Ética, con el propósito de socializar su rol, la Resolución que adopta la Política de Integridad y el cronograma de actividades. La capacitación obtuvo una calificación sobresaliente, destacándose la participación y el compromiso unánime de los funcionarios convocados.</t>
  </si>
  <si>
    <t xml:space="preserve">•	Un (1) PDF _ Ayuda de memoria Embajadores de la Ética.
•	Un (1) PDF _ PPT Embajadores de la Ética.
•	Un (1) Excel_ Asistencia Embajadores de la Ética.
</t>
  </si>
  <si>
    <t>Durante la vigencia 2025, la Oficina de Control Disciplinario Interno implementó la estrategia de Embajadores de la Ética, logrando la designación y capacitación de funcionarios en todas las áreas y Direcciones Territoriales del DANE. La actividad incluyó convocatoria abierta, nombramiento formal, espacios de formación y entrega de material pedagógico para el desarrollo de actividades durante la Semana de la Transparencia. Esta estrategia permitió fortalecer la promoción de la cultura de integridad, ética pública y corresponsabilidad institucional, consolidando una red de apoyo para la divulgación y apropiación de los valores y lineamientos éticos en la entidad</t>
  </si>
  <si>
    <t>Una (1) carpeta:
Anexo 1 _ Un (1) PDF Formulario para postulación.
Anexo 2 _ Carpeta Formularios enviados
Anexo 3 _ Un (1) PDF Nombramiento embajadores de la ética
Anexo 4 _ Carpeta Primera capacitación embajadores
Anexo 5 _ Carpeta Segunda capacitación embajadores
Anexo 6 _ Carpeta Tercera capacitación embajadores
Anexo 7_ Carpeta envío de material de apoyo
Anexo 8_ Envío de agenda Semana de la Transparencia
Reporte Actividad Embajadores de la Etica</t>
  </si>
  <si>
    <t xml:space="preserve">No aplica </t>
  </si>
  <si>
    <t>OCDI_02</t>
  </si>
  <si>
    <t xml:space="preserve">Implementar una estrategia de socialización audiovisual a través de los canales institucionales, las temáticas referentes a los valores éticos en los espacios de trabajo, para reforzar el conocimiento e incrementar la concientización de su importancia en el desarrollo de la función pública y evaluar la percepción de los servidores públicos frente a la información recibida.   </t>
  </si>
  <si>
    <t>1.Requerimientos para el diseño del material audiovisual (Acta de mesas de trabajo_ marzo 2025).
2.Diseño del material audiovisual (junio 2025).
3.Difusión del material audiovisual por los canales institucionales (septiembre 2025).
4.Resultados de una encuesta de percepción y apropiación de las temáticas socializadas (diciembre 2025)</t>
  </si>
  <si>
    <t>La Oficina de Control Disciplinario Interno (OCDI) realizó el requerimiento correspondiente para el diseño del material audiovisual, al remitir en mesa de trabajo a la Dirección de Difusión y Cultura Estadística (DICE) una serie de videos de referencia como insumo para la elaboración de las piezas. Este requerimiento constituyó la base para orientar la creación de un video interactivo enfocado en reforzar los valores éticos en los espacios laborales.</t>
  </si>
  <si>
    <t>Un (1) PDF_ Mesa de trabajo DICE _OCDI Febrero 2025</t>
  </si>
  <si>
    <t>En el segundo trimestre del año 2025, la Oficina de Control Disciplinario Interno OCDI, en articulación con la Dirección de Difusión y Cultura Estadística DICE, realizó la primera publicación de los videos sobre los valores del Código de Integridad. Esta divulgación se llevó a cabo en junio de 2025, mediante su proyección en las carteleras digitales del DANE a nivel nacional.</t>
  </si>
  <si>
    <t>Un (1) PDF _ Publicación video junio 2025</t>
  </si>
  <si>
    <t>La Oficina de Control Disciplinario Interno (OCDI), en julio de 2025, se publicó el video ‘Honestidad – Equipo OCDI.mp4’ en la plataforma de Microsoft Stream vinculada al sitio de SharePoint institucional, como parte de la difusión de los valores y la cultura de integridad del OCDI.</t>
  </si>
  <si>
    <t>Un (1) PDF _ Publicación video ‘Honestidad – Equipo OCDI.mp4’</t>
  </si>
  <si>
    <t>En cumplimiento de la meta de implementar una estrategia de socialización audiovisual, durante el año 2025 la Oficina de Control Disciplinario Interno desarrolló y difundió contenidos audiovisuales a través de los canales institucionales del DANE, orientados a reforzar el conocimiento y la apropiación de los valores éticos y los mecanismos de transparencia en el ejercicio de la función pública. La estrategia incluyó la publicación progresiva de videos temáticos sobre los valores del Código de Integridad —Compromiso (junio), Honestidad (julio), Diligencia (septiembre) y Respeto (octubre)— así como la socialización de contenidos sobre conflicto de intereses, canales de denuncia y reporte oportuno de PQRSD en el marco de la Semana de la Transparencia, realizada en noviembre de 2025.
Como parte del cierre de la actividad, se aplicó una encuesta de percepción y apropiación, con el fin de evaluar la comprensión, utilidad e impacto de los contenidos difundidos entre los servidores públicos y contratistas.</t>
  </si>
  <si>
    <t>Un (1) PDF_ Reporte Estrategia Audiovisual
Un (1) PDF_ Reporte Resultado Encuesta
Un (1) Libro Excel _ Encuesta de percepción sobre la apropiación</t>
  </si>
  <si>
    <t>OCDI_03</t>
  </si>
  <si>
    <t>Realizar una jornada por la integridad, transparencia y ética pública.</t>
  </si>
  <si>
    <t>Cantidad de actividades realizadas / Cantidad de actividades programadas * 100</t>
  </si>
  <si>
    <t xml:space="preserve">Una metodología y un informe final de ejecución </t>
  </si>
  <si>
    <t>La Oficina de Control Disciplinario Interno (OCDI) elaboró la metodología para la realización de una jornada por la integridad, la transparencia y la ética pública, mediante un documento estructurado que define claramente los objetivos, el alcance, las fases (planificación, desarrollo y evaluación), así como un cronograma detallado con actividades específicas. Esta metodología incluye ponencias, talleres, actividades lúdicas y mecanismos de evaluación, lo que permite organizar y ejecutar la jornada de forma estratégica y en coherencia con lo establecido en la planificación institucional.</t>
  </si>
  <si>
    <t>Un (1) PDF_ metodología jornada de integridad</t>
  </si>
  <si>
    <t>En el segundo trimestre del año 2025, la Oficina de Control Disciplinario Interno (OCDI), como parte de los preparativos para la jornada por la integridad, la transparencia y la ética pública, adelantó la creación del canal de denuncias denominado "Línea Ética", así como la designación de los Embajadores de la Ética en cada una de las sedes y áreas del DANE a nivel nacional. El canal fue socializado mediante un videoclip difundido en las carteleras del DANE y a través de un espacio informativo habilitado en DANENet. Estas acciones buscan generar expectativa y crear un entorno favorable para el desarrollo exitoso de la jornada.</t>
  </si>
  <si>
    <t>Un PDF (1) _ Canal de denuncias
Un (1) PDF _ Correo Nombramiento Embajadores</t>
  </si>
  <si>
    <t>En el tercer trimestre de 2025, la Oficina de Control Disciplinario Interno (OCDI), en el marco de los preparativos para la jornada por la integridad, la transparencia y la ética pública, se adelantó la solicitud de insumos necesarios para la logística de la actividad, a la Dirección de Difusión y Cultura Estadística DICE.</t>
  </si>
  <si>
    <t>Un (1) PDF _ Correo solicitud insumos.</t>
  </si>
  <si>
    <t>La Oficina de Control Disciplinario Interno, realizó del 18 al 21 de noviembre 2025, la Semana de la Transparencia donde se desarrollaron diversas capacitaciones y espacios de sensibilización orientados a fortalecer la cultura de la integridad, la ética y la transparencia en la entidad. Las actividades contaron con la participación de los servidores públicos y, de manera destacada, de los Embajadores de la Ética, quienes apoyaron las convocatorias, promovieron la asistencia y replicaron los mensajes institucionales en sus áreas de trabajo, contribuyendo al fortalecimiento del compromiso ético y al cumplimiento de los objetivos propuestos.</t>
  </si>
  <si>
    <t xml:space="preserve">Un (1) PDF_ Metodología Jornada integridad
Una (1) Carpeta_ Informe Semana de la Transparencia
</t>
  </si>
  <si>
    <t>OCDI_04</t>
  </si>
  <si>
    <t xml:space="preserve">Realizar una gamificación en la formación disciplinaria producto del analisis de las denuncias, quejas e informes de servidor público recibidas en la etapa de instrucción desarrollada. </t>
  </si>
  <si>
    <t>La Oficina de Control Disciplinario Interno (OCDI) elaboró un documento en el que se estructuran los elementos fundamentales para el desarrollo de la actividad, incluyendo el objetivo, alcance, fases (planeación, diseño, implementación y evaluación), así como un cronograma detallado con actividades y responsables asignados. Esta metodología proporciona una guía clara y estratégica para llevar a cabo la actividad lúdica, fundamentada en aprendizajes reales derivados del análisis de los procesos disciplinarios.</t>
  </si>
  <si>
    <t>Un (1) PDF_ metodología gamificación</t>
  </si>
  <si>
    <t>En el segundo trimestre del año 2025, la Oficina de Control Disciplinario Interno OCDI, en articulación con la Dirección de Difusión y Cultura Estadística DICE, adelantaron acciones en el marco del diseño de la estrategia de gamificación. Estas incluyeron la actualización de documentos clave para la recopilación de recursos documentales y pedagógicos de la OCDI, como el ABC Disciplinario y un video sobre la importancia del reporte oportuno de las PQRSD, para unirlos a la gamificación y así fortalecer la formación disciplinaria, a partir del análisis de las denuncias, quejas e informes de servidores públicos tramitados durante la etapa de instrucción.</t>
  </si>
  <si>
    <t xml:space="preserve">Un (1) PDF _ Trazabilidad actualización ABC.
Un (1) PDF _ ABC Disciplinario actualizado.
Un (1) PDF _ Trazabilidad actualización Video. 
</t>
  </si>
  <si>
    <t>En el mes de julio de 2025, la Oficina de Control Disciplinario Interno OCDI, en articulación con la Dirección de Difusión y Cultura Estadística DICE, se aprueba el primer guion para la grabación del primer caso, que se incluirá en la gamificación disciplinaria</t>
  </si>
  <si>
    <t>Un (1) PDF _ Aprobación caso y seguimiento gamificación</t>
  </si>
  <si>
    <t>La estrategia de gamificación en la formación disciplinaria se desarrolló a partir de casos disciplinarios simulados, construidos con base en las principales tipologías de denuncias y quejas identificadas en la etapa de instrucción. Su implementación, mediante dinámicas lúdicas, permitió fortalecer la comprensión de los deberes, prohibiciones y Código de Integridad, en el marco de la Semana de la Transparencia. Asimismo, se reforzó la socialización de informes como el Informe Definitivo de Posibles Actos de Corrupción con las áreas Territorial Centro, Territorial Norte y DANE Central. Como actividad complementaria, se realizó la actualización del ABC disciplinario</t>
  </si>
  <si>
    <t xml:space="preserve">Sensibilización DANE Central
Sensibilización Territorial Centro
Sensibilización Territorial NorteA
ctualización y socialización ABC disciplinario
Un (1) PDF_ Metodología Gramificación
Un (1) PDF_ Informe final de ejecución
</t>
  </si>
  <si>
    <t>DANE</t>
  </si>
  <si>
    <t>DANE + FONDANE</t>
  </si>
  <si>
    <t>FORMATO CONTROL DE PROGRAMACION</t>
  </si>
  <si>
    <t>PLAN DE ACCIÓN INSTITUCIONAL 2025</t>
  </si>
  <si>
    <t xml:space="preserve">TABLERO DE CONTROL </t>
  </si>
  <si>
    <t>REPORTE TRIMESTRAL</t>
  </si>
  <si>
    <t>VERSIÓN PAI</t>
  </si>
  <si>
    <t>FECHA DE PUBLICACION</t>
  </si>
  <si>
    <t>METAS</t>
  </si>
  <si>
    <t>Versión 1</t>
  </si>
  <si>
    <t>Enero 30 de 2025</t>
  </si>
  <si>
    <t>Versión 2</t>
  </si>
  <si>
    <t>Abril 2 de 2025</t>
  </si>
  <si>
    <t>DISTRIBUCIÓN DE METAS INSTITUCIONALES</t>
  </si>
  <si>
    <t>VERSIÓN 1</t>
  </si>
  <si>
    <t>VERSIÓN 2</t>
  </si>
  <si>
    <t>ÁREA/DIRECCIÓN/DEPENDENCIA /TERRITORIAL</t>
  </si>
  <si>
    <t xml:space="preserve">METAS </t>
  </si>
  <si>
    <t>Grupos de Dirección</t>
  </si>
  <si>
    <t>Subdirección</t>
  </si>
  <si>
    <t>Oficinas Asesoras</t>
  </si>
  <si>
    <t>Secretaria General</t>
  </si>
  <si>
    <t>Direcciones Técnicas y Operativas</t>
  </si>
  <si>
    <t>DRA_Registros Estadísticos</t>
  </si>
  <si>
    <t>Censo Económico</t>
  </si>
  <si>
    <t>Direcciones Territoriales</t>
  </si>
  <si>
    <t>TOTAL</t>
  </si>
  <si>
    <t>AREA RESPONSABLE</t>
  </si>
  <si>
    <t>LINEAS ESTRATEGICAS PEI</t>
  </si>
  <si>
    <t>METAS PLAN ESTRATEGICO INSTITUCIONAL</t>
  </si>
  <si>
    <t>PLANES ADMINISTRATIVOS</t>
  </si>
  <si>
    <t>POLÍTICAS MIPG</t>
  </si>
  <si>
    <t>TRANSFORMACIONES PND</t>
  </si>
  <si>
    <t>Economía</t>
  </si>
  <si>
    <t>L2 - Estadísticas para la visibilización de las inequidades</t>
  </si>
  <si>
    <t xml:space="preserve">L1.2_Participar en el Foro Mundial de Estadísticas Colombia realizado en la ciudad de Medellín </t>
  </si>
  <si>
    <t>POL_02: Integridad</t>
  </si>
  <si>
    <t>3_Derecho humano a la alimentación</t>
  </si>
  <si>
    <t>4_Plan de Previsión de Recursos Humanos</t>
  </si>
  <si>
    <t>4_Transformación productiva, internacionalización y acción climática</t>
  </si>
  <si>
    <t>L1.5_Realizar la publicación de la variación anual del Índice de Precios al Consumidor (IPC) sin alimentos ni regulados.</t>
  </si>
  <si>
    <t>Equidad</t>
  </si>
  <si>
    <t>OCID_Oficina de Control Interno Disciplinario</t>
  </si>
  <si>
    <t>CE_Compromisos externos</t>
  </si>
  <si>
    <t>PAAC_Plan Anticorrupción y de Atención al Ciudadano</t>
  </si>
  <si>
    <t>L2.2_Un Sistema de Información estadístico para la economía popular, diseñado e implementado.</t>
  </si>
  <si>
    <t>PAI_Plan de Acción Institucional 2023</t>
  </si>
  <si>
    <t>POL_08:Seguridad Digital</t>
  </si>
  <si>
    <t>L2.3_Diagnóstico y plan de fortalecimiento del Registro Social de Hogares.</t>
  </si>
  <si>
    <t xml:space="preserve">L2.4_Elaborar y publicar nuevas mediciones de niñez, desigualdad en torno a la tierra, la propiedad inmueble, la tenencia de activos financieros y la riqueza en el país. </t>
  </si>
  <si>
    <t>L2.5_Realizar la publicación de mediciones de pobreza</t>
  </si>
  <si>
    <t>11_Plan de Tratamiento de Riesgos de Seguridad y Privacidad de la Información</t>
  </si>
  <si>
    <t>12_Gestión de Proovedores de Datos</t>
  </si>
  <si>
    <t>12_Plan de Seguridad y Privacidad de la Información</t>
  </si>
  <si>
    <t>POL_12: Racionalización de tramites</t>
  </si>
  <si>
    <t>L2.7_Fortalecimiento de capacidades para la continuidad del Sistema de información de Economía Circular (SIEC).</t>
  </si>
  <si>
    <t>POL_13: Participación Ciudadana en la Gestión Pública</t>
  </si>
  <si>
    <t>L3.1_Construir una cuenta satélite del deporte, para identificar la contribución del sector a la economía del país.</t>
  </si>
  <si>
    <t>16_Control Interno de Gestión</t>
  </si>
  <si>
    <t>POL_18: Gestión del Conocimiento y la Innovación</t>
  </si>
  <si>
    <t>L3.5_Fortalecer las capacidades tecnologicas que habilitan las operaciones estadisticas y la gestión institucional, asegurando la prestación de los servicios de tecnologias de la información y comunicaciones  de la entidad.</t>
  </si>
  <si>
    <t>DIMPE PO_Pobreza</t>
  </si>
  <si>
    <t>L3.7_Articular el alcance de las direcciones territoriales con el seguimiento y control en la producción de las operaciones estadísticas de fuente primaria.</t>
  </si>
  <si>
    <t>L4.7_Implementar estrategias de divulgación orientados a la lucha contra la corrupción, la apropiación del régimen disciplinario y la promoción de un servicio público con integridad al interior de la entidad, para fortalecer el ejercicio de la función pública.</t>
  </si>
  <si>
    <t>L5.1_Implementar una estrategia de sensibilización e integración de las variables de genero, diversidad y enfoque diferencial e interseccional en los producto de difusión, en el marco de las entidades productoras de información estadística y registros administrativos del SEN que permita unificar categorías para una mejor y justa caracterización de la población.</t>
  </si>
  <si>
    <t xml:space="preserve">L6.1_Realizar acompañamiento sectorial a los compromisos enmarcados en  el desarrollo y avance del Catastro  Multipropósito, promoviendo el uso 
y aprovechamiento de la información geográfica. </t>
  </si>
  <si>
    <t xml:space="preserve">SEGUIMIENTO TRIMESTRE - 3 </t>
  </si>
  <si>
    <t>Indique el producto asociado al proyecto de inversión</t>
  </si>
  <si>
    <t>Indique el valor asociado a inversión</t>
  </si>
  <si>
    <t>Indique el valor ejecutado con corte al mes del reporte teniendo en cuenta el porcentaje de avance de la meta (Este valor es acumulado)</t>
  </si>
  <si>
    <r>
      <t xml:space="preserve">Se reporta la siguiente evidencia: 
ENUT Documento técnico: 2025.06.30 - Indicadores cuidado comunitario.docx
Mapa de cuidado: Reuniones con CEPAL y MIE:
2025.04.11 - Listado de asistencia - Mapa de Cuidado.xlsx
2025.04.23 - Listado de asistencia - Mapa de Cuidado.xlsx
2025.06.03 - Acta Comité Técnico convenio marco.docx
CONPES 4143: 
</t>
    </r>
    <r>
      <rPr>
        <u/>
        <sz val="12"/>
        <color rgb="FF000000"/>
        <rFont val="Segoe UI Light"/>
        <family val="2"/>
      </rPr>
      <t>Listas de asistencia:</t>
    </r>
    <r>
      <rPr>
        <sz val="12"/>
        <color rgb="FF000000"/>
        <rFont val="Segoe UI Light"/>
        <family val="2"/>
      </rPr>
      <t xml:space="preserve">
Primera Comisión Intersectorial de la Política del Cuidado
Actay Listado MT_Accion5.3_Compartida_17-06-2025
ActayListado_MT_TIPO (3)
</t>
    </r>
    <r>
      <rPr>
        <u/>
        <sz val="12"/>
        <color rgb="FF000000"/>
        <rFont val="Segoe UI Light"/>
        <family val="2"/>
      </rPr>
      <t>Documentos de trabajo:</t>
    </r>
    <r>
      <rPr>
        <sz val="12"/>
        <color rgb="FF000000"/>
        <rFont val="Segoe UI Light"/>
        <family val="2"/>
      </rPr>
      <t xml:space="preserve">
Tabla Acciones DANE (2)
Tabla Acciones DANE-Acción compartida (1)
Tabla_ Acción 5.3 Compartida MinTrabajo_17-06-2025
Perfil personas cuidadoras
2025.04.30 - Acta Seguimiento_ No. V_a_la_reglamentación_de_la_Ley_2297_de_2023
</t>
    </r>
  </si>
  <si>
    <t>Si aplíca</t>
  </si>
  <si>
    <t>Para el primer trimestre del año 2025, los siguientes indicadores cambiaron de categoria indicador 3.5.2 pasó de C a A, y el indicador  17.15.1 pasó de C a B.</t>
  </si>
  <si>
    <t>01_Tírame el dato_Canal del Díque
02_Congreso Nacional de Municipios 2025
03_Exploremos los datos en acción!_Medellin
04_Vacios de información</t>
  </si>
  <si>
    <t>SUB_01</t>
  </si>
  <si>
    <t>Se esta en proceso de contratación del personal.</t>
  </si>
  <si>
    <t>reporte_general_programacion 20250705.xlsx</t>
  </si>
  <si>
    <t>Durante el segundo trimestre de 2025, la Oficina de Sistemas del DANE, a través del Grupo Interno de Trabajo de Plataformas Tecnológicas, continuó garantizando el soporte técnico y operativo a las soluciones tecnológicas asociadas a la producción estadística (PES) y a los sistemas de gestión administrativa. Estas acciones han permitido mantener la disponibilidad, integridad y eficiencia de los servicios digitales ofrecidos a los grupos de interés internos y externos.
En cuanto a la infraestructura de seguridad y soporte, se fortaleció el entorno tecnológico mediante acciones específicas como: mejoras en la postura de seguridad de endpoints, estabilización de controladores de dominio en Active Directory, implementación de autenticación multifactor (MFA) en conexiones VPN y implementación de autenticación moderna para varias plataformas, actualizaciones de plataformas de seguridad perimetral (firewalls, WAF, AntiDDoS) y la atención de más de 200 requerimientos de soporte registrados en GLPI. Asimismo, se automatizó el respaldo y análisis de tráfico, y se consolidaron avances en herramientas colaborativas como Exchange Online y Teams, aumentando su disponibilidad y rendimiento.
Estas acciones han contribuido a que las plataformas críticas que respaldan la operación administrativa y estadística del DANE se mantengan estables y disponibles, lo que garantiza el cumplimiento de los compromisos institucionales y la continuidad operativa ante riesgos tecnológicos. Además, se han documentado los principales avances, alertas identificadas y próximos pasos, lo cual permite asegurar la mejora continua en la prestación de servicios digitales clave para la entidad.</t>
  </si>
  <si>
    <r>
      <t xml:space="preserve">Durante el primer trimestre de 2025, se desarrollaron acciones clave orientadas a garantizar la continuidad operativa de los servicios tecnológicos de la Entidad, mediante una gestión efectiva del sistema de respaldo, alineada con el Sistema Integrado de Gestión Institucional.
</t>
    </r>
    <r>
      <rPr>
        <b/>
        <sz val="11"/>
        <color rgb="FF000000"/>
        <rFont val="Segoe UI"/>
        <family val="2"/>
      </rPr>
      <t xml:space="preserve">1. Respaldo Plataforma
</t>
    </r>
    <r>
      <rPr>
        <sz val="11"/>
        <color rgb="FF000000"/>
        <rFont val="Segoe UI"/>
        <family val="2"/>
      </rPr>
      <t xml:space="preserve">Se administran actualmente 88 jobs programados que abarcan servidores Windows y Linux, así como 18 jobs para bases de datos y 104 copy jobs configurados para ejecutar réplicas automáticas al finalizar el respaldo principal. Estos respaldos son monitoreados constantemente para verificar su estado y el consumo de red, asegurando la integridad y oportunidad de la información. La retención de los copy jobs se mantiene en tres meses, priorizando la disponibilidad de versiones recientes en caso de recuperación.
</t>
    </r>
    <r>
      <rPr>
        <b/>
        <sz val="11"/>
        <color rgb="FF000000"/>
        <rFont val="Segoe UI"/>
        <family val="2"/>
      </rPr>
      <t xml:space="preserve">2. Respaldo for Office 365
</t>
    </r>
    <r>
      <rPr>
        <sz val="11"/>
        <color rgb="FF000000"/>
        <rFont val="Segoe UI"/>
        <family val="2"/>
      </rPr>
      <t xml:space="preserve">La plataforma protege actualmente las cuentas de correo de los directivos, sitios de SharePoint solicitados vía Mesa de Servicios TIC, y alrededor de 3.500 cuentas de usuarios retirados. Esta cobertura fortalece la continuidad del acceso a la información crítica de la entidad, incluso posterior a la desvinculación del personal.
</t>
    </r>
    <r>
      <rPr>
        <b/>
        <sz val="11"/>
        <color rgb="FF000000"/>
        <rFont val="Segoe UI"/>
        <family val="2"/>
      </rPr>
      <t xml:space="preserve">3. Licenciamiento y Uso de la Plataforma
</t>
    </r>
    <r>
      <rPr>
        <sz val="11"/>
        <color rgb="FF000000"/>
        <rFont val="Segoe UI"/>
        <family val="2"/>
      </rPr>
      <t xml:space="preserve">Hasta marzo de 2025, se han utilizado 246 de las 400 instancias de licencias para respaldos tradicionales y 1.046 de las 4.000 licencias destinadas a Office 365. Se identificó un incremento en el uso de licencias, asociado a ajustes realizados en los repositorios de almacenamiento, sin que esto afectara los datos ya respaldados.
</t>
    </r>
    <r>
      <rPr>
        <b/>
        <sz val="11"/>
        <color rgb="FF000000"/>
        <rFont val="Segoe UI"/>
        <family val="2"/>
      </rPr>
      <t xml:space="preserve">4. Sistema de Almacenamiento 
</t>
    </r>
    <r>
      <rPr>
        <sz val="11"/>
        <color rgb="FF000000"/>
        <rFont val="Segoe UI"/>
        <family val="2"/>
      </rPr>
      <t>El sistema en la sede central cuenta con 341,83 TB en data cache (expuesta a red) y 182,54 TB en almacenamiento principal (desconectada de red), lo que garantiza disponibilidad inmediata y conservación segura de la información crítica.</t>
    </r>
  </si>
  <si>
    <r>
      <t xml:space="preserve">AIOC: </t>
    </r>
    <r>
      <rPr>
        <sz val="11"/>
        <color rgb="FF000000"/>
        <rFont val="Segoe UI"/>
        <family val="2"/>
      </rPr>
      <t>PAI_13 OSIS_Tercer_Informe Trimestral_Dsllo_Mantto_GIT AIOC_09102025.docx</t>
    </r>
    <r>
      <rPr>
        <b/>
        <u/>
        <sz val="11"/>
        <color rgb="FF000000"/>
        <rFont val="Segoe UI"/>
        <family val="2"/>
      </rPr>
      <t xml:space="preserve">
SIPA</t>
    </r>
    <r>
      <rPr>
        <sz val="11"/>
        <color rgb="FF000000"/>
        <rFont val="Segoe UI"/>
        <family val="2"/>
      </rPr>
      <t>: Informe trimestral de seguimiento de los proyectos OSIS 13</t>
    </r>
  </si>
  <si>
    <t>- PAI_14 OSIS_Informe Trimestral_l Soporte_GIT AIOC_04042025.docx
 - Reporte de Incidencias OSIS 14.xlsx
 - Informe trimestral de seguimiento de los proyectos de las temáticas admanistrativas, sociales, agropecuarias, económicas e índices OSIS 14
 - REPORTE GLPI SOPORTE MARZO AIOC.xlsx</t>
  </si>
  <si>
    <t>PAI_14 OSIS_Informe Trimestral Soporte_GIT AIOC_04072025
PAI_14 OSIS_REPORTE GLPI SOPORTE AIOC_TRIMESTRE 2_04072025
Informe trimestral de seguimiento de los proyectos de las temáticas admanistrativas, sociales, agropecuarias, económicas e índices OSIS 14
Reporte de Incidencias OSIS 14</t>
  </si>
  <si>
    <r>
      <t>AIOC:</t>
    </r>
    <r>
      <rPr>
        <sz val="11"/>
        <color rgb="FF000000"/>
        <rFont val="Segoe UI"/>
        <family val="2"/>
      </rPr>
      <t xml:space="preserve">
1. PAI_14 OSIS_REPORTE GLPI SOPORTE AIOC_TRIMESTRE 3_09102025.xlsx
2. PAI_14 OSIS_Tercer_Informe Trimestral_Soporte_GIT AIOC_09102025.docx</t>
    </r>
    <r>
      <rPr>
        <b/>
        <u/>
        <sz val="11"/>
        <color rgb="FF000000"/>
        <rFont val="Segoe UI"/>
        <family val="2"/>
      </rPr>
      <t xml:space="preserve">
SIPA:</t>
    </r>
    <r>
      <rPr>
        <sz val="11"/>
        <color rgb="FF000000"/>
        <rFont val="Segoe UI"/>
        <family val="2"/>
      </rPr>
      <t xml:space="preserve">
1. Reporte de Incidencias OSIS 14                        2,Informe trimestral de seguimiento de los proyectos OSIS 14</t>
    </r>
  </si>
  <si>
    <r>
      <t xml:space="preserve">Durante el tercer trimestre de 2025, se reportó avance en los sistemas de información que continuaron las etapas de robustecimiento y estandarización, mediante la incorporación de mejoras técnicas y estructurales en las fases de captura, transmisión, consolidación y entrega de información. Estas acciones contribuyen a una gestión más eficiente y segura en los operativos de encuestas, censos y sistemas administrativos atendidos dentro de los cuales se destacan proyectos como Nueva EAC y Nueva SIPSA Análisis, </t>
    </r>
    <r>
      <rPr>
        <b/>
        <sz val="11"/>
        <color rgb="FF000000"/>
        <rFont val="Segoe UI"/>
        <family val="2"/>
      </rPr>
      <t>CONVIVENCIA LABORAL MEDELLIN
COPASST CENTRAL
COPASST TERRITORIAL CENTRO
CCL NOROCCIDENTE MEDELLÍN
COPASST MEDELLÍN
COPASST CENTRO BOGOTÁ
CCL SUR OCCIDENTE VILLAVICENCIO
COPASST CALI</t>
    </r>
  </si>
  <si>
    <r>
      <t xml:space="preserve">AIOC: </t>
    </r>
    <r>
      <rPr>
        <sz val="11"/>
        <color rgb="FF000000"/>
        <rFont val="Segoe UI"/>
        <family val="2"/>
      </rPr>
      <t>PAI_15 OSIS_Tercer_Informe Trimestral_Estandarización_GIT AIOC_09102025.docx</t>
    </r>
    <r>
      <rPr>
        <b/>
        <u/>
        <sz val="11"/>
        <color rgb="FF000000"/>
        <rFont val="Segoe UI"/>
        <family val="2"/>
      </rPr>
      <t xml:space="preserve">
SIPA:</t>
    </r>
    <r>
      <rPr>
        <sz val="11"/>
        <color rgb="FF000000"/>
        <rFont val="Segoe UI"/>
        <family val="2"/>
      </rPr>
      <t xml:space="preserve"> Informe trimestral de seguimiento de los proyectos OSIS 15</t>
    </r>
  </si>
  <si>
    <t>Durante el primer trimestre del año 2025, como parte de los avances del proyecto de Gestión de Uso y Apropiación TIC que habilita la gestión de datos y la transformación digital en el DANE, se consolidaron acciones estratégicas en articulación con DICE y la OSIS, orientadas a fortalecer las capacidades institucionales. Entre ellas, se destacan la proyección de un plan de comunicaciones para fomentar el uso y apropiación de TIC, la capacitación al equipo técnico de la OSIS en inteligencia artificial con el acompañamiento de Microsoft, y el impulso a la formación en IA generativa en el marco del IDEC. En materia de ciberseguridad, se desarrolló con DICE un guion para realizar un video educativo centrado en buenas prácticas para evitar el phishing, así mismo que se avanzó en el diseño de herramientas colaborativas como un agente informativo en Teams . Se publicaron tips informáticos referentes a temas importantes como el uso de Software Institucional Licenciado, Creación y actualización de cuentas de usuario institucionales y Contraseñas seguras, entre otros.
Se estableció una gestión periódica con el envío a DICE del listado de contratistas activos y sus correos electrónicos, el cual será actualizado el día 19 de cada mes como parte de actualización de los envíos de comunicación interna que realiza la Entidad. Igualmente, se solicitaron presentaciones generadas desde Sistemas de Información (SI) para revisión de estilo y posterior elaboración de video por parte de DICE.
Finalmente, de acuerdo con la iniciativa “Le tengo el dato” impulsada por la OSIS, se llevó a cabo una mesa de trabajo con DICE para realizar ajustes de contenido y estilo, contribuyendo a su fortalecimiento comunicativo.</t>
  </si>
  <si>
    <t xml:space="preserve">
Durante el primer trimetsre del año 2025, por parte del GIT de Gestión de datos se realiza el informe del primer trimestre relacionado al proyecto N 1 que  tiene como objetivo desarrollar un servicio web para la consulta del Índice de Precios al Consumidor (IPC), dirigido a la Rama Judicial, con el fin de optimizar el acceso a este indicador clave en procesos jurídicos y administrativos.</t>
  </si>
  <si>
    <t>L4.1 Aumentar el índice de desempeño institucional de las políticas del MIPG.</t>
  </si>
  <si>
    <t>1. Revisión Guía Enfoque Diferenciasl Etnico
2.Presentación reunión - Revisión guía de GEDI
3,Acuerdo de entrega de información entre el Departamento Administrativo Nacional De Estadística – Dane y el Ministerio de Salud y Protección Social
4.Documento Versión 12 Orden 2ª Sentencia T276-22</t>
  </si>
  <si>
    <t>Documento de política de prevención de daño antijurídico elaborado / Documento programadado</t>
  </si>
  <si>
    <t xml:space="preserve">Para el presente período, dentro de la etapa de implementación, se crearon unos controles para evitar que los números de CDPS se duplicaran, teniendo en cuenta los criterios de territoriales, rubros y la identificación de DANE y Fondane. Se diseñó la línea para la creación del control a través de un flujo entidad relación. Aún se siguen haciendo ajustes para lograr la versión final del control.
Se continua con los ajustes para que la conciliación uno a uno se pueda hacer de manera automática, para ello se han identificando errores en datos mal ingresados y se corrigieron los criterios de para que haga match SIIF nación con SPGI.
Se cargó la nueva distribución de territoriales y sedes en las bases del módulo de administración del SPGI 2,0 
</t>
  </si>
  <si>
    <t>Control de duplicadpos.
Redistribución de sedes.
Módulo de conciliación.</t>
  </si>
  <si>
    <t>Se elaboró el programa de auditorias para la vigencia 2025, el cual se esta desarrollando de a cuerdo a lo planeado, los planes de mejoramiento a cargo de la OPLAN se encuentran  suscritos de acuerdo al termino establecido.</t>
  </si>
  <si>
    <t xml:space="preserve">Se adelantaron las 3 auditorías programadas y se cuentan con los informes repectivos  </t>
  </si>
  <si>
    <t>A la fecha de corte se han aprobado en isolución un total de 269 documentos de los 905 que componen la base de docuentación de fase 2</t>
  </si>
  <si>
    <r>
      <rPr>
        <sz val="11"/>
        <color rgb="FF000000"/>
        <rFont val="Segoe UI"/>
        <family val="2"/>
      </rPr>
      <t xml:space="preserve">En el contexto del plan estratégico de comunicaciones y de la ejecucuión del proceso estrategico de  comunicaciónse realizaron las sicguientes actividades:
DISEÑO DE LA ESTRATEGIA 
1.  Se elaboró  la estrategia  de desarrollos web y aplicaciones moviles 2025, la cual tiene como objetivo " Investigar, diseñar y desarrollar tecnologías, metodologías y productos digitales innovadores que mejoren la difusión, acceso, uso y transparencia de la información estadística, con un enfoque en la calidad estadística y la experiencia del usuario. Producto:Un (1) documento 
2. En el mes de febrero se presentó de forma presencial la estrategia de desarrollo web y aplicaciones moviles ante los colaboradores de la DICE. De igual forma se envío la estrategia en mención a través de correo electronico a la dircetora operativa de la DICE. Productos: Un (1) Correo electronico, dos  (2) capturas de pantalla_ presentación de las estrategias del proceso de comunicaciòn y  Una (1) foto " Presnetación_Estrategia PEC 2025..
IMPLEMENTACIÓN DE LA ESTRATEGIA
</t>
    </r>
    <r>
      <rPr>
        <b/>
        <i/>
        <sz val="11"/>
        <color rgb="FF000000"/>
        <rFont val="Segoe UI"/>
        <family val="2"/>
      </rPr>
      <t xml:space="preserve">1.  Desarrollo de herramientas nuevas:
</t>
    </r>
    <r>
      <rPr>
        <i/>
        <sz val="11"/>
        <color rgb="FF000000"/>
        <rFont val="Segoe UI"/>
        <family val="2"/>
      </rPr>
      <t xml:space="preserve">'- Visor de migración: </t>
    </r>
    <r>
      <rPr>
        <sz val="11"/>
        <color rgb="FF000000"/>
        <rFont val="Segoe UI"/>
        <family val="2"/>
      </rPr>
      <t xml:space="preserve">se diligenciò el documento "Solicitud de desarrollo de  sistemas de información y el acta de constitución". Asimismo, Se llevo a cabo la normalización de bases de datos  para la Encuesta de Calidad de Vida  y Censo de habitantes 2018. Se categorizan las variables de análisis de la encuesta de Calidad de vida, GEIH y Censo de habitantes. ((.9 TABLA_FUENTES_ECV) - ( 1._HOGARES_CENSO_2018)
</t>
    </r>
    <r>
      <rPr>
        <i/>
        <sz val="11"/>
        <color rgb="FF000000"/>
        <rFont val="Segoe UI"/>
        <family val="2"/>
      </rPr>
      <t>- Desarrollo de analiticas:</t>
    </r>
    <r>
      <rPr>
        <sz val="11"/>
        <color rgb="FF000000"/>
        <rFont val="Segoe UI"/>
        <family val="2"/>
      </rPr>
      <t xml:space="preserve"> se diligenciò el documento "Solicitud de desarrollo de  sistemas de información". De igual forma se desarrollaron tres historias de usuario.
</t>
    </r>
    <r>
      <rPr>
        <i/>
        <sz val="11"/>
        <color rgb="FF000000"/>
        <rFont val="Segoe UI"/>
        <family val="2"/>
      </rPr>
      <t xml:space="preserve">- Herramienta de certificado de población y vivienda: </t>
    </r>
    <r>
      <rPr>
        <sz val="11"/>
        <color rgb="FF000000"/>
        <rFont val="Segoe UI"/>
        <family val="2"/>
      </rPr>
      <t xml:space="preserve">Se elaboró la estructura de directorios dentro de los cuales reposa la información y se estableció el estándar de nomenclatura de los archivos de los certificados. Asi mismo, Tomando como base la estructura de directorios de Departamentos y Municipios, se llevó a cabo la implementación de la herramienta, la cual permite realizar la búsqueda de los certificados que se encuentran cargados. Se realizaron diversas pruebas con distintos municipios y Departamentos, con las cuales se obtuvo resultados exitosos.  
</t>
    </r>
    <r>
      <rPr>
        <b/>
        <i/>
        <sz val="11"/>
        <color rgb="FF000000"/>
        <rFont val="Segoe UI"/>
        <family val="2"/>
      </rPr>
      <t>2. Inventario y evaluación de todas las herramientas de visualización de datos del portal DANE</t>
    </r>
    <r>
      <rPr>
        <i/>
        <sz val="11"/>
        <color rgb="FF000000"/>
        <rFont val="Segoe UI"/>
        <family val="2"/>
      </rPr>
      <t>: s</t>
    </r>
    <r>
      <rPr>
        <sz val="11"/>
        <color rgb="FF000000"/>
        <rFont val="Segoe UI"/>
        <family val="2"/>
      </rPr>
      <t xml:space="preserve">e elaboró un documento"03-Marzo2025-Inventario-herramientas-visualizacion-datos, con el listado de herramientas encontradas del periodo en referencia.
</t>
    </r>
    <r>
      <rPr>
        <b/>
        <i/>
        <sz val="11"/>
        <color rgb="FF000000"/>
        <rFont val="Segoe UI"/>
        <family val="2"/>
      </rPr>
      <t xml:space="preserve">3. objetos Virtuales de Aprendizaje (OVAs) actualizados :
- </t>
    </r>
    <r>
      <rPr>
        <i/>
        <sz val="11"/>
        <color rgb="FF000000"/>
        <rFont val="Segoe UI"/>
        <family val="2"/>
      </rPr>
      <t>Se actualizaron 10 Objetos Virtuales de Aprendizaje (</t>
    </r>
    <r>
      <rPr>
        <sz val="11"/>
        <color rgb="FF000000"/>
        <rFont val="Segoe UI"/>
        <family val="2"/>
      </rPr>
      <t>OVAs) utilizados para el entrenamiento virtual de supervisores, coordinadores y recolectores de información estadística del DANE.  Se da inicio a los ajustes de dos materiales tipo O.V.A que serán transversales para varias operaciones estadísticas: Encuesta Ambiental Industrial Generalidades, Encuesta Ambiental Industrial Diligenciamiento, Encuesta Anual de Servicios Generalidades,  Encuesta Anual de Servicios Diligenciamiento, Encuesta Anual de Comercio Generalidades, Encuesta Anual de Comercio Diligenciamiento, Encuesta Anual Manufacturera Generalidades, Encuesta Anual de Manufactura Diligenciamiento,</t>
    </r>
  </si>
  <si>
    <r>
      <rPr>
        <b/>
        <i/>
        <sz val="12"/>
        <color rgb="FF000000"/>
        <rFont val="Segoe UI"/>
        <family val="2"/>
      </rPr>
      <t>Implementación de la estratégia</t>
    </r>
    <r>
      <rPr>
        <sz val="12"/>
        <color rgb="FF000000"/>
        <rFont val="Segoe UI"/>
        <family val="2"/>
      </rPr>
      <t xml:space="preserve">
En el contexto de la ejecucuión del proceso estrategico de  comunicación se realizaron las sicguientes actividades:</t>
    </r>
    <r>
      <rPr>
        <b/>
        <i/>
        <sz val="12"/>
        <color rgb="FF000000"/>
        <rFont val="Segoe UI"/>
        <family val="2"/>
      </rPr>
      <t xml:space="preserve">
</t>
    </r>
    <r>
      <rPr>
        <i/>
        <u/>
        <sz val="12"/>
        <color rgb="FF000000"/>
        <rFont val="Segoe UI"/>
        <family val="2"/>
      </rPr>
      <t xml:space="preserve">Actualización plantilla Joomla T3 a T4
</t>
    </r>
    <r>
      <rPr>
        <sz val="12"/>
        <color rgb="FF000000"/>
        <rFont val="Segoe UI"/>
        <family val="2"/>
      </rPr>
      <t xml:space="preserve">Se realizó la revisión y documentación detallada de la plantilla actual del portal (Framework T3), identificando su estructura, componentes reutilizables y limitaciones. De manera paralela, se inicia la exploración técnica de la plantilla T4, con el objetivo de evaluar su compatibilidad, optimización del rendimiento, mejoras en accesibilidad y capacidades para una experiencia de usuario más moderna. 
</t>
    </r>
    <r>
      <rPr>
        <i/>
        <u/>
        <sz val="12"/>
        <color rgb="FF000000"/>
        <rFont val="Segoe UI"/>
        <family val="2"/>
      </rPr>
      <t xml:space="preserve">Informe diagnóstico de herramientas de visualización de datos 
</t>
    </r>
    <r>
      <rPr>
        <sz val="12"/>
        <color rgb="FF000000"/>
        <rFont val="Segoe UI"/>
        <family val="2"/>
      </rPr>
      <t xml:space="preserve">En el mes de abril se adelantò el diagnóstico de las herramientas de visualización de datos disponibles en el portal web, abarcando las etapas de planificación, definición de criterios, clasificación de las herramientas y preparación metodológica para la ejecución del análisis. 
Durante el mes de junio se realizaron las siguientes acciones:
'- Ajuste de cronograma (fases, tareas y entregables).
- Creación de matriz para evaluación y diagnóstico.
- Se seleccionaron las herramientas para la evaluación y diagnóstico.
</t>
    </r>
    <r>
      <rPr>
        <i/>
        <u/>
        <sz val="12"/>
        <color rgb="FF000000"/>
        <rFont val="Segoe UI"/>
        <family val="2"/>
      </rPr>
      <t xml:space="preserve">Desarrollo de (4) herramientas nuevas
</t>
    </r>
    <r>
      <rPr>
        <sz val="12"/>
        <color rgb="FF000000"/>
        <rFont val="Segoe UI"/>
        <family val="2"/>
      </rPr>
      <t xml:space="preserve">- </t>
    </r>
    <r>
      <rPr>
        <u/>
        <sz val="12"/>
        <color rgb="FF000000"/>
        <rFont val="Segoe UI"/>
        <family val="2"/>
      </rPr>
      <t>Visor de analíticas:</t>
    </r>
    <r>
      <rPr>
        <sz val="12"/>
        <color rgb="FF000000"/>
        <rFont val="Segoe UI"/>
        <family val="2"/>
      </rPr>
      <t xml:space="preserve"> se realizan actividades de planeación (Nro. de caso generado, plan de pruebas).
- </t>
    </r>
    <r>
      <rPr>
        <u/>
        <sz val="12"/>
        <color rgb="FF000000"/>
        <rFont val="Segoe UI"/>
        <family val="2"/>
      </rPr>
      <t>Visor de transporte:</t>
    </r>
    <r>
      <rPr>
        <sz val="12"/>
        <color rgb="FF000000"/>
        <rFont val="Segoe UI"/>
        <family val="2"/>
      </rPr>
      <t xml:space="preserve"> Recepción de solicitud, Se realizaron dos mesas de trabajo para el diligenciamiento del documento de solicitud de desarrollo. 
- </t>
    </r>
    <r>
      <rPr>
        <u/>
        <sz val="12"/>
        <color rgb="FF000000"/>
        <rFont val="Segoe UI"/>
        <family val="2"/>
      </rPr>
      <t>Certificados de Población y Vivienda</t>
    </r>
    <r>
      <rPr>
        <sz val="12"/>
        <color rgb="FF000000"/>
        <rFont val="Segoe UI"/>
        <family val="2"/>
      </rPr>
      <t xml:space="preserve">: Se realizó la adición filtro de vigencias, junto a pruebas de la herramienta en ambiente Test con los usuarios de servicio al ciudadano.   Asi mismo, la adición de la sección descriptiva e instructiva, junto a pruebas de la herramienta en ambiente Test con los usuarios de servicio al ciudadano. 
Se realizaron las configuraciones pertinentes para llevar a cabo el correcto paso a producción, incluyendo las pruebas requeridas.
</t>
    </r>
    <r>
      <rPr>
        <i/>
        <u/>
        <sz val="12"/>
        <color rgb="FF000000"/>
        <rFont val="Segoe UI"/>
        <family val="2"/>
      </rPr>
      <t xml:space="preserve">Actualización de (4) herramientas implementadas y actualización de datos </t>
    </r>
    <r>
      <rPr>
        <u/>
        <sz val="12"/>
        <color rgb="FF000000"/>
        <rFont val="Segoe UI"/>
        <family val="2"/>
      </rPr>
      <t xml:space="preserve">
</t>
    </r>
    <r>
      <rPr>
        <sz val="12"/>
        <color rgb="FF000000"/>
        <rFont val="Segoe UI"/>
        <family val="2"/>
      </rPr>
      <t xml:space="preserve">- </t>
    </r>
    <r>
      <rPr>
        <u/>
        <sz val="12"/>
        <color rgb="FF000000"/>
        <rFont val="Segoe UI"/>
        <family val="2"/>
      </rPr>
      <t xml:space="preserve">Visor de pobreza y condiciones de vida: </t>
    </r>
    <r>
      <rPr>
        <sz val="12"/>
        <color rgb="FF000000"/>
        <rFont val="Segoe UI"/>
        <family val="2"/>
      </rPr>
      <t xml:space="preserve">Se llevó a cabo una mesa de trabajo para llevar a cabo el diligenciamiento del documento de solicitud de desarrollo.  
</t>
    </r>
    <r>
      <rPr>
        <i/>
        <u/>
        <sz val="12"/>
        <color rgb="FF000000"/>
        <rFont val="Segoe UI"/>
        <family val="2"/>
      </rPr>
      <t>Actualización de la herramienta SIAC</t>
    </r>
    <r>
      <rPr>
        <u/>
        <sz val="12"/>
        <color rgb="FF000000"/>
        <rFont val="Segoe UI"/>
        <family val="2"/>
      </rPr>
      <t xml:space="preserve">
</t>
    </r>
    <r>
      <rPr>
        <sz val="12"/>
        <color rgb="FF000000"/>
        <rFont val="Segoe UI"/>
        <family val="2"/>
      </rPr>
      <t xml:space="preserve">
En el mes de abril el coordinador del GIT- Información y Servicio al Ciudadano envío el viernes 25/04/2025 la documentación entregable correspondiente a la Solicitud del Sistema de Información SIAC (formulario digital), destino a los responsables del Área de Sistemas, para la evaluación y definición de autorización. 
En el mes de mayo se recibe confirmación por parte de la Oficina de Sistemas respecto a la disponibilidad de los servidores para pruebas, con el fin de iniciar la implementación del proyecto Formulario SIAC (base de datos; aplicación). Se realiza la revisión de los términos y condiciones de uso, del software a instalar, y se diligencia el formato de solicitud de permisos para acceso a servidores.
</t>
    </r>
    <r>
      <rPr>
        <i/>
        <u/>
        <sz val="12"/>
        <color rgb="FF000000"/>
        <rFont val="Segoe UI"/>
        <family val="2"/>
      </rPr>
      <t xml:space="preserve">Desarrollo de módulos para los cursos de aprendizaje - Objetos Virtuales de Aprendizaje (OVAs) actualizados
</t>
    </r>
    <r>
      <rPr>
        <sz val="12"/>
        <color rgb="FF000000"/>
        <rFont val="Segoe UI"/>
        <family val="2"/>
      </rPr>
      <t xml:space="preserve">Se actualizaron los siguientes objetos virtuales:
- Encuesta ambiental industrial (EAI) - Crítica 
- Encuesta anual de servicios (EAS) - Crítica 
- Encuesta anual de servicios (EAS) - Formularios 
- Encuesta anual de servicios (EAC) – Crítica 
- Encuesta anual manufacturera (EAM) - Crítica 
- Encuestas sociales - Conceptos básicos 
- Guía de navegación CPAS
- Equipo operativo CPAS 
- Comunicación DANE CPAS 
- Habilidades blandas y competencias laborales CPAS 
- Habilidades ofimáticas CPAS 
- Marco ético del DANE CPAS 
- Ejercicio práctico de evaluación 
- Aspectos generales de la Dirección de Recolección y Acopio (EDI-EDID) 
- Aspectos generales de los operativos de recolección EDI-EDID 
- Comunicación en el DANE 
- Habilidades blandas 
- Manejo de DMC 
</t>
    </r>
    <r>
      <rPr>
        <i/>
        <u/>
        <sz val="12"/>
        <color rgb="FF000000"/>
        <rFont val="Segoe UI"/>
        <family val="2"/>
      </rPr>
      <t xml:space="preserve">
</t>
    </r>
  </si>
  <si>
    <r>
      <rPr>
        <u/>
        <sz val="12"/>
        <color rgb="FF000000"/>
        <rFont val="Segoe UI"/>
        <family val="2"/>
      </rPr>
      <t xml:space="preserve">Informe: Implementación de la Estrategia de Desarrollos WEB y Aplicaciones Móviles
</t>
    </r>
    <r>
      <rPr>
        <sz val="12"/>
        <color rgb="FF000000"/>
        <rFont val="Segoe UI"/>
        <family val="2"/>
      </rPr>
      <t>Documento: Inf Seguimiento Desarrollos Web Junio.</t>
    </r>
    <r>
      <rPr>
        <u/>
        <sz val="12"/>
        <color rgb="FF000000"/>
        <rFont val="Segoe UI"/>
        <family val="2"/>
      </rPr>
      <t xml:space="preserve">
Actualización plantilla Joomla T3 a T4:  
</t>
    </r>
    <r>
      <rPr>
        <sz val="12"/>
        <color rgb="FF000000"/>
        <rFont val="Segoe UI"/>
        <family val="2"/>
      </rPr>
      <t xml:space="preserve">Documento: Jun2025-Manual-implementacion-plantilla-T4-Framework
</t>
    </r>
    <r>
      <rPr>
        <u/>
        <sz val="12"/>
        <color rgb="FF000000"/>
        <rFont val="Segoe UI"/>
        <family val="2"/>
      </rPr>
      <t xml:space="preserve">Informe diagnóstico de herramientas de visualización de datos:
</t>
    </r>
    <r>
      <rPr>
        <sz val="12"/>
        <color rgb="FF000000"/>
        <rFont val="Segoe UI"/>
        <family val="2"/>
      </rPr>
      <t xml:space="preserve">Documento: Cronograma-visores.pdf 
Documento: checklist-diagnostico-visores-dane-2025-06-24.pdf 
Documento: herramientas-para-diagnostico-de-visores-DANE.pdf </t>
    </r>
    <r>
      <rPr>
        <u/>
        <sz val="12"/>
        <color rgb="FF000000"/>
        <rFont val="Segoe UI"/>
        <family val="2"/>
      </rPr>
      <t xml:space="preserve">
</t>
    </r>
    <r>
      <rPr>
        <sz val="12"/>
        <color rgb="FF000000"/>
        <rFont val="Segoe UI"/>
        <family val="2"/>
      </rPr>
      <t xml:space="preserve">
</t>
    </r>
    <r>
      <rPr>
        <u/>
        <sz val="12"/>
        <color rgb="FF000000"/>
        <rFont val="Segoe UI"/>
        <family val="2"/>
      </rPr>
      <t xml:space="preserve">Desarrollo de herramientas nuevas
</t>
    </r>
    <r>
      <rPr>
        <sz val="12"/>
        <color rgb="FF000000"/>
        <rFont val="Segoe UI"/>
        <family val="2"/>
      </rPr>
      <t xml:space="preserve">'- </t>
    </r>
    <r>
      <rPr>
        <u/>
        <sz val="12"/>
        <color rgb="FF000000"/>
        <rFont val="Segoe UI"/>
        <family val="2"/>
      </rPr>
      <t>Visor de analíticas:</t>
    </r>
    <r>
      <rPr>
        <sz val="12"/>
        <color rgb="FF000000"/>
        <rFont val="Segoe UI"/>
        <family val="2"/>
      </rPr>
      <t xml:space="preserve">
Documento: Nro Caso Generado.pdf
Documento: Plan de pruebas.pdf 
- </t>
    </r>
    <r>
      <rPr>
        <u/>
        <sz val="12"/>
        <color rgb="FF000000"/>
        <rFont val="Segoe UI"/>
        <family val="2"/>
      </rPr>
      <t>Visor de transporte:</t>
    </r>
    <r>
      <rPr>
        <sz val="12"/>
        <color rgb="FF000000"/>
        <rFont val="Segoe UI"/>
        <family val="2"/>
      </rPr>
      <t xml:space="preserve">
Documento: GTE020PDT002f003_solicituddeDesarrollossistemasTransporte.pdf
- </t>
    </r>
    <r>
      <rPr>
        <u/>
        <sz val="12"/>
        <color rgb="FF000000"/>
        <rFont val="Segoe UI"/>
        <family val="2"/>
      </rPr>
      <t>Visor Certificados de Población y Vivienda</t>
    </r>
    <r>
      <rPr>
        <sz val="12"/>
        <color rgb="FF000000"/>
        <rFont val="Segoe UI"/>
        <family val="2"/>
      </rPr>
      <t xml:space="preserve">
Documento: Certificados_de_Población_y_Vivienda-abril.pdf 
Documento: Manual_Usuario_Certificados_de_Población_y_Vivienda.pdf 
Enlace del visor: https://sitios.dane.gov.co/certificados-poblacion/ 
</t>
    </r>
    <r>
      <rPr>
        <u/>
        <sz val="12"/>
        <color rgb="FF000000"/>
        <rFont val="Segoe UI"/>
        <family val="2"/>
      </rPr>
      <t xml:space="preserve">
Actualización de herramientas implementadas y actualización de datos 
</t>
    </r>
    <r>
      <rPr>
        <sz val="12"/>
        <color rgb="FF000000"/>
        <rFont val="Segoe UI"/>
        <family val="2"/>
      </rPr>
      <t>-</t>
    </r>
    <r>
      <rPr>
        <u/>
        <sz val="12"/>
        <color rgb="FF000000"/>
        <rFont val="Segoe UI"/>
        <family val="2"/>
      </rPr>
      <t xml:space="preserve"> Visor de pobreza y condiciones de vida:
</t>
    </r>
    <r>
      <rPr>
        <sz val="12"/>
        <color rgb="FF000000"/>
        <rFont val="Segoe UI"/>
        <family val="2"/>
      </rPr>
      <t xml:space="preserve">Documento: GTE020PDT002f003_solicituddeDesarrollossistemasVisor de pobreza y condiciones de vida.pdf.
</t>
    </r>
    <r>
      <rPr>
        <u/>
        <sz val="12"/>
        <color rgb="FF000000"/>
        <rFont val="Segoe UI"/>
        <family val="2"/>
      </rPr>
      <t>Actualización de la herramienta SIAC</t>
    </r>
    <r>
      <rPr>
        <sz val="12"/>
        <color rgb="FF000000"/>
        <rFont val="Segoe UI"/>
        <family val="2"/>
      </rPr>
      <t xml:space="preserve">
Documento: Definicion del proyecto Formulario SIAC.pdf 
Documento: historias de usuario SIAC.pdf 
Documento: Solicitud revisión proyecto_OSIS.pdf 
Documento: Formato Solicitud de políticas o permisos de seguridad informática.pdf 
</t>
    </r>
    <r>
      <rPr>
        <u/>
        <sz val="12"/>
        <color rgb="FF000000"/>
        <rFont val="Segoe UI"/>
        <family val="2"/>
      </rPr>
      <t xml:space="preserve">Desarrollo de módulos para los cursos de aprendizaje - Objetos Virtuales de Aprendizaje (OVAs) actualizados
</t>
    </r>
    <r>
      <rPr>
        <sz val="12"/>
        <color rgb="FF000000"/>
        <rFont val="Segoe UI"/>
        <family val="2"/>
      </rPr>
      <t xml:space="preserve">Documento: actualizacion-ajustes-OVA(may2025).pdf
Documento: actualizacion-ajustes-OVA(abr2025).pdf 
</t>
    </r>
  </si>
  <si>
    <r>
      <rPr>
        <b/>
        <i/>
        <sz val="12"/>
        <color rgb="FF000000"/>
        <rFont val="Segoe UI"/>
        <family val="2"/>
      </rPr>
      <t>Implementación de la estratégia</t>
    </r>
    <r>
      <rPr>
        <sz val="12"/>
        <color rgb="FF000000"/>
        <rFont val="Segoe UI"/>
        <family val="2"/>
      </rPr>
      <t xml:space="preserve">
En el contexto de la ejecucuión del proceso estrategico de  comunicación se realizaron las sicguientes actividades:
</t>
    </r>
    <r>
      <rPr>
        <i/>
        <u/>
        <sz val="12"/>
        <color rgb="FF000000"/>
        <rFont val="Segoe UI"/>
        <family val="2"/>
      </rPr>
      <t xml:space="preserve">Optimización de del CMS por medio de la actualización de la plantilla existen, T3 a T4.
</t>
    </r>
    <r>
      <rPr>
        <sz val="12"/>
        <color rgb="FF000000"/>
        <rFont val="Segoe UI"/>
        <family val="2"/>
      </rPr>
      <t xml:space="preserve">Se planteó la estructura semántica, de posiciones y módulos para la implementación en la nueva plantilla (T4).  Asi mismo, se inició una guía básica de diseño para su implementación en las plantillas del portal, comenzando con los lineamientos de la tipografía basada en el UI Kit de Gobierno, y los colores base para el portal
Se establecio la metodoligia para la implementación de la plantilla T4: Propuesta banner página principal portal DANE, Revisión estructura plantilla de las operaciones, Revisión de la plantilla T4- Portal desarrollo DANE, Revisión plantilla, Sesión de trabajo plantilla T4: heade, Sesión de trabajo plantilla T4 – Tipografía, Revisión de ambientes de pruebas portal web, Sesión de trabajo plantilla T4: header: se revisaron avances y dificultades de implementación.
De igual forma, se configuraron las posiciones de las plantillas previamente propuestas y la configuración de la tipografía transversal en la plantilla T4, con base a los lineamientos del UI Kit de MinTic. Se realiza la revisión y documentación detallada de la plantilla actual del portal (Framework T3), identificando su estructura, componentes reutilizables y limitaciones. De manera paralela, se inicia la exploración técnica de la plantilla T4, con el objetivo de evaluar su compatibilidad, optimización del rendimiento, mejoras en accesibilidad y capacidades para una experiencia de usuario más moderna
</t>
    </r>
    <r>
      <rPr>
        <i/>
        <u/>
        <sz val="12"/>
        <color rgb="FF000000"/>
        <rFont val="Segoe UI"/>
        <family val="2"/>
      </rPr>
      <t xml:space="preserve">Propuesta de reorganización de contenidos y estructura de navegación para facilitar el acceso a la 
</t>
    </r>
    <r>
      <rPr>
        <sz val="12"/>
        <color rgb="FF000000"/>
        <rFont val="Segoe UI"/>
        <family val="2"/>
      </rPr>
      <t xml:space="preserve">Se realizó la definición del alcance y los objetivos (kick-off). asi como las siguientes acciones:
- Auditoría del sitio actual (Avance): Inventario de contenido y análisis de métricas web.  
- Investigación de usuarios (Avance): Planificación de entrevistas, encuestas a usuarios finales y creación de Fichas Persona. 
- Levantamiento de requisitos iniciales (Avance): Benchmarking de mejores prácticas, funcionales, no funcionales (Planificación de mesas de trabajo con funcionarios del DANE). 
- Desarrollo e implementación de una matriz de las operaciones logísticas de algunas publicaciones importantes de las cuales se desarrollarán por cada operación y url respectiva. Para ello se inicia con la propuesta de introducción y definición como parte de cada publicación. Es importante aclarar que este es un insumo inicial que se irá trabajando y revisando por el equipo. También se dispone de información importante para SEO, como las palabras claves y meta descripciones de las mismas publicaciones.   
</t>
    </r>
    <r>
      <rPr>
        <i/>
        <u/>
        <sz val="12"/>
        <color rgb="FF000000"/>
        <rFont val="Segoe UI"/>
        <family val="2"/>
      </rPr>
      <t xml:space="preserve">Actualización de (3) secciones del portal web
</t>
    </r>
    <r>
      <rPr>
        <u/>
        <sz val="12"/>
        <color rgb="FF000000"/>
        <rFont val="Segoe UI"/>
        <family val="2"/>
      </rPr>
      <t xml:space="preserve">'- Proyecciones de población y estimaciones demográficas 
</t>
    </r>
    <r>
      <rPr>
        <sz val="12"/>
        <color rgb="FF000000"/>
        <rFont val="Segoe UI"/>
        <family val="2"/>
      </rPr>
      <t xml:space="preserve">Se llevó a cabo la implementación del maquetado en ambiente de pruebas de las secciones “Proyecciones de Población” y “Estimaciones del Cambio Demográfico” del sitio web institucional. Esta labor incluyó la aplicación de código HTML en módulos de Joomla, la incorporación de estilos CSS personalizados y la estructuración de contenido mediante componentes interactivos como pestañas, tablas y acordeones. Ambas secciones fueron desarrolladas teniendo en cuenta la visualización en diferentes niveles geográficos (nacional, departamental y municipal) y la organización temática de documentos asociados, asegurando su funcionalidad y disposición para futura publicación en producción. 
- </t>
    </r>
    <r>
      <rPr>
        <u/>
        <sz val="12"/>
        <color rgb="FF000000"/>
        <rFont val="Segoe UI"/>
        <family val="2"/>
      </rPr>
      <t xml:space="preserve">Página inicial de Cuentas Nacionales 
</t>
    </r>
    <r>
      <rPr>
        <sz val="12"/>
        <color rgb="FF000000"/>
        <rFont val="Segoe UI"/>
        <family val="2"/>
      </rPr>
      <t xml:space="preserve">Se desarrolló un mockup para la propuesta de actualización de la página inicial de Cuentas Nacionales, a partir de la solicitud del área temática y de reuniones establecidas por ello.  Se inicia la implementación de la propuesta de diseño en el ambiente de pruebas webtest llevando cada elemento gráfico nuevo junto con el código CSS y HTML necesario para su funcionamiento y visualización correcta en diferentes tamaños de pantalla. El artículo de pruebas fue enviado a revisión por parte del grupo temático de Cuentas Nacionales y se está a la espera de los contenidos internos para continuar. 
</t>
    </r>
    <r>
      <rPr>
        <i/>
        <u/>
        <sz val="12"/>
        <color rgb="FF000000"/>
        <rFont val="Segoe UI"/>
        <family val="2"/>
      </rPr>
      <t xml:space="preserve">Cuatro (4) Pruebas de Usabilidad
</t>
    </r>
    <r>
      <rPr>
        <sz val="12"/>
        <color rgb="FF000000"/>
        <rFont val="Segoe UI"/>
        <family val="2"/>
      </rPr>
      <t xml:space="preserve">
</t>
    </r>
    <r>
      <rPr>
        <u/>
        <sz val="12"/>
        <color rgb="FF000000"/>
        <rFont val="Segoe UI"/>
        <family val="2"/>
      </rPr>
      <t xml:space="preserve">- Prueba de usabilidad de la página de inicio del DANE
</t>
    </r>
    <r>
      <rPr>
        <sz val="12"/>
        <color rgb="FF000000"/>
        <rFont val="Segoe UI"/>
        <family val="2"/>
      </rPr>
      <t xml:space="preserve">Se finalizó el desarrollo del Informe de resultados de la prueba de usabilidad.   
Se desarrolló el plan de mejora para el home del portal DANE, a partir de los resultados obtenidos en la prueba de usabilidad.  
</t>
    </r>
    <r>
      <rPr>
        <u/>
        <sz val="12"/>
        <color rgb="FF000000"/>
        <rFont val="Segoe UI"/>
        <family val="2"/>
      </rPr>
      <t xml:space="preserve">- Prueba de usabilidad de la sección de Cuentas Nacionales del portal web DANE
</t>
    </r>
    <r>
      <rPr>
        <sz val="12"/>
        <color rgb="FF000000"/>
        <rFont val="Segoe UI"/>
        <family val="2"/>
      </rPr>
      <t xml:space="preserve">Se realizaron las siguientes acciones:
- Elaborar guías y materiales para las pruebas. 
- Actividades de validación de usabilidad y accesibilidad
- Preparación documentos guía 
- Preparación instrumentos para ejecución de la prueba 
- Preparación elementos citación a pruebas 
- Citación a pruebas 
- Otras actividades de validación de usabilidad y accesibilidad 
</t>
    </r>
    <r>
      <rPr>
        <i/>
        <u/>
        <sz val="12"/>
        <color rgb="FF000000"/>
        <rFont val="Segoe UI"/>
        <family val="2"/>
      </rPr>
      <t xml:space="preserve">Actualización de 900 artículos sobre información estadística e institucional
</t>
    </r>
    <r>
      <rPr>
        <sz val="12"/>
        <color rgb="FF000000"/>
        <rFont val="Segoe UI"/>
        <family val="2"/>
      </rPr>
      <t xml:space="preserve">Se genera un registro de los 668 artículos actualizados durante el mes de marzo, diligenciando sus respectivos formatos como parte del seguimiento y control del proceso
</t>
    </r>
  </si>
  <si>
    <r>
      <rPr>
        <u/>
        <sz val="12"/>
        <color rgb="FF000000"/>
        <rFont val="Segoe UI"/>
        <family val="2"/>
      </rPr>
      <t xml:space="preserve">Informe: Implementación de la Estrategia accesibilidad para el cumplimiento a la clasificación nivel AA de conformidad con la norma NTC 5854,
</t>
    </r>
    <r>
      <rPr>
        <sz val="12"/>
        <color rgb="FF000000"/>
        <rFont val="Segoe UI"/>
        <family val="2"/>
      </rPr>
      <t xml:space="preserve">Documento: Inf Seguimiento Accesibilidad-Junio.
</t>
    </r>
    <r>
      <rPr>
        <u/>
        <sz val="12"/>
        <color rgb="FF000000"/>
        <rFont val="Segoe UI"/>
        <family val="2"/>
      </rPr>
      <t xml:space="preserve">
Optimización de del CMS por medio de la actualización de la plantilla existen, T3 a T4.
</t>
    </r>
    <r>
      <rPr>
        <sz val="12"/>
        <color rgb="FF000000"/>
        <rFont val="Segoe UI"/>
        <family val="2"/>
      </rPr>
      <t xml:space="preserve">Documento: 20250403_Estructura-Nueva-plantilla_Home-DANE.pdf 
Documento: 15may2025_Colores-tipografia.pdf 
Documento: 02may2025-Propuesta-banner-pagina-principal-portal-DANE.pdf 
Documento: 08may2025-Revisar-estructura-plantilla-de-operaciones.pdf 
Documento: 12may2025-Revision-plantilla-T4-Portal-desarrollo-DANE.pdf 
Documento: 13may2025-Revisión-de-la-plantilla.pdf 
Documento: 13may2025_Entrega-matriz-contenidos.pdf 
Documento: 20may2025-Sesion-trabajo-plantilla-T4.pdf 
Documento: 23may2025_Plantilla-T4_Tipografia.pdf 
Documeto: 27may2025-Alineacion-temas-varios.pdf 
Documento: 29may2025_Sesion-trabajo_PlantillaT4-header.pdf 
Documento: Configuracion_Posiciones-plantilla.pdf 
Documento: 23may2025_Trabajo-plantilla-T4_Tipografia.pdf 
Documento: Jun2025-Manual-implementacion-plantilla-T4-Framework.pdf 
</t>
    </r>
    <r>
      <rPr>
        <u/>
        <sz val="12"/>
        <color rgb="FF000000"/>
        <rFont val="Segoe UI"/>
        <family val="2"/>
      </rPr>
      <t xml:space="preserve">Propuesta de reorganización de contenidos y estructura de navegación para facilitar el acceso a la información
</t>
    </r>
    <r>
      <rPr>
        <sz val="12"/>
        <color rgb="FF000000"/>
        <rFont val="Segoe UI"/>
        <family val="2"/>
      </rPr>
      <t xml:space="preserve">Documento: Definición de alcance y objetivos rediseño.pdf 
Documento: Kickoff DANE 04 Junio 2025.pdf 
Documento: Google Analytics DANE.pdf 
Documento: Informe de auditoría.pdf 
Documento: Informe de comportamiento digital SEO.pdf 
Documento: Inventario SE Actual DANE (Avance Junio).pdf 
Documento: Anexo User Person.pdf 
Documento: Encuesta públicos externos V1.pdf 
Documento: Entrevistas a usuarios clave en la entidad.pdf 
Documento: User person.pdf 
Documento: Benchmarking DANE.pdf 
Documento: Funcionalidades y requisitos portal DANE.pdf 
Documento: Funcionalidades y requisitos portal DANE.pdf 
Documento: Planificación mesas de trabajo.pdf 
Documento: Presentación Mesa de trabajo 1.pdf 
Documento: 20250528_DT_MatrizContenidosPublicaciones 27.pdf 
</t>
    </r>
    <r>
      <rPr>
        <u/>
        <sz val="12"/>
        <color rgb="FF000000"/>
        <rFont val="Segoe UI"/>
        <family val="2"/>
      </rPr>
      <t xml:space="preserve">Actualización de (3) secciones del portal web
- Proyecciones de población y estimaciones demográficas 
</t>
    </r>
    <r>
      <rPr>
        <sz val="12"/>
        <color rgb="FF000000"/>
        <rFont val="Segoe UI"/>
        <family val="2"/>
      </rPr>
      <t xml:space="preserve">Documento: </t>
    </r>
    <r>
      <rPr>
        <u/>
        <sz val="12"/>
        <color rgb="FF000000"/>
        <rFont val="Segoe UI"/>
        <family val="2"/>
      </rPr>
      <t xml:space="preserve"> </t>
    </r>
    <r>
      <rPr>
        <sz val="12"/>
        <color rgb="FF000000"/>
        <rFont val="Segoe UI"/>
        <family val="2"/>
      </rPr>
      <t xml:space="preserve">25062025-Documento-Evidencias-secciones-proyecciones-estimacion.pdf 
</t>
    </r>
    <r>
      <rPr>
        <u/>
        <sz val="12"/>
        <color rgb="FF000000"/>
        <rFont val="Segoe UI"/>
        <family val="2"/>
      </rPr>
      <t xml:space="preserve">- Página inicial de Cuentas Nacionales
</t>
    </r>
    <r>
      <rPr>
        <sz val="12"/>
        <color rgb="FF000000"/>
        <rFont val="Segoe UI"/>
        <family val="2"/>
      </rPr>
      <t xml:space="preserve">Documento:12may2025-Propuesta-home_Cuentas-Nacionales.pdf 
Documento:implementacion-webtest-rediseno-home-cuentas-nacionales-junio2025.pdf 
</t>
    </r>
    <r>
      <rPr>
        <u/>
        <sz val="12"/>
        <color rgb="FF000000"/>
        <rFont val="Segoe UI"/>
        <family val="2"/>
      </rPr>
      <t xml:space="preserve">Cuatro (4) Pruebas de Usabilidad
- Prueba de usabilidad de la página de inicio del DANE
</t>
    </r>
    <r>
      <rPr>
        <sz val="12"/>
        <color rgb="FF000000"/>
        <rFont val="Segoe UI"/>
        <family val="2"/>
      </rPr>
      <t xml:space="preserve">Documento: 20250331_Presentacion_Resultados_Prueba-home_I-trim_Final.pdf 
Documento: 20250411_Plan-de-mejora_Home-DANE_v2.pdf 
- </t>
    </r>
    <r>
      <rPr>
        <u/>
        <sz val="12"/>
        <color rgb="FF000000"/>
        <rFont val="Segoe UI"/>
        <family val="2"/>
      </rPr>
      <t xml:space="preserve">Prueba de usabilidad de la sección de Cuentas Nacionales del portal web DANE
</t>
    </r>
    <r>
      <rPr>
        <sz val="12"/>
        <color rgb="FF000000"/>
        <rFont val="Segoe UI"/>
        <family val="2"/>
      </rPr>
      <t xml:space="preserve">Documento: 20250513_Guion_Prueba-IITrim_Cuentas-Nacionales.pdf 
Documento: 20250513_Presentacion_Prueba-IITrim_Cuentas-Nacionales.pdf 
Documento: 20250521_Revision_Tablero-ICET.pdf 
Documento: 20250529_DT_EvaluacionHeuristica_CDGE_Consolidado.pdf 
Documento: 20250530_Evaluacion-Heuristica_CDGE_Presentacion.pdf 
Documento: 20250609_Guion_Prueba-IITrim_Cuentas-Nacionales.pdf 
Documento: 20250609_Reunion-planeacion_Prueba-IITrim_Cuentas-Nacionales.pdf 
Documento: 20250611_Bateria-preguntas_Prueba-IITrim_Cuentas-Nacionales.pdf 
Documento: 20250616_Form_Prueba-IITrim_Cuentas-Nacionales.pdf 
Documento: 20250613_Form-asistencia_Prueba-IITrim_Cuentas-Nal.pdf 
Documento: 20250613_Form-asistencia_Prueba-IITrim_Cuentas-Nal_2.pdf 
Documento: 20250616_Link_accesos_Prueba-IITrim_Cuentas-Nal.pdf 
Documento: 20250617_Documento-observador_Prueba-IITrim_Cuentas-Nal.pdf 
Documento: 20250610_Correo-citacion_Prueba-IITrim_Cuentas-Nacionales.pdf 
Documento: 20250610_Form-inscripcion_Prueba-IITrim_Cuentas-Nacionales.pdf 
Documento:20250616_Correo-recordatorio_Prueba-IITrim_Cuentas-Nal.pdf 
Documento: 20250620_Citacion_Prueba-IITrim_Cuentas-Nal.pdf 
Documento: 20250620_Inscritos-Form_Prueba-IITrim_Cuentas-Nal.pdf 
Documento: 20250624_2a-Citacion_Prueba-IITrim_Cuentas-Nal.pdf  
Documento: 20250611_Socializacion_Evaluacion-heuristica-CDG-DIG.PDF 
Documento: 20250611_Correo-compromisos_CDG-DIG.pdf  
</t>
    </r>
    <r>
      <rPr>
        <u/>
        <sz val="12"/>
        <color rgb="FF000000"/>
        <rFont val="Segoe UI"/>
        <family val="2"/>
      </rPr>
      <t xml:space="preserve">Actualización de 900 artículos sobre información estadística e institucional
</t>
    </r>
    <r>
      <rPr>
        <sz val="12"/>
        <color rgb="FF000000"/>
        <rFont val="Segoe UI"/>
        <family val="2"/>
      </rPr>
      <t xml:space="preserve">Documento: 04-abril-otras-publicaciones-web.pdf 
Documento: 04-abril-bitacora-publicaciones-investigaciones.pdf 
Documento: 05-mayo-otras-publicaciones-web.pdf 
Documento: 05-mayo-bitacora-publicaciones-investigaciones.pdf 
Documento: 06-junio-otras-publicaciones-web.pdf 
Documento: 06-junio-bitacora-publicaciones-investigaciones.pdf 
</t>
    </r>
  </si>
  <si>
    <r>
      <rPr>
        <b/>
        <i/>
        <sz val="11"/>
        <color rgb="FF000000"/>
        <rFont val="Segoe UI"/>
        <family val="2"/>
      </rPr>
      <t>Implementación de la estratégia</t>
    </r>
    <r>
      <rPr>
        <sz val="11"/>
        <color rgb="FF000000"/>
        <rFont val="Segoe UI"/>
        <family val="2"/>
      </rPr>
      <t xml:space="preserve">
En el contexto de la ejecucuión del proceso estrategico de  comunicación se realizaron las sicguientes actividades:
</t>
    </r>
    <r>
      <rPr>
        <i/>
        <u/>
        <sz val="12"/>
        <color rgb="FF000000"/>
        <rFont val="Segoe UI"/>
        <family val="2"/>
      </rPr>
      <t>Actividades de socialización de información estadística</t>
    </r>
    <r>
      <rPr>
        <sz val="12"/>
        <color rgb="FF000000"/>
        <rFont val="Segoe UI"/>
        <family val="2"/>
      </rPr>
      <t xml:space="preserve"> 
Se realizaron 15 charlas de socialización de información estadística con la participación de 609 personas entre estudiantes universitarios y funcionarios de entidades publicas.
'- Corporación Universitaria Autónoma del Cauca (Modalidad Virtual)  
- Observatorio Laboral del Departamento de Risaralda – ORMET (Modalidad Virtual) 
- Universidad Pedagógica y Tecnológica de Colombia – UPTC (Modalidad Presencial) 
- Universidad de la Guajira (Modalidad Presencial) 
- Universidad de la Guajira (Modalidad Presencial) 
- Universidad Nacional (Modalidad Virtual) 
- Escuela Superior de Administración Pública (ESAP) (Modalidad Presencial) 
- Institución Universitaria ESUMER (Modalidad Virtua
- Universidad Distrital (Modalidad presencial) 
- Corporación Universitaria Asturias (Modalidad presencial) 
- Politécnico Grancolombiano (Modalidad presencial) 
- Institución Universitaria ESUMER (Modalidad presencial) 
- Universidad EAFIT (Modalidad presencial) 
- Universidad Nacional (Modalidad presencial) 
- Universidad Distrital sede Bosa (presencial)  
</t>
    </r>
    <r>
      <rPr>
        <i/>
        <u/>
        <sz val="12"/>
        <color rgb="FF000000"/>
        <rFont val="Segoe UI"/>
        <family val="2"/>
      </rPr>
      <t xml:space="preserve">Optimizar la Sala de Procesamiento Especializado Externo (SPEE): 
</t>
    </r>
    <r>
      <rPr>
        <sz val="12"/>
        <color rgb="FF000000"/>
        <rFont val="Segoe UI"/>
        <family val="2"/>
      </rPr>
      <t xml:space="preserve">En el trimestre se llevaron acabo las siguientes acciones para la atención en la Sala de Procesamiento Especializado Externo (SPEE) y Centros de Datos (CD):
- Firma acuerdos de confidencialidad: 33
- Solicitudes de revisión de archivos gestionadas: 590 archivos
- Número de usuarios y entidades con acceso a los microdatos anonimizados dispuestos en la SPEE y Centros de Datos:95
- Actualización y control del inventario de información disponible en la SPEE: realizó actualización de las bases de datos para la Operación Estadística Encuesta Mensual Manufacturera con Enfoque Territorial (EMMET), Encuesta Anual de Comercio (EAC)
</t>
    </r>
    <r>
      <rPr>
        <i/>
        <u/>
        <sz val="12"/>
        <color rgb="FF000000"/>
        <rFont val="Segoe UI"/>
        <family val="2"/>
      </rPr>
      <t xml:space="preserve">Apertura anual de 4 nuevos centros de datos en universidades o entidades.  
</t>
    </r>
    <r>
      <rPr>
        <sz val="12"/>
        <color rgb="FF000000"/>
        <rFont val="Segoe UI"/>
        <family val="2"/>
      </rPr>
      <t xml:space="preserve">- Se realizó capacitación con el equipo del Ministerio de Comercio, Industria y Turismo (MinCIT) con el propósito de delegar a los funcionarios del MINCIT como responsables del acceso la Centros de Datos que funcionará desde las oficinas del ministerio. Dentro de esta reunión, se dieron a conocer los lineamientos que deben tenerse en cuenta para al acceso a microdatos y preservación de la reserva estadística. 
- Realización de la reunión para socializar el funcionamiento de las 3 conexiones VPN y máquinas virtuales para Banco de la República. 
- Desarrollo del taller a los investigadores de Ministerio de Comercio Industria y Turismo (MinCIT), respecto al uso, términos y condiciones del centro de datos MinCIT.  
- Actualización del material de capacitación a centros de datos, integrando todos los formatos electrónicos, incluido el nuevo formato de Acuerdo de Confidencialidad.  
- Actualización del formato electrónico Acuerdo de Confidencialidad, teniendo en cuenta que el anterior desarrollo no pudo continuarse en OneDrive (AI Builder) debido a restricciones en la licencia institucional. El formato actual incluye la firma digital para facilitar el diligenciamiento y la trazabilidad.  
- Desarrollo del manual de diligenciamiento del Acuerdo de Confidencialidad, para facilitar el proceso para investigadores actuales y nuevos que requieran renovarlo, incluyendo el detalle de creación de la firma digital.  
- Desarrollo del taller a los responsables de Centros de Datos (nacionales e internacionales), para divulgar el nuevo formulario electrónico para Acuerdo de Confidencialidad para el Acceso a la SPEE. 
- Activación de tres (3) nuevos centros de datos ubicados en: Banco de la República, denominados Banrep_02 y Banrep_03, Misterio de Comercio, Industria y Turismo denominado MinTIC.
Se implementó un nuevo procedimiento que les permite el uso de la conexión remota desde tres puntos simultáneos en Colombia, permitiendo en la práctica aumentar la cobertura hasta 23 ciudades principales, donde están ubicadas las sedes y sucursales del Banco de la República:  
Bogotá (sede principal), Armenia, Barranquilla, Bucaramanga, Cali, Cartagena, Cúcuta, Ibagué, Manizales, Medellín, Neiva, Pasto, Pereira, Santa Marta, Sincelejo, Tunja, Villavicencio, Montería, Popayán, Quibdó, Riohacha, San Andrés, Valledupar.
</t>
    </r>
    <r>
      <rPr>
        <i/>
        <u/>
        <sz val="12"/>
        <color rgb="FF000000"/>
        <rFont val="Segoe UI"/>
        <family val="2"/>
      </rPr>
      <t xml:space="preserve">Atención de canales 
</t>
    </r>
    <r>
      <rPr>
        <sz val="12"/>
        <color rgb="FF000000"/>
        <rFont val="Segoe UI"/>
        <family val="2"/>
      </rPr>
      <t>Presencial: 99
Sala de Procesamiento Especializado Externo: 95
Telefonico: 749
Chat  - Asesores Humanos: 1105
Chat  - Asesores Virtuales: 4060
Tickets (Respuestas canal  chat recibidas fuera de horario): 87
PQRSD (Solicitudes Información Estadística): 1243</t>
    </r>
  </si>
  <si>
    <r>
      <t xml:space="preserve">Informe: Implementación de la estrategia de fortalecimiento de servicio al ciudadano
Documento: Inf Seg Est Serv Ciudadano- junio
</t>
    </r>
    <r>
      <rPr>
        <u/>
        <sz val="12"/>
        <color rgb="FF000000"/>
        <rFont val="Segoe UI"/>
        <family val="2"/>
      </rPr>
      <t xml:space="preserve">Actividades de socialización de información estadística 
</t>
    </r>
    <r>
      <rPr>
        <sz val="12"/>
        <color rgb="FF000000"/>
        <rFont val="Segoe UI"/>
        <family val="2"/>
      </rPr>
      <t xml:space="preserve">Carpeta: Actividades de socialización de información estadística
</t>
    </r>
    <r>
      <rPr>
        <u/>
        <sz val="12"/>
        <color rgb="FF000000"/>
        <rFont val="Segoe UI"/>
        <family val="2"/>
      </rPr>
      <t xml:space="preserve">Optimizar la Sala de Procesamiento Especializado Externo (SPEE): 
</t>
    </r>
    <r>
      <rPr>
        <sz val="12"/>
        <color rgb="FF000000"/>
        <rFont val="Segoe UI"/>
        <family val="2"/>
      </rPr>
      <t xml:space="preserve">Carpeta: Optimizar la Sala de Procesamiento Especializado Externo
</t>
    </r>
    <r>
      <rPr>
        <u/>
        <sz val="12"/>
        <color rgb="FF000000"/>
        <rFont val="Segoe UI"/>
        <family val="2"/>
      </rPr>
      <t xml:space="preserve">Apertura anual de 4 nuevos centros de datos en universidades o entidades
</t>
    </r>
    <r>
      <rPr>
        <sz val="12"/>
        <color rgb="FF000000"/>
        <rFont val="Segoe UI"/>
        <family val="2"/>
      </rPr>
      <t xml:space="preserve">Carpeta: Apertura anual de 4 nuevos centros de datos en universidades o entidades
</t>
    </r>
    <r>
      <rPr>
        <u/>
        <sz val="12"/>
        <color rgb="FF000000"/>
        <rFont val="Segoe UI"/>
        <family val="2"/>
      </rPr>
      <t xml:space="preserve">Canales de Atención
</t>
    </r>
    <r>
      <rPr>
        <sz val="12"/>
        <color rgb="FF000000"/>
        <rFont val="Segoe UI"/>
        <family val="2"/>
      </rPr>
      <t>Carpeta: Canales de atención</t>
    </r>
  </si>
  <si>
    <r>
      <rPr>
        <b/>
        <i/>
        <sz val="12"/>
        <color rgb="FF000000"/>
        <rFont val="Segoe UI"/>
        <family val="2"/>
      </rPr>
      <t>Implementación de la estratégia</t>
    </r>
    <r>
      <rPr>
        <sz val="12"/>
        <color rgb="FF000000"/>
        <rFont val="Segoe UI"/>
        <family val="2"/>
      </rPr>
      <t xml:space="preserve">
En el contexto de la ejecucuión del proceso estrategico de  comunicación se realizaron las sicguientes actividades:
</t>
    </r>
    <r>
      <rPr>
        <i/>
        <u/>
        <sz val="12"/>
        <color rgb="FF000000"/>
        <rFont val="Segoe UI"/>
        <family val="2"/>
      </rPr>
      <t xml:space="preserve">Acciones de comunicación para la Implementación de la metodología de relacionamiento con los grupos de interés
</t>
    </r>
    <r>
      <rPr>
        <sz val="12"/>
        <color rgb="FF000000"/>
        <rFont val="Segoe UI"/>
        <family val="2"/>
      </rPr>
      <t xml:space="preserve">- Elaboración y retroalimentación de los contenidos para el diseño de 10 materiales de sensibilización impresos, digitales y audiovisuales utilizados en cinco operaciones estadísticas (EGIT, GEIH, EPM, Proyecto Transversal y CPAS) que se desarrollan por barrido y que tienen como fuentes de información hogares, colombianos retornados, migrantes venezolanos y personas que participarán en el proceso de invitación pública del Censo de Pescadores Artesanales y de Subsistencia
- Elaboración y retroalimentación de los contenidos para el diseño de 10 materiales de sensibilización utilizados en 10 operaciones estadísticas (EDI-EDID, IPC, ICOCED, ICES, ICOCIV, ICTC, ICTIP, IPP, IPPR e IVR) que se desarrollan por autodiligenciamiento y que tienen como fuentes de información empresas y entidades públicas del orden nacional, departamental y municipal.
- Retroalimentación de los contenidos y narrativa de materiales para piezas de redes sociales con información sobre el DANE, su diferencia respecto a otras entidades y canales de verificación de identidad del personal operativo.
- Elaboración de la Caja de Herramientas para el Relacionamiento. Esta Caja cuenta con materiales para la ejecución de acciones comunicativas para el relacionamiento con actores clave durante todas las fases del proceso de producción estadística. 
- Creación de contenidos y narrativa para el desarrollo del Seminario de Cultura Estadística "Estadísticas sanitarias para la toma de decisiones", un espacio de conversación académica sobre la importancia de este tipo de estadística para la elaboración de políticas públicas en materia de salud. Asímismo, planeación y seguimiento del componente logístico para el desarrollo efectivo del evento. 
- Diagnóstico del uso de materiales impresos en el operativo de 2024 de la Encuesta Nacional de Calidad de Vida (ECV) con el fin de optimizar el uso de estos recursos para el operativo de este año.
- Fortalecimiento de la cultura estadística entre los grupos de interés de la academia y ciudadanía en general, con el desarrollo del Seminario de Cultura Estadística "Mercado laboral en Colombia desde el enfoque diferencial e interseccional". 
- Creación de contenidos y narrativa para el desarrollo del Seminario de Cultura Estadística "Mercado laboral en Colombia desde el enfoque diferencial e interseccional" y "Seguridad alimentaria en Colombia", un espacio de conversación académica sobre la importancia de este tipo de estadística para la elaboración de políticas públicas en dichos temas. Asimismo, planeación y seguimiento del componente logístico para el desarrollo efectivo del evento. 
- Creación de contenidos y narrativa para el desarrollo del Seminario de Cultura Estadística "Seguridad alimentaria en Colombia" a desarrollarse en junio.
- Participación de la DICE en la sesión de trabajo con las organizaciones accionantes de la Sentencia 276 de 2023. 
- Desarrollo de una presentación (Ppt) de la Estrategia de Comunicaciones y elaboración de los habladores para la reunión. 
- Presencia institucional en la Cuarta Feria de Emprendimiento e Innovación en la Universidad del Quindío, sede Cali. Allí se presentó la oferta estadística de la entidad para los emprendedores y microempresarios de la región. 
- Elaboración de narrativas y contenidos para la presencia institucional en la Cuarta Feria de Emprendimiento e Innovación en la Universidad del Quindío, sede Cali. Allí se presentó la oferta estadística de la entidad para los emprendedores y microempresarios de la región. 
- Acompañamiento pedagógico a los técnicos que orientaron las sesiones del DANE en la Sala de Redacción del diario La República, con la retroalimentación de los contenidos usados (ppts) en dos sesiones con este medio de comunicación, para orientar sobre la correcta interpretación de datos relacionados con mercado laboral, seguridad alimentaria, PIB, entre otros.
- Revisión de los insumos para la participación de la Subdirectora General en el Foro Semana (Cumbre Bienestar y Talento Humano), junto con Rodolfo Correa, presidente de ACOPI.
- Revisión de los Insumos para la participación de la directora general en el Debate de control político de la Comisión II de la Cámara: “Futuro del Sector Empresarial en Colombia, retos de las empresas regionales”. 
- Proyección del discurso de apertura_Evento Fies (Datos que alimentan decisiones) 
- Elaboración y retroalimentación de los contenidos para el diseño de 18 materiales de sensibilización impresos, digitales y audiovisuales utilizados en las operaciones estadísticas mencionadas, las cuales que se desarrollan por barrido y autodiligenciamiento y que tienen como fuentes de información hogares, colombianos retornados, migrantes venezolanos y servidores públicos.
- Actualización de la Caja de Herramientas para la Sensibilización con los materiales de sensibilización desarrollados durante el período. 
- Actualización de la Caja de Herramientas para el Relacionamiento con los materiales de relacionamiento desarrollados durante el período. 
-Presentación de propuesta de articulación interinstitucional al Ministerio de Educación, con la oferta pedagógica sobre cultura estadística para maestros y estudiantes. 
- En el mes de junio como parte del fortalecimiento de la cultura estadística entre los grupos de interés de la academia y ciudadanía en general, se desarrolló el  Seminario de Cultura Estadística "Seguridad Alimentaria en Colombia" con los insumos que se construyeron en el mes anterior.   
- Se desarrolló tambien el Seminario "Diversidad Sexual y de Género en las Estadísticas Oficiales" que busca a traves de la conversación de los invitados interpretar y cuestionar críticamente cómo se construyen los datos sobre diversidad sexual y género en las estadísticas oficiales., para su realización se gestionó la participación de los invitados, se elaboró la nota conceptual, los bullets y el guion moderador.   
- Dentro de los espacios de relacionamiento con comunidades étnicas, se continua con la participación en la sesión de trabajo con las organizaciones accionantes de la Sentencia 276 de 2023 con el apoyo a la logística del evento. 
- La DICE hizo su participación institucional en la Mega Feria de Servicios de Mistrató (Risaralda), como parte de la estrategia de acercamiento de la oferta institucional a la comunidad. Durante la actividad, se socializó información del Censo Económico Nacional Urbano como insumo clave para la toma de decisiones económicas y el fortalecimiento de proyectos productivos en contextos rurales e indígenas. 
- Se brindó acompañamiento pedagógico a los técnicos encargados de orientar las sesiones del DANE en la Sala de Redacción de Pulzo, incluyendo la retroalimentación sobre los contenidos utilizados en la presentación dirigida a este medio de comunicación. Con ello se reforzó la correcta interpretación de los datos relacionados con comercio exterior y producción industrial. 
- Como parte de la construcción de narrativas para contenidos y piezas de comunicación, tanto digitales como impresas empleadas en procesos de relacionamiento y sensibilización, se elaboraron y retroalimentaron 12 contenidos. Estos incluyen: 
- La proyección de la respuesta a un oficio recibido por la entidad sobre la verificación de identidad del personal operativo del DANE. 
- La construcción de narrativas para la Encuesta Multipropósito. 
- La elaboración de propuestas de enfoques y narrativas, así como del rol del sensibilizador de la Encuesta de Violencia Basada en Género (EVBG). 
- La elaboración de contenidos e indicaciones para el desarrollo de un video sobre la Encuesta Multipropósito y el Índice de Capacidad Estadística Territorial (ICET). 
- La construcción de contenidos y narrativa para un mailing dirigido a las fuentes de la Encuesta Anual Manufacturera (EAM) y de la Encuesta Ambiental Industrial (EAI). 
- La elaboración de contenidos y narrativa para los materiales de sensibilización (folleto, afiche, notificación y revisita) de la Encuesta Multipropósito. 
- Adicionalmente, se continúa con la actualización de la Caja de Herramientas para la Sensibilización, incorporando los materiales desarrollados durante el período, así como con la actualización de la Caja de Herramientas para el Relacionamiento. 
</t>
    </r>
    <r>
      <rPr>
        <i/>
        <u/>
        <sz val="12"/>
        <color rgb="FF000000"/>
        <rFont val="Segoe UI"/>
        <family val="2"/>
      </rPr>
      <t xml:space="preserve">Espacios de información con  grupos de interés claves en la ejecución de las operaciones  estadísticas del DANE 
</t>
    </r>
    <r>
      <rPr>
        <sz val="12"/>
        <color rgb="FF000000"/>
        <rFont val="Segoe UI"/>
        <family val="2"/>
      </rPr>
      <t xml:space="preserve">- Socialización de la Caja de Herramientas para el Relacionamiento. Esta Caja cuenta con materiales para la ejecución de acciones comunicativas para el relacionamiento con actores clave durante todas las fases del proceso de producción estadística. 
- Realización de espacios de formación destinados al fortalecimiento de las habilidades de comunicación y el uso de la Caja de Herramientas para la Sensibilización. Estos espacios se dirigieron a un operativo de barrido (ENUT) 
- Desarrollo de espacios de formación destinados al fortalecimiento de las habilidades de comunicación y el uso de la Caja de Herramientas para la Sensibilización con personal de la Encuesta de Pulso de la Migración (EPM) 
- Realización de espacios de formación destinados al fortalecimiento de las habilidades de comunicación y el uso de la Caja de Herramientas para la Sensibilización con recuentistas y asistentes de encuesta de la Encuesta Nacional de Calidad de Vida. 
</t>
    </r>
    <r>
      <rPr>
        <i/>
        <u/>
        <sz val="12"/>
        <color rgb="FF000000"/>
        <rFont val="Segoe UI"/>
        <family val="2"/>
      </rPr>
      <t xml:space="preserve">
Estructurar bajo la metodología  de CAMPUS DANE planes de  aprendizaje de las operaciones  estadísticas del DANE
</t>
    </r>
    <r>
      <rPr>
        <sz val="12"/>
        <color rgb="FF000000"/>
        <rFont val="Segoe UI"/>
        <family val="2"/>
      </rPr>
      <t xml:space="preserve">- Para el periodo se construyó la estructura temática de dos (2) aulas virtuales para las fases de fundamentación y aplicación de los procesos de aprendizaje de ECV y EDI-EDID. También se elaboraron siete (7) agendas de formación para los entrenamientos de analistas, asistentes, monitores y coordinadores que entraron a conformar los equipos operativos de las encuestas económicas y la EPM. 
-se construyó el documento final del Plan de Aprendizaje de las Encuestas Económicas Estructurales. Asimismo, se elaboraron seis estructuras temáticas para cuatro aulas de las Encuestas Multipropósito (Índice de Capacidad Estadística Territorial y Encuesta de Ambiente y Desempeño Institucional). 
- Respecto a las agendas de sesiones sincrónicas y actividades de medición de la apropiación de conocimientos, se desarrollaron tres agendas para los entrenamientos de las Encuesta Pulso de la Migración y Encuesta de Calidad de Vida. Finalmente, se elaboraron los informes correspondientes a los entrenamientos ejecutados para las Encuestas Económicas Estructurales, a saber: Encuesta Anual de Comercio, Encuesta Anual Manufacturera, Encuesta Ambiental Industrial y Encuesta Anual de Servicios, Encuesta de Pulso de la Migración.   
- Como parte de la construcción de planes de aprendizaje para orientar el proceso de formación de los equipos operativos, durante el mes de junio se avanzó en la estructuración temática de los cursos sobre enfoque diferencial étnico-racial y el Índice de Capacidad Estadística Territorial (ICET). Asimismo, se elaboraron y ajustaron tres agendas de entrenamiento para la Encuesta Nacional de Calidad de Vida. 
- Dentro de las Invitaciones públicas articuladas con la DRA se realizó la construcción copys de piezas gráficas para las invitaciones de la Temática Capacidades Estadísticas Territoriales (1) y para la Temática Social Multipropósito (2). 
</t>
    </r>
    <r>
      <rPr>
        <i/>
        <u/>
        <sz val="12"/>
        <color rgb="FF000000"/>
        <rFont val="Segoe UI"/>
        <family val="2"/>
      </rPr>
      <t xml:space="preserve">Realizar los materiales pedagógicos para cuatro cursos de aprendizaje del DANE
</t>
    </r>
    <r>
      <rPr>
        <sz val="12"/>
        <color rgb="FF000000"/>
        <rFont val="Segoe UI"/>
        <family val="2"/>
      </rPr>
      <t xml:space="preserve">- Se avanzó con la construcción de quince (15) guiones de videos, cuyo objetivo es formar a las personas de los equipos operativos en comunicación, habilidades blandas, habilidades ofimáticas y seis (6) guiones específicos de la Encuesta Ambiental Industrial. Un avance importante fue el desarrollo de siete (7) Formatos de Ajustes de OVA, con el objetivo de construir y actualizar materiales pedagógicos para la formación virtual de los equipos operativos. Sumado a lo anterior, se diseñaron  siete (7) presentaciones para utilizar en los entrenamientos de los equipos operativos de las Encuestas Económicas y demás operaciones estadísticas, avanzando también en la Elaboración de guiones y en la construcción de treinta (30) piezas de comunicación para la formación de los equipos operativos en las fases de fundamentación, aplicación y fortalecimiento. 
- En cumplimiento de la táctica de Construir y actualizar materiales de Aprendizaje, durante mayo se elaboró el contenido de 28 materiales pedagógicos entre guiones de videos, Objetos Virtuales de Aprendizaje y piezas gráficas. También se procedió con el montaje de dos aulas virtuales, la construcción de un formulario digital para valoración de entrenamientos, y se dio respuesta a un derecho de petición relacionado con materiales pedagógicos. 
- Se desarrollaron tres documentos de análisis del curso “Sensibilización e introducción en la visibilidad estadística de la población negra afrocolombiana, raizal y palenquera en Colombia”. Igualmente, se proyectó un cronograma para el ajuste y producción del microcurso para el fortalecimiento de capacidades estadísticas con enfoque afro. 
- Dentro de la construcción de contenidos y gestión con diseño y sistemas para la elaboración de los materiales pedagógicos se elaboraron 21 contenidos de materiales pedagógicos entre guiones de videos, Objetos Virtuales de Aprendizaje (OVAS) y piezas gráficas, adicional al montaje de dos aulas virtuales y la construcción de dos Forms para valoración de entrenamientos.  En cuanto a la revisión y propuestas de contenidos de cursos transversales producto de acuerdos interinstitucionales se realizó la construcción de los objetivos general y específicos para el curso sobre enfoque étnico-racial dirigido a funcionarios del DANE. 
</t>
    </r>
    <r>
      <rPr>
        <i/>
        <u/>
        <sz val="12"/>
        <color rgb="FF000000"/>
        <rFont val="Segoe UI"/>
        <family val="2"/>
      </rPr>
      <t xml:space="preserve">Realizar tres proyectos colaborativos en la sección "Mi espacio" de DANEnet
</t>
    </r>
    <r>
      <rPr>
        <sz val="12"/>
        <color rgb="FF000000"/>
        <rFont val="Segoe UI"/>
        <family val="2"/>
      </rPr>
      <t>- Se dio inicio a  la difusión de la encuesta sobre la percepción y experiencia de navegación en la intranet DANENet. Asimismo, se realizaron varias reuniones con el equipo web para afinar el plan de trabajo y empezar a ejecutar acciones. 
- Se difundió la encuesta de percepción interna para conocer la experiencia de navegación en la intranet por parte de la Comunidad DANE. A partir de estos resultados, en mayo se elaboraron los siguientes documentos: 
• Resultados de la encuesta de percepción  
• Presentación con análisis de la información 
• Clasificación de respuestas - Preguntas abiertas de la encuesta 
Con base en estos insumos y las mesas de trabajo de ideación del equipo de diseño, se construirá la maqueta y prototipo del home de la intranet y algunas secciones. 
El informe consolidado presenta presenta los hallazgos finales, los aspectos que se mantendrán y mejorarán, así como las oportunidades para incorporar nuevas herramientas y dinámicas.  El objetivo: recopilar y presentar las conclusiones de los resultados obtenidos en las encuestas desarrolladas hasta la fecha (Encuesta diagnóstico de comunicación interna y encuesta de percepción de la intranet) con el fin de tener insumos suficientes para el rediseño de la intranet DANENet</t>
    </r>
    <r>
      <rPr>
        <i/>
        <u/>
        <sz val="12"/>
        <color rgb="FF000000"/>
        <rFont val="Segoe UI"/>
        <family val="2"/>
      </rPr>
      <t xml:space="preserve">
</t>
    </r>
    <r>
      <rPr>
        <sz val="12"/>
        <color rgb="FF000000"/>
        <rFont val="Segoe UI"/>
        <family val="2"/>
      </rPr>
      <t xml:space="preserve">
</t>
    </r>
    <r>
      <rPr>
        <i/>
        <u/>
        <sz val="12"/>
        <color rgb="FF000000"/>
        <rFont val="Segoe UI"/>
        <family val="2"/>
      </rPr>
      <t xml:space="preserve">Realizar publicaciones especiales entre reportes, notas estadísticas e informes
</t>
    </r>
    <r>
      <rPr>
        <sz val="12"/>
        <color rgb="FF000000"/>
        <rFont val="Segoe UI"/>
        <family val="2"/>
      </rPr>
      <t xml:space="preserve">- Abecé de Control Disciplinario DANE 
- Se realizó corrección de estilo al documento y se diagramó de forma pedagógica. 
- Nota Estadística Trabajo Infantil. Así mismo, se recibió el documento de Nota Estadística sobre Trabajo Infantil con correcciones para una segunda revisión de DICE. 
- Plan de Relacionamiento del Registro Multidimensional Wayúu. Se ajustan las observaciones realizadas por la DCD en marzo 2025. 
- Plan de aprendizaje del Registro Multidimensional Wayúu. Se ajustan las observaciones realizadas por la DCD en marzo 2025. 
- Atendiendo un acuerdo de comité directivo, desde la DICE se realizó la revisión de los informes consolidados de información estadística (cartillas) para el grupo de interés Gobierno, dirigida a ministerios y departamentos administrativos. En total fueron 21 documentos. 
- Se finalizó la revisión del III Informe al Congreso para el Primer periodo de la Tercera Legislatura. El documento fue publicado en la web del DANE y remitido oficialmente a las mesas directivas de SENADO y Cámara de Representantes.
- se dio respuesta al GIT ODS solicitando su revisión a los ajustes implementados por la DICE. Desde ese Grupo interno deberán escalar para revisión definitiva al Comité Editorial  
- Revisión al documento Guía para la Inclusión del Enfoque Diferencial e Interseccional en la Producción Estadística del SEN. Se hizo una revisión al capítulo 3 tanto de forma como contenido. 
- Revisión plan difusión –Encuesta Anual de Servicios EAS – GIT Temática de Servicios. 
- Revisión planes de difusión SIPSA, ESAG, ENAM – GIT temática agropecuaria. (5) 
- Revisión y aprobación plan de difusión ETUP - GIT Temática de Servicios. 
- Revisión y aprobación Difusión- Estadísticas de Medición de Pobreza - EMP </t>
    </r>
  </si>
  <si>
    <r>
      <t>Informe de Implementación de la estrategia de relacionamiento con un enfoque de pedagogía social dirigida a grupos de interés</t>
    </r>
    <r>
      <rPr>
        <sz val="12"/>
        <color rgb="FF000000"/>
        <rFont val="Segoe UI"/>
        <family val="2"/>
      </rPr>
      <t xml:space="preserve"> 
Documento: Inf Seguimiento Relacionamientos GInt_2025_junio
</t>
    </r>
    <r>
      <rPr>
        <u/>
        <sz val="12"/>
        <color rgb="FF000000"/>
        <rFont val="Segoe UI"/>
        <family val="2"/>
      </rPr>
      <t xml:space="preserve">
Acciones de comunicación para la implementación de la metodología de relacionamiento con los grupos de interés
</t>
    </r>
    <r>
      <rPr>
        <sz val="12"/>
        <color rgb="FF000000"/>
        <rFont val="Segoe UI"/>
        <family val="2"/>
      </rPr>
      <t xml:space="preserve">Carpeta: Elab_retro_10_mater_EGIT 
Carpeta: Retroal_10_materiales
Carpeta: Retroalim_contenidos_redes 
Carpeta: Caja herramientas
Carpetas: Sem_Estad_sanitarias </t>
    </r>
    <r>
      <rPr>
        <u/>
        <sz val="12"/>
        <color rgb="FF000000"/>
        <rFont val="Segoe UI"/>
        <family val="2"/>
      </rPr>
      <t xml:space="preserve">
</t>
    </r>
    <r>
      <rPr>
        <sz val="12"/>
        <color rgb="FF000000"/>
        <rFont val="Segoe UI"/>
        <family val="2"/>
      </rPr>
      <t xml:space="preserve">Carpeta: Diagn uso material </t>
    </r>
    <r>
      <rPr>
        <u/>
        <sz val="12"/>
        <color rgb="FF000000"/>
        <rFont val="Segoe UI"/>
        <family val="2"/>
      </rPr>
      <t xml:space="preserve">
</t>
    </r>
    <r>
      <rPr>
        <sz val="12"/>
        <color rgb="FF000000"/>
        <rFont val="Segoe UI"/>
        <family val="2"/>
      </rPr>
      <t xml:space="preserve">Carpeta: Sem_cultu 
Carpeta: Merca_laboral 
Carpeta:Segur_alimen 
Documento: Parti_sesion_sentencia_276.pdf
Documento: Insumos_part_sentencia.pdf
Carpeta: Feria_Empr
Carpeta: Sala_Red
Carpeta: Foro_semana 
Carpeta: Deb_control_pol
Carpeta:Evento FIES
Carpeta:Mate_sens_rela
Documento: CjHerramientas_Relacionamiento_05.pdf
Documento: CjHerramientas_Sensibilización_0525.pdf
Documento: 20250402_Propuesta MinEducación
Carpeta: Seminario_Seguridad_alimetaria_
Carpeta: Seminario_Diversidad_sexual_yde_genero
Documento: Quinto Encuentro S.276-22.pdf
Documento: 02052025_Ppt_T-276_Com_Ver_2EA_DICE
Carpeta: Mega_Feria_Servicios_Mistrató_Risaralda
Carpeta: Sala_red
Carpeta: Mat._Sensibilización_y_relacionamiento 
Documento: Caja de Herramientas para el Relacionamiento jun.pdf
Documento: Caja de Herramientas para la Sensibilización jun.pdf
</t>
    </r>
    <r>
      <rPr>
        <u/>
        <sz val="12"/>
        <color rgb="FF000000"/>
        <rFont val="Segoe UI"/>
        <family val="2"/>
      </rPr>
      <t xml:space="preserve">Espacios de información con  grupos de interés claves en la ejecución de las operaciones  estadísticas del DANE
</t>
    </r>
    <r>
      <rPr>
        <sz val="12"/>
        <color rgb="FF000000"/>
        <rFont val="Segoe UI"/>
        <family val="2"/>
      </rPr>
      <t xml:space="preserve">
</t>
    </r>
    <r>
      <rPr>
        <u/>
        <sz val="12"/>
        <color rgb="FF000000"/>
        <rFont val="Segoe UI"/>
        <family val="2"/>
      </rPr>
      <t xml:space="preserve">
</t>
    </r>
  </si>
  <si>
    <r>
      <rPr>
        <b/>
        <i/>
        <sz val="12"/>
        <color rgb="FF000000"/>
        <rFont val="Segoe UI"/>
        <family val="2"/>
      </rPr>
      <t>Implementación de la estratégia</t>
    </r>
    <r>
      <rPr>
        <sz val="12"/>
        <color rgb="FF000000"/>
        <rFont val="Segoe UI"/>
        <family val="2"/>
      </rPr>
      <t xml:space="preserve">
En el contexto de la ejecucuión del proceso estrategico de  comunicación se realizaron las sicguientes actividades:</t>
    </r>
    <r>
      <rPr>
        <i/>
        <u/>
        <sz val="12"/>
        <color rgb="FF000000"/>
        <rFont val="Segoe UI"/>
        <family val="2"/>
      </rPr>
      <t xml:space="preserve">
Publicaciones en redes sociales:
</t>
    </r>
    <r>
      <rPr>
        <u/>
        <sz val="12"/>
        <color rgb="FF000000"/>
        <rFont val="Segoe UI"/>
        <family val="2"/>
      </rPr>
      <t xml:space="preserve">
Abril: </t>
    </r>
    <r>
      <rPr>
        <sz val="12"/>
        <color rgb="FF000000"/>
        <rFont val="Segoe UI"/>
        <family val="2"/>
      </rPr>
      <t>En el panorama de redes sociales, la estrategia digital del DANE mantuvo un comportamiento sólido durante este mes, con un total de 184 publicaciones y un crecimiento acumulado de 7.648 nuevos seguidores en todas sus plataformas. En cuanto a medios se reportó la realización de 4 ruedas de prensa, la publicación de 6 comunicados de prensa, la gestión de 9 solicitudes de entrevistas, la atención a 23 requerimientos de información, la realización del tercer taller de vocería y cubrimiento en 12 eventos donde tuvo presencia el DANE.</t>
    </r>
    <r>
      <rPr>
        <u/>
        <sz val="12"/>
        <color rgb="FF000000"/>
        <rFont val="Segoe UI"/>
        <family val="2"/>
      </rPr>
      <t xml:space="preserve">
Mayo: E</t>
    </r>
    <r>
      <rPr>
        <sz val="12"/>
        <color rgb="FF000000"/>
        <rFont val="Segoe UI"/>
        <family val="2"/>
      </rPr>
      <t xml:space="preserve">n cuanto a medios se reportó la realización de 4 ruedas de prensa, la publicación de 5 comunicados de prensa, la gestión de 5 solicitudes de entrevistas y 2 visitas a medios, la atención a 12 requerimientos de información, la realización de 4 talleres de vocería y cubrimiento en 25 eventos donde tuvo presencia el DANE. En el frente digital, durante mayo se hicieron 247 publicaciones, consolidándose como el mes con mayor frecuencia de publicación de contenido en lo corrido del 2025. El mes cerró con un total de 6.231 nuevos seguidores entre todas las plataformas digitales. </t>
    </r>
    <r>
      <rPr>
        <u/>
        <sz val="12"/>
        <color rgb="FF000000"/>
        <rFont val="Segoe UI"/>
        <family val="2"/>
      </rPr>
      <t xml:space="preserve">
Junio:</t>
    </r>
    <r>
      <rPr>
        <sz val="12"/>
        <color rgb="FF000000"/>
        <rFont val="Segoe UI"/>
        <family val="2"/>
      </rPr>
      <t xml:space="preserve"> las redes sociales del DANE sumaron 9.549 nuevos seguidores, con 229 publicaciones en total. Destacó el crecimiento de LinkedIn, que aportó más de 6.300 seguidores nuevos, y el alcance orgánico de la red X, que superó las 829.000 impresiones. 
</t>
    </r>
    <r>
      <rPr>
        <i/>
        <u/>
        <sz val="12"/>
        <color rgb="FF000000"/>
        <rFont val="Segoe UI"/>
        <family val="2"/>
      </rPr>
      <t xml:space="preserve">Ruedas de Prensa 
</t>
    </r>
    <r>
      <rPr>
        <sz val="12"/>
        <color rgb="FF000000"/>
        <rFont val="Segoe UI"/>
        <family val="2"/>
      </rPr>
      <t xml:space="preserve">Se realizaron 9 ruedas de prensa y 17 co,unicados de prensa.
</t>
    </r>
    <r>
      <rPr>
        <i/>
        <u/>
        <sz val="12"/>
        <color rgb="FF000000"/>
        <rFont val="Segoe UI"/>
        <family val="2"/>
      </rPr>
      <t xml:space="preserve">Acompañamiento periodístico
</t>
    </r>
    <r>
      <rPr>
        <u/>
        <sz val="12"/>
        <color rgb="FF000000"/>
        <rFont val="Segoe UI"/>
        <family val="2"/>
      </rPr>
      <t xml:space="preserve">Abril
Solicitudes: </t>
    </r>
    <r>
      <rPr>
        <sz val="12"/>
        <color rgb="FF000000"/>
        <rFont val="Segoe UI"/>
        <family val="2"/>
      </rPr>
      <t xml:space="preserve">9 entrevistas con medios de comunicación (3 de Blu Radio, Mañana Express de RCN TV, RTVC Noticias, Primera Página, City TV, Signo pesos de Caracol TV y Ondas del Meta) y 23 requerimientos de información de medios de comunicación y oficinas de prensa (3 de El Tiempo, 2 de El Espectador, 2 Blu radio, RTVC, El País de América, La Silla Vacía, Economía para la Pipol, La República, Primera página, La Nación, Caracol Radio, Ondas del Meta, La Opinión, Cementos Tequendama, Credicorp Capital, El Colombiano, El Heraldo, AFP y Cámara de Representantes). 
</t>
    </r>
    <r>
      <rPr>
        <u/>
        <sz val="12"/>
        <color rgb="FF000000"/>
        <rFont val="Segoe UI"/>
        <family val="2"/>
      </rPr>
      <t>Eventos</t>
    </r>
    <r>
      <rPr>
        <sz val="12"/>
        <color rgb="FF000000"/>
        <rFont val="Segoe UI"/>
        <family val="2"/>
      </rPr>
      <t xml:space="preserve">: La directora B. Piedad Urdinola, participó en 6 eventos (Evento de lanzamiento de la Encuesta Nacional de Demografía y Salud 2025, evento Cambio Año Base con la comunidad DANE, reunión con representantes de la Oficina del Alto Comisionado de las Naciones Unidas para los Derechos Humanos para fortalecer el Enfoque Diferencial de Paz en la producción y uso de datos en Colombia, Segundo Seminario de Cultura Estadística sobre Estadísticas Sanitarias, reunión estratégica con 23 entidades del sector público para presentar el proyecto de Cambio de Año Base de las Cuentas Nacionales y reunión estratégica con 23 entidades estratégicas privadas y mixtas para presentar el proyecto de Cambio de Año Base de las Cuentas Nacionales), la subdirectora Andrea Ramírez Pisco, participó en el taller regional para América Latina sobre la ‘Promoción y medición de la conectividad universal y significativa’ realizado en República Dominicana y 5 eventos dónde tuvo participación el DANE a través de sus diferentes direcciones (DANE visitó tres universidades en Popayán para acercar las estadísticas a los futuros profesionales, Foro de la Juventud del #ECOSOC que se realiza en la sede de Naciones Unidas en Nueva York (Asistencia virtual), jornada académica con 40 estudiantes de la Universidad Pedagógica y Tecnológica de Colombia y taller 'Potenciando los Datos Ciudadanos en el Territorio', un encuentro que reunió a organizaciones públicas, privadas y de la sociedad civil cuyo objetivo fue identificar desafíos, estrategias y posibles alianzas para fortalecer el ecosistema de datos ciudadanos, con especial énfasis en su impulso en los Objetivos de Desarrollo Sostenible y el  Encuentro Nacional "Datos Ciudadanos: en el centro de la lucha contra las enfermedades infecciosas", donde destacó la importancia de los datos en la salud pública , enfatizando la necesidad de que sean cada vez más oportunos, diversos y representativos). 
</t>
    </r>
    <r>
      <rPr>
        <u/>
        <sz val="12"/>
        <color rgb="FF000000"/>
        <rFont val="Segoe UI"/>
        <family val="2"/>
      </rPr>
      <t xml:space="preserve">Mayo
Solicitudes: </t>
    </r>
    <r>
      <rPr>
        <sz val="12"/>
        <color rgb="FF000000"/>
        <rFont val="Segoe UI"/>
        <family val="2"/>
      </rPr>
      <t>5 entrevistas con medios de comunicación (2 en Caracol TV, La República, RTVC Noticias, Sin Filtro Y Noches de opinión de Señal Colombia), 2 visitas a medios de comunicación (Radio Nacional de Colombia y Señal Colombia), 1 columna de opinión en La República, 1 videocolumna en Valora Analitik y 12 requerimientos de información de medios de comunicación y oficinas de prensa (2 de la revista Semana, 2 de La República,2 de El Tiempo, El Universal, Revista Banca y Economía, El Espectador, El País de América, La Patria, Bloomberg y The Wall Street Journal).</t>
    </r>
    <r>
      <rPr>
        <u/>
        <sz val="12"/>
        <color rgb="FF000000"/>
        <rFont val="Segoe UI"/>
        <family val="2"/>
      </rPr>
      <t xml:space="preserve">
Eventos: </t>
    </r>
    <r>
      <rPr>
        <sz val="12"/>
        <color rgb="FF000000"/>
        <rFont val="Segoe UI"/>
        <family val="2"/>
      </rPr>
      <t xml:space="preserve">La directora B. Piedad Urdinola, participó en 11 eventos (Reunión bilateral con Ministerio de Agricultura, Evento Certificación de Calidad Estadística, Evento Datos en acción en Cartagena, reunión estratégica con academia y entidades internacionales para presentar el proyecto de Cambio de Año Base de las Cuentas Nacionales, Foro académico en Universidad los Libertadores: “Transformando Realidades: Los NINIS como Oportunidad para la Innovación Social y la Inclusión Laboral”, Cultura estadística DANE en sala de redacción La República, Reunión directora DANE - director La República, Segundo Simposio de Inclusión Laboral de la Fundación CIREC, Evento Datos que alimentan y presentación de resultados de inseguridad alimentaria 2024., Reunión bilateral con Ministerio de Ambiente y Debate de control político en Cámara de Representantes de Colombia ), la subdirectora Andrea Ramírez Pisco, participó en 4 eventos (En la Feria Internacional del Libro, fue moderadora del panel: ¿Qué relación existe entre el maltrato animal y las violencias contra las mujeres?, en la subdirección del DANE se llevó a cabo el encuentro Sentencia T-272, Seminario de Cultura Estadística “Mercado laboral: una visión del empleo en Colombia desde el enfoque diferencial e interseccional” y en el foro de Semana: Brechas de género mercado laboral) y 10 eventos dónde tuvo participación el DANE a través de sus diferentes direcciones (Evento sobre Cultura Estadística en Riohacha con la Universidad de La Guajira, Lanzamiento de la iniciativa 'Parterías Étnicas Ancestrales VIVAS', en alianza con la Agencia de Renovación del Territorio UNFPA – ARN, Evento  Mesa Estadística Sectorial del Campesinado en Colombia, Evento U Distrital – Geovisores, Capacitación Servicio al Ciudadano UNI Asturias, Foro Mundial Economía Circular - Sao Paulo, segunda sesión de Cultura estadística DANE en sala de redacción La República, 24ª Reunión de la Mesa Minero Energética, tercera sesión de Cultura estadística DANE en sala de redacción La República y; Evento y presentación de resultados del Índice de Capacidad Estadística Territorial 2023 en Pasto. 
</t>
    </r>
    <r>
      <rPr>
        <u/>
        <sz val="12"/>
        <color rgb="FF000000"/>
        <rFont val="Segoe UI"/>
        <family val="2"/>
      </rPr>
      <t xml:space="preserve">Junio
</t>
    </r>
    <r>
      <rPr>
        <i/>
        <u/>
        <sz val="12"/>
        <color rgb="FF000000"/>
        <rFont val="Segoe UI"/>
        <family val="2"/>
      </rPr>
      <t xml:space="preserve">Solicitudes: </t>
    </r>
    <r>
      <rPr>
        <sz val="12"/>
        <color rgb="FF000000"/>
        <rFont val="Segoe UI"/>
        <family val="2"/>
      </rPr>
      <t xml:space="preserve">6 entrevistas con medios de comunicación (Tercer Canal, Señal Colombia, Pulzo, El Colombiano, Red Mas Noticias y Caracol Radio), 1 columna de opinión en El Tiempo y 29 requerimientos de información de medios de comunicación y oficinas de prensa (6 de La República, 3 de El Tiempo, 2 de la revista Semana, 2 de la Secretaría de Hacienda Distrital,  2 de AFP, La FM, RTVC, The Wall Street Journal, El Diario Pereira, Bloomberg, Canal Uno, Periódico La Libertad, Primera Página, Radio Nacional, Publimetro, Todelar, Reuters, Ondas del Meta y Noti5). </t>
    </r>
    <r>
      <rPr>
        <i/>
        <u/>
        <sz val="12"/>
        <color rgb="FF000000"/>
        <rFont val="Segoe UI"/>
        <family val="2"/>
      </rPr>
      <t xml:space="preserve">
Eventos </t>
    </r>
    <r>
      <rPr>
        <sz val="12"/>
        <color rgb="FF000000"/>
        <rFont val="Segoe UI"/>
        <family val="2"/>
      </rPr>
      <t xml:space="preserve">La directora B. Piedad Urdinola, participó en 5 eventos (Consejo del Mecanismo Especial de Seguimiento y Evaluación de las Políticas Públicas - MESEPP, Primera plenaria de Consejo Asesor Técnico del Sistema Estadístico Nacional (CASEN), Reunión interinstitucional DANE-IDEAM-UNGRD, Firma de acuerdo de cooperación entre Colombia y Corea del Sur para la transformación digital del Catastro Multipropósito y en articulación con el Instituto Geográfico Agustín Codazzi - IGACy la Fundación para la Conservación y el Desarrollo, realizaron sobrevuelo sobre áreas estratégicas de los departamentos del Meta, Guaviare y Caquetá.), la subdirectora Andrea Ramírez Pisco, participó en 3 eventos (Foro de Gobernanza en Brasil, Seminario de Cultura Estadística: Diversidad sexual y género en la estadísticas oficiales y en el Evento lo que nos conecta habló acerca de: Salud Sexual y Derechos Reproductivos en Colombia, con base en datos de Estadísticas Vitales y Pulso Social ) y 15 eventos dónde tuvo participación el DANE a través de sus diferentes direcciones (Seminario de Cultura Estadística-Seguridad alimentaria en Colombia, DANE en las aulas - Universidad Nacional, Datos en acción: Modelo de madurez para datos ciudadanos, Cuarta Sesión de la Mesa de Estadísticas Sectoriales de Economía Popular, Feria de servicios Mistrato, Sala de redacción Pulzo, 2 Plenarias de Socialización Cambio Año Base de las Cuentas Nacionales-Entidades públicas y privada y mixtas, DANE en Conferencia Latinoamericana y Caribeña de Ciencias Sociales CLACSO, DANE en las aulas - Universidad Distrital, Mesa Estadística del Campesinado, Comité de Crédito Rural y Mipyme de Asobancaria, Seminario ‘Cambio de Año Base de las Cuentas Nacionales, Planeación Estratégica y Aprovechamiento del Censo Económico' y El DANE en el Comité de Asistencia para el Desarrollo de la OCDE). 
</t>
    </r>
    <r>
      <rPr>
        <i/>
        <u/>
        <sz val="12"/>
        <color rgb="FF000000"/>
        <rFont val="Segoe UI"/>
        <family val="2"/>
      </rPr>
      <t xml:space="preserve">
</t>
    </r>
  </si>
  <si>
    <t>L4_Fortalecimiento de la gestión institucional y el modelo organizacional</t>
  </si>
  <si>
    <t>Al no existir diagnóstico no se pueden elaborar los planes, programas o demás instrumentos archivísticos debido al desconocimiento del estado documental de la entidad.</t>
  </si>
  <si>
    <r>
      <t xml:space="preserve">En el marco de la estrategia de fortalecimiento de los programas de vigilancia epidemiológica en la entidad, el Grupo Interno de Trabajo de Seguridad y Salud en el Trabajo continuó desarrollando durante el segundo trimestre de 2025 diversas actividades orientadas a la identificación, prevención y mitigación de factores que puedan afectar la salud y el bienestar de los servidores públicos, tanto en DANE Central como en sus Direcciones Territoriales. Estas acciones han estado enfocadas en la promoción de entornos laborales seguros y saludables, así como en la sensibilización y formación en temas de riesgo físico, emocional y psicosocial, en línea con los objetivos definidos para esta vigencia.
</t>
    </r>
    <r>
      <rPr>
        <b/>
        <sz val="12"/>
        <color rgb="FF000000"/>
        <rFont val="Segoe UI Light"/>
        <family val="2"/>
      </rPr>
      <t xml:space="preserve">1. Programa de Vigilancia Epidemiológico Psicosocial
</t>
    </r>
    <r>
      <rPr>
        <sz val="12"/>
        <color rgb="FF000000"/>
        <rFont val="Segoe UI Light"/>
        <family val="2"/>
      </rPr>
      <t xml:space="preserve">•	</t>
    </r>
    <r>
      <rPr>
        <b/>
        <sz val="12"/>
        <color rgb="FF000000"/>
        <rFont val="Segoe UI Light"/>
        <family val="2"/>
      </rPr>
      <t>Actividades de sensibilización y talleres</t>
    </r>
    <r>
      <rPr>
        <sz val="12"/>
        <color rgb="FF000000"/>
        <rFont val="Segoe UI Light"/>
        <family val="2"/>
      </rPr>
      <t xml:space="preserve"> 
Con cobertura a nivel nacional se abordaron las siguientes temáticas: Duelo con Amor, Decálogo del Buen Trato – Flow, Taller “Conversación Valiente “y Actividad de Gestión del Cambio; “El cambio, una puerta al crecimiento” y la socialización del protocolo Prevención de Violencias de Género.  Asimismo, se desarrollaron actividades como la Gestión asertiva de las emociones y Taller “Primeros auxilios psicológicos” en la Territorial Norte, el taller “Cuando el cuerpo habla: entendiendo las emociones” en DANE Central, y el taller “Resolución de conflictos” en Territorial Noroccidente.
•	</t>
    </r>
    <r>
      <rPr>
        <b/>
        <sz val="12"/>
        <color rgb="FF000000"/>
        <rFont val="Segoe UI Light"/>
        <family val="2"/>
      </rPr>
      <t xml:space="preserve">Actividades de capacitación y formación
</t>
    </r>
    <r>
      <rPr>
        <sz val="12"/>
        <color rgb="FF000000"/>
        <rFont val="Segoe UI Light"/>
        <family val="2"/>
      </rPr>
      <t xml:space="preserve">A nivel nacional se llevaron a cabo las charlas “El beneficio de saludar” y “Salud mental en el embarazo”. En la Territorial Norte se desarrollaron las capacitaciones en herramientas de relajación y clima laboral.  Asimismo, la Dirección Territorial Noroccidente recibió capacitación en Comunicación Asertiva: “Conecta sin Chocar”
•	</t>
    </r>
    <r>
      <rPr>
        <b/>
        <sz val="12"/>
        <color rgb="FF000000"/>
        <rFont val="Segoe UI Light"/>
        <family val="2"/>
      </rPr>
      <t xml:space="preserve"> Semana de la salud
</t>
    </r>
    <r>
      <rPr>
        <sz val="12"/>
        <color rgb="FF000000"/>
        <rFont val="Segoe UI Light"/>
        <family val="2"/>
      </rPr>
      <t>Se desarrollo la campaña de salud integral – Salud Mental (DANE Central), Sensibilización emocional: “Cuando el cuerpo habla” y Actividades complementarias enfocadas en gestión emocional, cambio organizacional y autocuidado.
•		I</t>
    </r>
    <r>
      <rPr>
        <b/>
        <sz val="12"/>
        <color rgb="FF000000"/>
        <rFont val="Segoe UI Light"/>
        <family val="2"/>
      </rPr>
      <t xml:space="preserve">ntervenciones programadas y nuevas solicitudes de acompañamiento
</t>
    </r>
    <r>
      <rPr>
        <sz val="12"/>
        <color rgb="FF000000"/>
        <rFont val="Segoe UI Light"/>
        <family val="2"/>
      </rPr>
      <t xml:space="preserve">o	Se llevaron a cabo actividades conforme a la programación del trimestre, y adicionalmente se atendieron nuevas solicitudes de intervención por parte de sedes ubicadas en Barranquilla, Montería y Bogotá, lo que permitió ampliar la cobertura del programa. De igual forma, se brindaron asesorías psicosociales individuales, tanto presenciales como virtuales, según las necesidades manifestadas por servidores del DANE Central y las Direcciones Territoriales. En particular se destacan: 
o	Territorial Norte: Atención individual y seguimiento continuo
o	Territorial Noroccidente: Casos en modalidad presencial y remota 
o	Seguimiento a casos en la ciudad de Pasto: Se gestionaron 6 casos individuales.
Las acciones desarrolladas durante el segundo trimestre de 2025 han contribuido de manera significativa al cumplimiento de la meta institucional de implementar una estrategia integral de fortalecimiento del programa de vigilancia epidemiológica, orientada a la identificación y prevención de condiciones que puedan afectar la salud mental y el bienestar de los colaboradores de la entidad
</t>
    </r>
    <r>
      <rPr>
        <b/>
        <sz val="12"/>
        <color rgb="FF000000"/>
        <rFont val="Segoe UI Light"/>
        <family val="2"/>
      </rPr>
      <t xml:space="preserve">2. Programa de Vigilancia Epidemiológico Osteomuscular
</t>
    </r>
    <r>
      <rPr>
        <sz val="12"/>
        <color rgb="FF000000"/>
        <rFont val="Segoe UI Light"/>
        <family val="2"/>
      </rPr>
      <t xml:space="preserve">
•	</t>
    </r>
    <r>
      <rPr>
        <b/>
        <sz val="12"/>
        <color rgb="FF000000"/>
        <rFont val="Segoe UI Light"/>
        <family val="2"/>
      </rPr>
      <t xml:space="preserve">Coordinación interinstitucional y planeación operativa
</t>
    </r>
    <r>
      <rPr>
        <sz val="12"/>
        <color rgb="FF000000"/>
        <rFont val="Segoe UI Light"/>
        <family val="2"/>
      </rPr>
      <t xml:space="preserve">o	Coordinación y programación de actividades con aliados estratégicos: ARL Positiva, ARL Sura y EPS.
o	Programación y agendamiento de valoraciones físicas para las brigadas de emergencia de la Dirección Territorial Centro Occidente y sus sedes: Manizales, Pereira, Armenia e Ibagué.
o	Inicio del proceso de valoración para la Dirección Territorial Centro.
o	Inspecciones presenciales en DANE Central, con acompañamiento de fisioterapeuta de ARL Positiva, incluyendo recomendaciones para prevenir enfermedades osteomusculares.
•	</t>
    </r>
    <r>
      <rPr>
        <b/>
        <sz val="12"/>
        <color rgb="FF000000"/>
        <rFont val="Segoe UI Light"/>
        <family val="2"/>
      </rPr>
      <t xml:space="preserve">Inspecciones ergonómicas de puestos de trabajo
</t>
    </r>
    <r>
      <rPr>
        <sz val="12"/>
        <color rgb="FF000000"/>
        <rFont val="Segoe UI Light"/>
        <family val="2"/>
      </rPr>
      <t xml:space="preserve">o	Inspecciones ergonómicas para nuevas solicitudes de teletrabajo.
o	Recorridos ergonómicos y revisión de puestos de trabajo en sede Bogotá, DANE Central y sede CAN (DIMPE), incluyendo la atención de casos especiales.
o	Gestión de adecuaciones de puestos de trabajo y solicitud de cambio de sillas, con el apoyo técnico de ARL Positiva.
•	</t>
    </r>
    <r>
      <rPr>
        <b/>
        <sz val="12"/>
        <color rgb="FF000000"/>
        <rFont val="Segoe UI Light"/>
        <family val="2"/>
      </rPr>
      <t xml:space="preserve">Valoraciones físicas y actividades con brigadas
</t>
    </r>
    <r>
      <rPr>
        <sz val="12"/>
        <color rgb="FF000000"/>
        <rFont val="Segoe UI Light"/>
        <family val="2"/>
      </rPr>
      <t xml:space="preserve">o	Valoraciones físicas ergonómicas realizadas para brigadistas de las siguientes sedes: Bucaramanga, Bogotá, DANE CAN, Florencia, Neiva, Mitú, Puerto Carreño, Puerto Inírida, Leticia y Tunja.
•	 </t>
    </r>
    <r>
      <rPr>
        <b/>
        <sz val="12"/>
        <color rgb="FF000000"/>
        <rFont val="Segoe UI Light"/>
        <family val="2"/>
      </rPr>
      <t xml:space="preserve">Capacitaciones y jornadas de sensibilización
</t>
    </r>
    <r>
      <rPr>
        <sz val="12"/>
        <color rgb="FF000000"/>
        <rFont val="Segoe UI Light"/>
        <family val="2"/>
      </rPr>
      <t xml:space="preserve">o	Capacitación en higiene postural para teletrabajadores – modalidad virtual con ARL Positiva.
o	Charla: Tips de ergonomía para oficinas saludables, con acompañamiento de la EPS SURA.
o	Sensibilización sobre prevención de lesiones por movimientos repetitivos y levantamiento de cargas – ARL Positiva.
o	Capacitación “Desórdenes músculo-esqueléticos: Cuidando tu espalda y columna” – ARL Positiva.
•	 </t>
    </r>
    <r>
      <rPr>
        <b/>
        <sz val="12"/>
        <color rgb="FF000000"/>
        <rFont val="Segoe UI Light"/>
        <family val="2"/>
      </rPr>
      <t xml:space="preserve">Actividades de promoción del bienestar físico
</t>
    </r>
    <r>
      <rPr>
        <sz val="12"/>
        <color rgb="FF000000"/>
        <rFont val="Segoe UI Light"/>
        <family val="2"/>
      </rPr>
      <t>o	SPA ergonómico (masajes para la espalda) por puesto de trabajo en DANE Central y sede Bogotá Álamos, con apoyo de la fisioterapeuta de ARL Positiva.
o	Pausas activas con la EPS SURA, desarrolladas en diferentes sedes.
Análisis y revisión técnica
o	Revisión de la línea basal del PVE Osteomuscular con el acompañamiento técnico de la ARL Sura, como insumo para la actualización del diagnóstico situacional y la priorización de intervenciones.
Las actividades desarrolladas durante el segundo trimestre fortalecen la implementación del PVE Osteomuscular y promueven entornos de trabajo ergonómicamente adecuados. Las acciones de capacitación, inspección y valoración física contribuyen a la prevención de desórdenes musculoesqueléticos, alineadas con los objetivos en materia de Seguridad y Salud en el Trabajo.</t>
    </r>
  </si>
  <si>
    <r>
      <t xml:space="preserve">Durante el tercer trimestre de 2025, el GIT Seguridad y Salud en el Trabajo avanzó de manera significativa en la implementación articulada de los Programas de Vigilancia Epidemiológica Osteomuscular y Psicosocial, logrando resultados concretos que reflejan el fortalecimiento de la salud laboral en la entidad.
1. </t>
    </r>
    <r>
      <rPr>
        <b/>
        <sz val="11"/>
        <color rgb="FF000000"/>
        <rFont val="Segoe UI"/>
        <family val="2"/>
      </rPr>
      <t xml:space="preserve">Avances en el Programa de Vigilancia Epidemiológica Osteomuscular
</t>
    </r>
    <r>
      <rPr>
        <sz val="11"/>
        <color rgb="FF000000"/>
        <rFont val="Segoe UI"/>
        <family val="2"/>
      </rPr>
      <t xml:space="preserve">Se consolidó una estrategia integral para la prevención de trastornos musculoesqueléticos de origen laboral, destacándose las siguientes acciones realizadas:
•	Fortalecimiento de capacidades preventivas: Se llevaron a cabo 9 jornadas que incluyeron sensibilización, talleres prácticos y entrega de materiales educativos sobre higiene postural, ergonomía y autocuidado.
•	Evaluación y acompañamiento individualizado: Se realizaron valoraciones médicas y seguimiento a colaboradores en riesgo, con implementación de planes caseros de ejercicio y recomendaciones específicas.
•	Mejoramiento de condiciones de trabajo: Se ejecutaron inspecciones ergonómicas en modalidad presencial y de teletrabajo, se retomaron las pausas activas y se desarrollaron talleres dirigidos a personal de vigilancia y servicios generales.
•	Acompañamiento en reintegro laboral: Se brindó seguimiento a colaboradores reintegrados después de incapacidades prolongadas, mediante planes adaptados para trabajo en casa.
•	Actualización técnica del programa: Se garantizó la trazabilidad de casos y se fortaleció el sistema de gestión con actualización de protocolos.
Resultado: La implementación de este programa permitió una mejora sustancial en la identificación de factores de riesgo ergonómico y en la intervención oportuna de casos, contribuyendo directamente al bienestar físico de los colaboradores.
2. </t>
    </r>
    <r>
      <rPr>
        <b/>
        <sz val="11"/>
        <color rgb="FF000000"/>
        <rFont val="Segoe UI"/>
        <family val="2"/>
      </rPr>
      <t xml:space="preserve">Avances en el Programa de Vigilancia Epidemiológica Psicosocial
</t>
    </r>
    <r>
      <rPr>
        <sz val="11"/>
        <color rgb="FF000000"/>
        <rFont val="Segoe UI"/>
        <family val="2"/>
      </rPr>
      <t>Con el objetivo de promover la salud mental y el bienestar emocional, se desarrollaron las siguientes estrategias:
•	Atención psicosocial personalizada: Se ofrecieron 9 asesorías individuales, tanto presenciales como virtuales, a servidores del nivel central y territorial.
•	Actividades formativas: Se realizaron 22 actividades de socialización y capacitación  sobre habilidades comunicativas, liderazgo positivo, manejo de eventos críticos, impacto de la salud física en la mental, y el poder de lo humano en el liderazgo.
•	Programa “Tú Equilibrio”: En alianza con Compensar, se lanzó y ejecutó este programa, con alta participación y acompañamiento posterior para el autocuidado emocional.
•	Cumplimiento de compromisos sindicales: Se dio seguimiento a lo establecido en el Acuerdo Sindical No. 16, fortaleciendo la confianza institucional en el eje psicosocial.
Resultado: La generación de espacios seguros para la atención emocional fortaleció la cultura del autocuidado y consolidó una ruta de apoyo en salud mental, impactando positivamente el clima laboral y el desempeño institucional.</t>
    </r>
  </si>
  <si>
    <r>
      <rPr>
        <b/>
        <sz val="12"/>
        <color rgb="FF000000"/>
        <rFont val="Segoe UI Light"/>
        <family val="2"/>
      </rPr>
      <t>Seguimientos Planes de mejoramiento:</t>
    </r>
    <r>
      <rPr>
        <sz val="12"/>
        <color rgb="FF000000"/>
        <rFont val="Segoe UI Light"/>
        <family val="2"/>
      </rPr>
      <t xml:space="preserve"> durante el segundo trimestre del año 2025, se llevó a cabo el seguimiento a los planes de mejora de las entidades certificadas por el SEN y el DANE. Este proceso incluyó la realización de comunicaciones periódicas con las entidades responsables, así como la revisión y validación de las evidencias presentadas para cada plan de mejora.
Gracias a este trabajo de monitoreo y acompañamiento, se logró la finalización exitosa de un total de ocho (8) planes de mejora, lo que refleja el compromiso de las entidades con el fortalecimiento y la optimización de sus respectivas operaciones estadísticas. Las operaciones estadísticas vigiladas fueron:                                                                                - Operación Estadística de Licenciamiento Ambiental - OELA
• Cuentas Nacionales Trimestrales por Sector Institucional (CNTSI)
• Estadísticas de Concreto Premezclado (ECP)
• Encuesta de Desarrollo e Innovación Tecnológica en la Industria Manufacturera - EDIT
• Estadística de Cemento Gris - ECG
• Estadísticas Sobre El Proceso De Licenciamiento Ambiental En La Etapa De Evaluación
• Inversión Directa (Id)
• Reporte Inversión De Portafolio En El Exterior
</t>
    </r>
    <r>
      <rPr>
        <b/>
        <sz val="12"/>
        <color rgb="FF000000"/>
        <rFont val="Segoe UI Light"/>
        <family val="2"/>
      </rPr>
      <t>Seguimiento uso logo proceso estadístico certificado:</t>
    </r>
    <r>
      <rPr>
        <sz val="12"/>
        <color rgb="FF000000"/>
        <rFont val="Segoe UI Light"/>
        <family val="2"/>
      </rPr>
      <t xml:space="preserve"> durante el segundo trimestre de 2025 se dio continuidad a las acciones de seguimiento y verificación de la implementación del logo del proceso estadístico certificado en las operaciones estadísticas con certificación de calidad vigente que aún no habían incorporado dicho distintivo en sus productos estadísticos, conforme a las condiciones establecidas para su uso. En este periodo, se verificó la incorporación del logo en 8 operaciones del DANE y en 4 operaciones del Sistema Estadístico Nacional (SEN), evidenciando su integración en los micrositios correspondientes de cada operación certificada. Con este avance, el número total de operaciones estadísticas que han implementado el logo asciende a 81, de las cuales 66 mantienen la certificación vigente. Adicionalmente, se identificaron 15 operaciones con certificación vencida, por lo cual se solicitó el retiro del logo de sus productos de difusión.</t>
    </r>
  </si>
  <si>
    <r>
      <rPr>
        <b/>
        <sz val="11"/>
        <color rgb="FF000000"/>
        <rFont val="Segoe UI"/>
        <family val="2"/>
      </rPr>
      <t>Seguimiento a planes de mejoramiento:</t>
    </r>
    <r>
      <rPr>
        <sz val="11"/>
        <color rgb="FF000000"/>
        <rFont val="Segoe UI"/>
        <family val="2"/>
      </rPr>
      <t xml:space="preserve"> durante el tercer trimestre de 2025 se realizó el seguimiento a los planes de mejora de las entidades certificadas por el SEN y el DANE. Este proceso contempló comunicaciones periódicas con las entidades responsables, así como la revisión y validación de las evidencias presentadas para cada plan.
Como resultado de este ejercicio de monitoreo y acompañamiento, se logró la culminación satisfactoria de siete (7) planes de mejora, lo que evidencia el compromiso institucional con el fortalecimiento y la optimización de las operaciones estadísticas.
Las operaciones estadísticas en las que se completaron los planes de mejora fueron:
•	Cuenta Satélite de Economía del Cuidado (CSEC)
•	PIB por Departamentos
•	Censo de Edificaciones (CEED)
•	Sistema de Información de Precios y Abastecimiento del Sector Agropecuario – componente Abastecimiento de Alimentos (SIPSA_A)
•	Encuesta Anual Manufacturera (EAM)
•	Indicador de Producción de Obras Civiles (IPOC)
•	Boletín Interactivo Epidemiológico (BIEP)
</t>
    </r>
    <r>
      <rPr>
        <b/>
        <sz val="11"/>
        <color rgb="FF000000"/>
        <rFont val="Segoe UI"/>
        <family val="2"/>
      </rPr>
      <t xml:space="preserve">Seguimiento uso del logo del proceso estadístico certificado: </t>
    </r>
    <r>
      <rPr>
        <sz val="11"/>
        <color rgb="FF000000"/>
        <rFont val="Segoe UI"/>
        <family val="2"/>
      </rPr>
      <t xml:space="preserve">durante el tercer trimestre de 2025 se continuó con las acciones de seguimiento y verificación de la implementación del logo del proceso estadístico certificado en las operaciones estadísticas con certificación de calidad vigente que aún no habían incorporado este distintivo en sus productos estadísticos, conforme a las condiciones establecidas para su uso. En este periodo, se verificó la incorporación del logo en (11) operaciones de (8) nuevas entidades: Aeronáutica Civil, Observatorio Colombiano de Ciencia y Tecnología, Instituto de Investigaciones Marinas y Costeras, Autoridad Nacional de Licencias Ambientales, Superintendencia de Industria y Comercio, Cuenta de Alto Costo, Agencia Nacional de Seguridad Vial (ANSV) y la Empresa Metro de Bogotá. Con este avance, el número total de operaciones estadísticas que han implementado el logo asciende a 91, de las cuales 78 mantienen la certificación vigente.
</t>
    </r>
    <r>
      <rPr>
        <b/>
        <sz val="11"/>
        <color rgb="FF000000"/>
        <rFont val="Segoe UI"/>
        <family val="2"/>
      </rPr>
      <t>Evaluaciones de la calidad estadística:</t>
    </r>
    <r>
      <rPr>
        <sz val="11"/>
        <color rgb="FF000000"/>
        <rFont val="Segoe UI"/>
        <family val="2"/>
      </rPr>
      <t xml:space="preserve"> durante el mismo periodo se completaron tres (3) evaluaciones de calidad a operaciones estadísticas del DANE y del Sistema Estadístico Nacional (SEN). Estas correspondieron al Sistema de Información de Precios y Abastecimiento del Sector Agropecuario – SIPSA (componentes Insumos y Factores – SIPSA-I, y Productos – SIPSA-P), el Índice de Costos del Transporte Intermunicipal de Pasajeros (ICTIP). Dichas evaluaciones permitieron verificar la implementación de los estándares del Marco de Aseguramiento de la Calidad en cada una de estas operaciones, fortaleciendo así la confiabilidad y el uso de la información producida.
</t>
    </r>
  </si>
  <si>
    <r>
      <rPr>
        <b/>
        <sz val="11"/>
        <color rgb="FF000000"/>
        <rFont val="Segoe UI"/>
        <family val="2"/>
      </rPr>
      <t xml:space="preserve">Gestión con las entidades
</t>
    </r>
    <r>
      <rPr>
        <sz val="11"/>
        <color rgb="FF000000"/>
        <rFont val="Segoe UI"/>
        <family val="2"/>
      </rPr>
      <t xml:space="preserve">En aras de conocer el grado de implementación de los principios establecidos en el MAC, en el tercer trimestre del año 2025, se realizaron acercamientos con 6 entidades para brindarles mayor contexto y responder a las inquietudes que pudieran surgir. Se solicitaron opciones de fecha de reunión para sesiones de profundización y se realizaron recordatorios por correo electrónico para asegurar la participación de las entidades para hacer seguimiento al diligenciamiento de la herramienta. Específicamente se realizó acompañamiento a la Federación Colombiana de Ganaderos, respecto al diligenciamiento de la herramienta de autodiagnóstico.
Adicionalmente, las entidades Auditoría General de la República, Ministerio de Justicia y Federación Colombiana de Ganaderos enviaron sus instrumentos de autodiagnóstico que serán objeto de revisión y retroalimentación con los hallazgos encontrados a través de una reunión de cierre.
Por otra parte, se realizaron jornadas de socialización sobre el proceso de evaluación de calidad y el uso de la herramienta de autoevaluación. Estas incluyeron la capacitación a la Unidad de Planificación Rural Agropecuaria (UPRA), dirigida a los responsables de la operación estadística de la Dirección de Ordenamiento de la Propiedad y Mercado de Tierras, y la socialización al Servicio Nacional de Aprendizaje (SENA), orientada a la Dirección de Planeación y Direccionamiento Corporativo, al Grupo de Gestión de la Información y Evaluación de Resultados, con el fin de fortalecer la aplicación del instrumento en las operaciones estadísticas de formación profesional y en el Observatorio Laboral y de Ocupaciones.
</t>
    </r>
  </si>
  <si>
    <t>L1.7 Elaborar un documento de recomendaciones, buenas prácticas, directrices, mecanismos y alianzas para la participación ciudadana en la generación, la validación y el uso de datos estadísticos.</t>
  </si>
  <si>
    <t>Dinamizar el ecosistema de datos del SEN y sus instancias de coordinación mediante la generación de intercambios de experiencias y buenas prácticas, productos y resultados que fomenten la cultura estadística.</t>
  </si>
  <si>
    <t xml:space="preserve">
Elaborar los documentos para la regulación estadística, actualización del sistema de conceptos y Documentación DDI</t>
  </si>
  <si>
    <r>
      <t xml:space="preserve">En el marco del avance de esta meta, durante el segundo trimestre de 2025, se realizaron las siguientes acciones: 
</t>
    </r>
    <r>
      <rPr>
        <b/>
        <sz val="12"/>
        <color rgb="FF000000"/>
        <rFont val="Segoe UI Light"/>
        <family val="2"/>
      </rPr>
      <t>Mayo:</t>
    </r>
    <r>
      <rPr>
        <sz val="12"/>
        <color rgb="FF000000"/>
        <rFont val="Segoe UI Light"/>
        <family val="2"/>
      </rPr>
      <t xml:space="preserve"> el 23 de mayo de 2025, en cumplimiento a lo establecido en el calendario web del Departamento Administrativo Nacional de Estadística - DANE, se realizó la publicación de los resultados de la Cuenta Ambiental y Económica de Flujos de Energía CAE - FE correspondiente al período 2023pr.
</t>
    </r>
    <r>
      <rPr>
        <b/>
        <sz val="12"/>
        <color rgb="FF000000"/>
        <rFont val="Segoe UI Light"/>
        <family val="2"/>
      </rPr>
      <t xml:space="preserve">Junio: </t>
    </r>
    <r>
      <rPr>
        <sz val="12"/>
        <color rgb="FF000000"/>
        <rFont val="Segoe UI Light"/>
        <family val="2"/>
      </rPr>
      <t>el 27 de junio de 2025, en cumplimiento a lo establecido en el calendario web del Departamento Administrativo Nacional de Estadística - DANE, se realizó la publicación de los resultados de la Cuenta Ambiental y Económica de flujos del Bosque - CAE-FB correspondientes al período 2022 - 2023p.</t>
    </r>
  </si>
  <si>
    <r>
      <t xml:space="preserve">Se allegan los elementos que se relacionan a continuación, como soporte de la ejecución de la actividad durante cada una de las mensualidades que conforman el segundo trimestre de 2025:
</t>
    </r>
    <r>
      <rPr>
        <b/>
        <sz val="12"/>
        <color rgb="FF000000"/>
        <rFont val="Segoe UI Light"/>
        <family val="2"/>
      </rPr>
      <t xml:space="preserve">Cuenta Ambiental y Económica de Flujos de Energía CAE - FE:
</t>
    </r>
    <r>
      <rPr>
        <sz val="12"/>
        <color rgb="FF000000"/>
        <rFont val="Segoe UI Light"/>
        <family val="2"/>
      </rPr>
      <t xml:space="preserve">
</t>
    </r>
    <r>
      <rPr>
        <b/>
        <sz val="12"/>
        <color rgb="FF000000"/>
        <rFont val="Segoe UI Light"/>
        <family val="2"/>
      </rPr>
      <t>01.</t>
    </r>
    <r>
      <rPr>
        <sz val="12"/>
        <color rgb="FF000000"/>
        <rFont val="Segoe UI Light"/>
        <family val="2"/>
      </rPr>
      <t xml:space="preserve"> bol-CST-2024
</t>
    </r>
    <r>
      <rPr>
        <b/>
        <sz val="12"/>
        <color rgb="FF000000"/>
        <rFont val="Segoe UI Light"/>
        <family val="2"/>
      </rPr>
      <t>02.</t>
    </r>
    <r>
      <rPr>
        <sz val="12"/>
        <color rgb="FF000000"/>
        <rFont val="Segoe UI Light"/>
        <family val="2"/>
      </rPr>
      <t xml:space="preserve"> anex-CAE-FE-2023p
El boletín técnico, los cuadros de resultados y demás elementos aquí relacionados en el marco de los resultados marzo 2025pr reposan en: https://www.dane.gov.co/index.php/estadisticas-por-tema/cuentas-nacionales/cuentas-satelite/cuenta-satelite-ambiental-csa#cuenta-ambiental-y-economica-de-flujos-de-energia-cae-fe
</t>
    </r>
    <r>
      <rPr>
        <b/>
        <sz val="12"/>
        <color rgb="FF000000"/>
        <rFont val="Segoe UI Light"/>
        <family val="2"/>
      </rPr>
      <t xml:space="preserve">Cuenta Ambiental y Económica de flujos del Bosque - CAE-FB:
</t>
    </r>
    <r>
      <rPr>
        <sz val="12"/>
        <color rgb="FF000000"/>
        <rFont val="Segoe UI Light"/>
        <family val="2"/>
      </rPr>
      <t xml:space="preserve">
</t>
    </r>
    <r>
      <rPr>
        <b/>
        <sz val="12"/>
        <color rgb="FF000000"/>
        <rFont val="Segoe UI Light"/>
        <family val="2"/>
      </rPr>
      <t>01.</t>
    </r>
    <r>
      <rPr>
        <sz val="12"/>
        <color rgb="FF000000"/>
        <rFont val="Segoe UI Light"/>
        <family val="2"/>
      </rPr>
      <t xml:space="preserve"> bol-CAEFB-2023p
</t>
    </r>
    <r>
      <rPr>
        <b/>
        <sz val="12"/>
        <color rgb="FF000000"/>
        <rFont val="Segoe UI Light"/>
        <family val="2"/>
      </rPr>
      <t>02.</t>
    </r>
    <r>
      <rPr>
        <sz val="12"/>
        <color rgb="FF000000"/>
        <rFont val="Segoe UI Light"/>
        <family val="2"/>
      </rPr>
      <t xml:space="preserve"> anex-CAEFB-BOUUnidFisicas-2023p
</t>
    </r>
    <r>
      <rPr>
        <b/>
        <sz val="12"/>
        <color rgb="FF000000"/>
        <rFont val="Segoe UI Light"/>
        <family val="2"/>
      </rPr>
      <t>03.</t>
    </r>
    <r>
      <rPr>
        <sz val="12"/>
        <color rgb="FF000000"/>
        <rFont val="Segoe UI Light"/>
        <family val="2"/>
      </rPr>
      <t xml:space="preserve"> anex-CAEFB-CuadroOferUnidadeFisicas-2023p
</t>
    </r>
    <r>
      <rPr>
        <b/>
        <sz val="12"/>
        <color rgb="FF000000"/>
        <rFont val="Segoe UI Light"/>
        <family val="2"/>
      </rPr>
      <t>04.</t>
    </r>
    <r>
      <rPr>
        <sz val="12"/>
        <color rgb="FF000000"/>
        <rFont val="Segoe UI Light"/>
        <family val="2"/>
      </rPr>
      <t xml:space="preserve"> anex-CAEFB-CuadroOferUnidadeMonetarias-2023p
El boletín técnico, los cuadros de resultados y demás elementos aquí relacionados en el marco de los resultados marzo 2025pr reposan en: https://www.dane.gov.co/index.php/estadisticas-por-tema/cuentas-nacionales/cuentas-satelite/cuenta-satelite-ambiental-csa#cuenta-ambiental-y-economica-de-flujos-del-bosque-cae-fb</t>
    </r>
  </si>
  <si>
    <r>
      <t xml:space="preserve">En el marco del avance de esta meta DSCN_1 definida en el PAI 2025 en términos de "Publicar durante el segundo, tercero y cuarto trimestre de 2025, los ocho (8) boletines y sus anexos de las operaciones estadísticas de las Cuentas del Marco Central del Sistema de Contabilidad Ambiental y Económica (cuentas ambientales y económicas de flujos del agua, del bosque, de energía, de residuos sólidos y de emisiones al aire; cuenta ambiental y económica de activos de los recursos minerales y energéticos; cuenta ambiental y económica de actividades ambientales y transacciones asociadas)", durante el tercer trimestre de 2025, se realizaron las siguientes acciones: 
</t>
    </r>
    <r>
      <rPr>
        <b/>
        <sz val="11"/>
        <color rgb="FF000000"/>
        <rFont val="Segoe UI"/>
        <family val="2"/>
      </rPr>
      <t xml:space="preserve">Julio: </t>
    </r>
    <r>
      <rPr>
        <sz val="11"/>
        <color rgb="FF000000"/>
        <rFont val="Segoe UI"/>
        <family val="2"/>
      </rPr>
      <t xml:space="preserve">el 18 de julio de 2025, en cumplimiento a lo establecido en el calendario web del Departamento Administrativo Nacional de Estadística - DANE, se realizó la publicación de los resultados del Cuenta Ambiental y Económica de Activos de los Recursos Minerales y Energéticos (CAE-ARME) correspondinete al período estadístico de 2023 - 2024 provisional.
</t>
    </r>
    <r>
      <rPr>
        <b/>
        <sz val="11"/>
        <color rgb="FF000000"/>
        <rFont val="Segoe UI"/>
        <family val="2"/>
      </rPr>
      <t>Agosto:</t>
    </r>
    <r>
      <rPr>
        <sz val="11"/>
        <color rgb="FF000000"/>
        <rFont val="Segoe UI"/>
        <family val="2"/>
      </rPr>
      <t xml:space="preserve"> el viernes 8 de agostos de 2025, en cumplimiento a lo establecido en el calendario web del Departamento Administrativo Nacional de Estadística - DANE, se realizó la publicación de los resultados de la Cuenta ambiental y económica de flujos de materiales de residuos sólidos (CAEFM-RS) correspondientes al período estadístico 2022-2023 provisional.
Por otra parte, el viernes 29 de agosto, en cumplimiento a lo establecido en el calendario web del Departamento Administrativo Nacional de Estadística - DANE, se realizó la publicación de los resultados de la Cuenta Ambienta y Económica de Flujos de Agua (CAE-FA) correspondientes al período estadístico 2023 provisional. 
</t>
    </r>
    <r>
      <rPr>
        <b/>
        <sz val="11"/>
        <color rgb="FF000000"/>
        <rFont val="Segoe UI"/>
        <family val="2"/>
      </rPr>
      <t xml:space="preserve">Septiembre: </t>
    </r>
    <r>
      <rPr>
        <sz val="11"/>
        <color rgb="FF000000"/>
        <rFont val="Segoe UI"/>
        <family val="2"/>
      </rPr>
      <t>el viernes 5 de septiembre de 2025, en cumplimiento a lo establecido en el calendario web del Departamento Administrativo Nacional de Estadística - DANE, se realizó la publicación de los resultados de la Cuenta Ambiental y Económica de Actividades Ambientales y Transacciones Asociadas (CAE-AATA) correspondientes al período estadístico 2023p - 2024pr.</t>
    </r>
  </si>
  <si>
    <r>
      <t xml:space="preserve">Se allegan los elementos que se relacionan a continuación, como soporte de la ejecución de la actividad durante cada una de las mensualidades que conforman el tercer trimestre de 2025:
</t>
    </r>
    <r>
      <rPr>
        <b/>
        <sz val="11"/>
        <color rgb="FF000000"/>
        <rFont val="Segoe UI"/>
        <family val="2"/>
      </rPr>
      <t>Julio:</t>
    </r>
    <r>
      <rPr>
        <sz val="11"/>
        <color rgb="FF000000"/>
        <rFont val="Segoe UI"/>
        <family val="2"/>
      </rPr>
      <t xml:space="preserve">
</t>
    </r>
    <r>
      <rPr>
        <b/>
        <sz val="11"/>
        <color rgb="FF000000"/>
        <rFont val="Segoe UI"/>
        <family val="2"/>
      </rPr>
      <t xml:space="preserve">
Cuenta Ambiental y Económica de Activos de los Recursos Minerales y Energéticos (CAE-ARME):
</t>
    </r>
    <r>
      <rPr>
        <sz val="11"/>
        <color rgb="FF000000"/>
        <rFont val="Segoe UI"/>
        <family val="2"/>
      </rPr>
      <t xml:space="preserve">
01. bol-CAEARME-2024p
02. anex-CAEARME-2024p
El boletín técnico, los cuadros de resultados y demás elementos aquí relacionados en el marco de los resultados 2023 - 2024 provisional reposan en: https://www.dane.gov.co/index.php/estadisticas-por-tema/cuentas-nacionales/cuentas-satelite/cuenta-satelite-ambiental-csa#cuenta-ambiental-y-economica-de-activos-de-los-recursos-minerales-y-energeticos-cae-arme
</t>
    </r>
    <r>
      <rPr>
        <b/>
        <sz val="11"/>
        <color rgb="FF000000"/>
        <rFont val="Segoe UI"/>
        <family val="2"/>
      </rPr>
      <t xml:space="preserve">Agosto:
</t>
    </r>
    <r>
      <rPr>
        <sz val="11"/>
        <color rgb="FF000000"/>
        <rFont val="Segoe UI"/>
        <family val="2"/>
      </rPr>
      <t xml:space="preserve">
</t>
    </r>
    <r>
      <rPr>
        <b/>
        <sz val="11"/>
        <color rgb="FF000000"/>
        <rFont val="Segoe UI"/>
        <family val="2"/>
      </rPr>
      <t>Cuenta ambiental y económica de flujos de materiales de residuos sólidos (CAEFM-RS):</t>
    </r>
    <r>
      <rPr>
        <sz val="11"/>
        <color rgb="FF000000"/>
        <rFont val="Segoe UI"/>
        <family val="2"/>
      </rPr>
      <t xml:space="preserve">
01. bol-CAEFMRS-2023pr
02. anex-CAEFMRS-2023pr
03. anex-CAEFMRS-indicadores-2023pr 
El boletín técnico, los cuadros de resultados y demás elementos aquí relacionados en el marco de los resultados 2022-2023 provisional reposan en: https://www.dane.gov.co/index.php/estadisticas-por-tema/cuentas-nacionales/cuentas-satelite/cuenta-satelite-ambiental-csa#cuenta-ambiental-y-economica-de-flujos-de-materiales-residuos-solidos-caefm-rs
</t>
    </r>
    <r>
      <rPr>
        <b/>
        <sz val="11"/>
        <color rgb="FF000000"/>
        <rFont val="Segoe UI"/>
        <family val="2"/>
      </rPr>
      <t xml:space="preserve">Cuenta Ambienta y Económica de Flujos de Agua (CAE-FA):
</t>
    </r>
    <r>
      <rPr>
        <sz val="11"/>
        <color rgb="FF000000"/>
        <rFont val="Segoe UI"/>
        <family val="2"/>
      </rPr>
      <t xml:space="preserve">
01. bol-CAEFA-2023p
02. anex-CAEFA-COU-2023p
03. anex-CAEFA-Indicadores-2023p
El boletín técnico, los cuadros de resultados y demás elementos aquí relacionados en el marco de los resultados 2023 provisional reposan en: https://www.dane.gov.co/index.php/estadisticas-por-tema/cuentas-nacionales/cuentas-satelite/cuenta-satelite-ambiental-csa#cuenta-ambiental-y-economica-de-flujos-de-agua-cae-fa
</t>
    </r>
    <r>
      <rPr>
        <b/>
        <sz val="11"/>
        <color rgb="FF000000"/>
        <rFont val="Segoe UI"/>
        <family val="2"/>
      </rPr>
      <t xml:space="preserve">Septiembre: 
Cuenta Ambiental y Económica de Actividades Ambientales y Transacciones Asociadas (CAE-AATA):
</t>
    </r>
    <r>
      <rPr>
        <sz val="11"/>
        <color rgb="FF000000"/>
        <rFont val="Segoe UI"/>
        <family val="2"/>
      </rPr>
      <t xml:space="preserve">
01. bol-CAEAATA-2024pr
02. anex-CAEAATA-2024pr
El boletín técnico, los cuadros de resultados y demás elementos aquí relacionados en el marco de los resultados 2023P - 2024pr reposan en: https://www.dane.gov.co/index.php/estadisticas-por-tema/cuentas-nacionales/cuentas-satelite/cuenta-satelite-ambiental-csa#cuenta-ambiental-y-economica-de-las-actividades-ambientales-y-transacciones-asociadas-cae-aata</t>
    </r>
  </si>
  <si>
    <r>
      <t xml:space="preserve">Se allegan los elementos que se relacionan a continuación, como soporte de la ejecución de la actividad durante cada una de las mensualidades que conforman el segundo trimestre de 2025:
</t>
    </r>
    <r>
      <rPr>
        <b/>
        <sz val="12"/>
        <color rgb="FF000000"/>
        <rFont val="Segoe UI Light"/>
        <family val="2"/>
      </rPr>
      <t>01.</t>
    </r>
    <r>
      <rPr>
        <sz val="12"/>
        <color rgb="FF000000"/>
        <rFont val="Segoe UI Light"/>
        <family val="2"/>
      </rPr>
      <t xml:space="preserve"> bol-CST-2024
</t>
    </r>
    <r>
      <rPr>
        <b/>
        <sz val="12"/>
        <color rgb="FF000000"/>
        <rFont val="Segoe UI Light"/>
        <family val="2"/>
      </rPr>
      <t>02.</t>
    </r>
    <r>
      <rPr>
        <sz val="12"/>
        <color rgb="FF000000"/>
        <rFont val="Segoe UI Light"/>
        <family val="2"/>
      </rPr>
      <t xml:space="preserve"> anex-CST-2024
</t>
    </r>
    <r>
      <rPr>
        <b/>
        <sz val="12"/>
        <color rgb="FF000000"/>
        <rFont val="Segoe UI Light"/>
        <family val="2"/>
      </rPr>
      <t>03.</t>
    </r>
    <r>
      <rPr>
        <sz val="12"/>
        <color rgb="FF000000"/>
        <rFont val="Segoe UI Light"/>
        <family val="2"/>
      </rPr>
      <t xml:space="preserve"> anex-CST-Ocupados-2024
El boletín técnico, los cuadros de resultados y demás evidencias aquí relacionadas de estos resultados 2023p-2024pr reposan en: https://www.dane.gov.co/index.php/estadisticas-por-tema/cuentas-nacionales/cuentas-satelite/cuentas-economicas-cuenta-satelite-de-turismo-cst</t>
    </r>
  </si>
  <si>
    <r>
      <t xml:space="preserve">Se allegan los elementos que se relacionan a continuación, como soporte de la ejecución de la actividad durante cada una de las mensualidades que conforman el segundo trimestre de 2025:
</t>
    </r>
    <r>
      <rPr>
        <b/>
        <sz val="12"/>
        <color rgb="FF000000"/>
        <rFont val="Segoe UI Light"/>
        <family val="2"/>
      </rPr>
      <t>01.</t>
    </r>
    <r>
      <rPr>
        <sz val="12"/>
        <color rgb="FF000000"/>
        <rFont val="Segoe UI Light"/>
        <family val="2"/>
      </rPr>
      <t xml:space="preserve"> bol-PIB-Itrim2025
</t>
    </r>
    <r>
      <rPr>
        <b/>
        <sz val="12"/>
        <color rgb="FF000000"/>
        <rFont val="Segoe UI Light"/>
        <family val="2"/>
      </rPr>
      <t>02.</t>
    </r>
    <r>
      <rPr>
        <sz val="12"/>
        <color rgb="FF000000"/>
        <rFont val="Segoe UI Light"/>
        <family val="2"/>
      </rPr>
      <t xml:space="preserve"> cp-PIB-Itrim2025
</t>
    </r>
    <r>
      <rPr>
        <b/>
        <sz val="12"/>
        <color rgb="FF000000"/>
        <rFont val="Segoe UI Light"/>
        <family val="2"/>
      </rPr>
      <t>03.</t>
    </r>
    <r>
      <rPr>
        <sz val="12"/>
        <color rgb="FF000000"/>
        <rFont val="Segoe UI Light"/>
        <family val="2"/>
      </rPr>
      <t xml:space="preserve"> pres-PIB-Itrim2025
</t>
    </r>
    <r>
      <rPr>
        <b/>
        <sz val="12"/>
        <color rgb="FF000000"/>
        <rFont val="Segoe UI Light"/>
        <family val="2"/>
      </rPr>
      <t>04.</t>
    </r>
    <r>
      <rPr>
        <sz val="12"/>
        <color rgb="FF000000"/>
        <rFont val="Segoe UI Light"/>
        <family val="2"/>
      </rPr>
      <t xml:space="preserve"> doc-PIB-EspecifiAjusEstacional-Itrim2025
</t>
    </r>
    <r>
      <rPr>
        <b/>
        <sz val="12"/>
        <color rgb="FF000000"/>
        <rFont val="Segoe UI Light"/>
        <family val="2"/>
      </rPr>
      <t>05.</t>
    </r>
    <r>
      <rPr>
        <sz val="12"/>
        <color rgb="FF000000"/>
        <rFont val="Segoe UI Light"/>
        <family val="2"/>
      </rPr>
      <t xml:space="preserve"> anex-ProduccionConstantes-Itrim2025
</t>
    </r>
    <r>
      <rPr>
        <b/>
        <sz val="12"/>
        <color rgb="FF000000"/>
        <rFont val="Segoe UI Light"/>
        <family val="2"/>
      </rPr>
      <t>06.</t>
    </r>
    <r>
      <rPr>
        <sz val="12"/>
        <color rgb="FF000000"/>
        <rFont val="Segoe UI Light"/>
        <family val="2"/>
      </rPr>
      <t xml:space="preserve"> anex-ProduccionCorriente-Itrim2025
</t>
    </r>
    <r>
      <rPr>
        <b/>
        <sz val="12"/>
        <color rgb="FF000000"/>
        <rFont val="Segoe UI Light"/>
        <family val="2"/>
      </rPr>
      <t>07.</t>
    </r>
    <r>
      <rPr>
        <sz val="12"/>
        <color rgb="FF000000"/>
        <rFont val="Segoe UI Light"/>
        <family val="2"/>
      </rPr>
      <t xml:space="preserve"> anex-GastoConstantes-Itrim2025
</t>
    </r>
    <r>
      <rPr>
        <b/>
        <sz val="12"/>
        <color rgb="FF000000"/>
        <rFont val="Segoe UI Light"/>
        <family val="2"/>
      </rPr>
      <t>08.</t>
    </r>
    <r>
      <rPr>
        <sz val="12"/>
        <color rgb="FF000000"/>
        <rFont val="Segoe UI Light"/>
        <family val="2"/>
      </rPr>
      <t xml:space="preserve"> anex-GastoCorriente-Itrim2025
El boletín técnico, los cuadros de resultados y demás elementos aquí relacionados en el marco de los resultados marzo 2025pr reposan en: https://www.dane.gov.co/index.php/estadisticas-por-tema/cuentas-nacionales/cuentas-nacionales-trimestrales</t>
    </r>
  </si>
  <si>
    <r>
      <t xml:space="preserve">En el marco del avance de esta meta DSCN_7 definida en el PAI 2025 en términos de “Publicar durante cada trimestre de 2025, los boletines y anexos del PIB trimestral desde los enfoques de la producción y el gasto, para los periodos del: cuarto trimestre de 2024, primer, segundo y tercer trimestre del año 2025” se indica que, durante el tercer trimestre de 2025, se realizaron las siguientes acciones:
</t>
    </r>
    <r>
      <rPr>
        <b/>
        <sz val="11"/>
        <color rgb="FF000000"/>
        <rFont val="Segoe UI"/>
        <family val="2"/>
      </rPr>
      <t xml:space="preserve">
Agosto: </t>
    </r>
    <r>
      <rPr>
        <sz val="11"/>
        <color rgb="FF000000"/>
        <rFont val="Segoe UI"/>
        <family val="2"/>
      </rPr>
      <t>el viernes 15 de agosto, en cumplimiento a los establecido en el calendario web del Departamento Administrativo Nacional de Estadística - DANE, se realizó la publicación de los resultados del Producto Interno Bruto - PIB correspondinete al período estadístico  II trimestre de 2025.</t>
    </r>
  </si>
  <si>
    <r>
      <t>Se allegan los elementos que se relacionan a continuación, como soporte de la ejecución de la actividad durante agosto de 2025:
01. bol-PIB-IItrim2025
02. cp-PIB-IItrim2025
03. doc-PIB-EspecifiAjusEstacional-IItrim2025
04. anex-ProduccionConstantes-IItrim2025
05. anex-ProduccionCorriente-IItrim2025</t>
    </r>
    <r>
      <rPr>
        <b/>
        <sz val="11"/>
        <color rgb="FF000000"/>
        <rFont val="Segoe UI"/>
        <family val="2"/>
      </rPr>
      <t xml:space="preserve">
</t>
    </r>
    <r>
      <rPr>
        <sz val="11"/>
        <color rgb="FF000000"/>
        <rFont val="Segoe UI"/>
        <family val="2"/>
      </rPr>
      <t>06. anex-GastoConstantes-IItrim2025
07. anex-GastoCorriente-IItrim2025
El boletín técnico, los cuadros de resultados y demás elementos aquí relacionados en el marco de los resultados correspondientes al período II trimestre 2025pr reposan en: https://www.dane.gov.co/index.php/estadisticas-por-tema/cuentas-nacionales/cuentas-nacionales-trimestrales/pib-informacion-tecnica</t>
    </r>
  </si>
  <si>
    <r>
      <t xml:space="preserve">Se allegan los elementos que se relacionan a continuación, como soporte de la ejecución de la actividad conforme a la programación establecida en el calendario Web del Departamento Administrativo Nacional de Estadística:
</t>
    </r>
    <r>
      <rPr>
        <b/>
        <sz val="12"/>
        <color rgb="FF000000"/>
        <rFont val="Segoe UI Light"/>
        <family val="2"/>
      </rPr>
      <t xml:space="preserve">01. </t>
    </r>
    <r>
      <rPr>
        <sz val="12"/>
        <color rgb="FF000000"/>
        <rFont val="Segoe UI Light"/>
        <family val="2"/>
      </rPr>
      <t xml:space="preserve">bol-CNTSI-Itrim2025
</t>
    </r>
    <r>
      <rPr>
        <b/>
        <sz val="12"/>
        <color rgb="FF000000"/>
        <rFont val="Segoe UI Light"/>
        <family val="2"/>
      </rPr>
      <t>02.</t>
    </r>
    <r>
      <rPr>
        <sz val="12"/>
        <color rgb="FF000000"/>
        <rFont val="Segoe UI Light"/>
        <family val="2"/>
      </rPr>
      <t xml:space="preserve"> anex-CNTSI-Serie-Itrim2025
</t>
    </r>
    <r>
      <rPr>
        <b/>
        <sz val="12"/>
        <color rgb="FF000000"/>
        <rFont val="Segoe UI Light"/>
        <family val="2"/>
      </rPr>
      <t>03.</t>
    </r>
    <r>
      <rPr>
        <sz val="12"/>
        <color rgb="FF000000"/>
        <rFont val="Segoe UI Light"/>
        <family val="2"/>
      </rPr>
      <t xml:space="preserve"> anex-CNTSI-ConciCuentaNoFinayFina-Itrim2025
El boletín técnico, los cuadros de resultados y demás elementos aquí relacionados en el marco de los resultados marzo 2025pr reposan en: https://www.dane.gov.co/index.php/estadisticas-por-tema/cuentas-nacionales/cuentas-nacionales-trimestrales-por-sector-institucional-cntsi</t>
    </r>
  </si>
  <si>
    <r>
      <t xml:space="preserve">Se allegan los elementos que se relacionan a continuación, como soporte de la ejecución de la actividad durante cada una de las mensualidades que conforman el segundo trimestre de 2025:
</t>
    </r>
    <r>
      <rPr>
        <b/>
        <sz val="12"/>
        <color rgb="FF000000"/>
        <rFont val="Segoe UI Light"/>
        <family val="2"/>
      </rPr>
      <t>01.</t>
    </r>
    <r>
      <rPr>
        <sz val="12"/>
        <color rgb="FF000000"/>
        <rFont val="Segoe UI Light"/>
        <family val="2"/>
      </rPr>
      <t xml:space="preserve"> bol-PIBDep-2024pr
</t>
    </r>
    <r>
      <rPr>
        <b/>
        <sz val="12"/>
        <color rgb="FF000000"/>
        <rFont val="Segoe UI Light"/>
        <family val="2"/>
      </rPr>
      <t>02.</t>
    </r>
    <r>
      <rPr>
        <sz val="12"/>
        <color rgb="FF000000"/>
        <rFont val="Segoe UI Light"/>
        <family val="2"/>
      </rPr>
      <t xml:space="preserve"> anex-PIBDep-TotalDep-2024pr
</t>
    </r>
    <r>
      <rPr>
        <b/>
        <sz val="12"/>
        <color rgb="FF000000"/>
        <rFont val="Segoe UI Light"/>
        <family val="2"/>
      </rPr>
      <t>03.</t>
    </r>
    <r>
      <rPr>
        <sz val="12"/>
        <color rgb="FF000000"/>
        <rFont val="Segoe UI Light"/>
        <family val="2"/>
      </rPr>
      <t xml:space="preserve"> anex-PIBDep-Activecono-2024pr
</t>
    </r>
    <r>
      <rPr>
        <b/>
        <sz val="12"/>
        <color rgb="FF000000"/>
        <rFont val="Segoe UI Light"/>
        <family val="2"/>
      </rPr>
      <t>04.</t>
    </r>
    <r>
      <rPr>
        <sz val="12"/>
        <color rgb="FF000000"/>
        <rFont val="Segoe UI Light"/>
        <family val="2"/>
      </rPr>
      <t xml:space="preserve"> anex-PIBDep-departamento-2024pr
</t>
    </r>
    <r>
      <rPr>
        <b/>
        <sz val="12"/>
        <color rgb="FF000000"/>
        <rFont val="Segoe UI Light"/>
        <family val="2"/>
      </rPr>
      <t>05.</t>
    </r>
    <r>
      <rPr>
        <sz val="12"/>
        <color rgb="FF000000"/>
        <rFont val="Segoe UI Light"/>
        <family val="2"/>
      </rPr>
      <t xml:space="preserve"> anex-PIBDep-Regiones-2024pr
</t>
    </r>
    <r>
      <rPr>
        <b/>
        <sz val="12"/>
        <color rgb="FF000000"/>
        <rFont val="Segoe UI Light"/>
        <family val="2"/>
      </rPr>
      <t>06.</t>
    </r>
    <r>
      <rPr>
        <sz val="12"/>
        <color rgb="FF000000"/>
        <rFont val="Segoe UI Light"/>
        <family val="2"/>
      </rPr>
      <t xml:space="preserve"> anex-PIBDep-RetropoDepart-2024pr
El boletín técnico, los cuadros de resultados y demás elementos aquí relacionados en el marco de los resultados de la operación estadística PIB por Departamento - PIBDEP correspondientes al período 2024pr reposan en: https://www.dane.gov.co/index.php/estadisticas-por-tema/cuentas-nacionales/cuentas-nacionales-departamentales</t>
    </r>
  </si>
  <si>
    <r>
      <t xml:space="preserve">En el marco del avance de esta meta, durante el segundo trimestre de 2025, se realizaron las siguientes acciones: 
</t>
    </r>
    <r>
      <rPr>
        <b/>
        <sz val="12"/>
        <color rgb="FF000000"/>
        <rFont val="Segoe UI Light"/>
        <family val="2"/>
      </rPr>
      <t xml:space="preserve">Abril: </t>
    </r>
    <r>
      <rPr>
        <sz val="12"/>
        <color rgb="FF000000"/>
        <rFont val="Segoe UI Light"/>
        <family val="2"/>
      </rPr>
      <t xml:space="preserve">el 21 de abril de 2025, en cumplimiento a lo establecido en el calendario web del Departamento Administrativo Nacional de Estadística - DANE, se realizó la publicación de los resultados del Indicador de Seguimiento a la Economía - ISE correspondinete al período estadístico de febrero de 2025pr.
</t>
    </r>
    <r>
      <rPr>
        <b/>
        <sz val="12"/>
        <color rgb="FF000000"/>
        <rFont val="Segoe UI Light"/>
        <family val="2"/>
      </rPr>
      <t>Mayo:</t>
    </r>
    <r>
      <rPr>
        <sz val="12"/>
        <color rgb="FF000000"/>
        <rFont val="Segoe UI Light"/>
        <family val="2"/>
      </rPr>
      <t xml:space="preserve"> el 15 de mayo de 2025, en cumplimiento a lo establecido en el calendario web del Departamento Administrativo Nacional de Estadística - DANE, se realizó la publicación de los resultados del Indicador de Seguimiento a la Economía - ISE correspondiente al período estadístico de marzo de 2025pr.
</t>
    </r>
    <r>
      <rPr>
        <b/>
        <sz val="12"/>
        <color rgb="FF000000"/>
        <rFont val="Segoe UI Light"/>
        <family val="2"/>
      </rPr>
      <t xml:space="preserve">Junio: </t>
    </r>
    <r>
      <rPr>
        <sz val="12"/>
        <color rgb="FF000000"/>
        <rFont val="Segoe UI Light"/>
        <family val="2"/>
      </rPr>
      <t>el 18 de junio de 2025, en cumplimiento a lo establecido en el calendario web del Departamento Administrativo Nacional de Estadística - DANE, se realizó la publicación de los resultados del Indicador de Seguimiento a la Economía - ISE correspondiente al período estadístico de abril de 2025pr.</t>
    </r>
  </si>
  <si>
    <r>
      <t xml:space="preserve">Se allegan los elementos que se relacionan a continuación, como soporte de la ejecución de la actividad durante cada una de las mensualidades que conforman el segundo trimestre de 2025:
</t>
    </r>
    <r>
      <rPr>
        <b/>
        <sz val="12"/>
        <color rgb="FF000000"/>
        <rFont val="Segoe UI Light"/>
        <family val="2"/>
      </rPr>
      <t xml:space="preserve">Abril: 
</t>
    </r>
    <r>
      <rPr>
        <sz val="12"/>
        <color rgb="FF000000"/>
        <rFont val="Segoe UI Light"/>
        <family val="2"/>
      </rPr>
      <t xml:space="preserve">
</t>
    </r>
    <r>
      <rPr>
        <b/>
        <sz val="12"/>
        <color rgb="FF000000"/>
        <rFont val="Segoe UI Light"/>
        <family val="2"/>
      </rPr>
      <t>01.</t>
    </r>
    <r>
      <rPr>
        <sz val="12"/>
        <color rgb="FF000000"/>
        <rFont val="Segoe UI Light"/>
        <family val="2"/>
      </rPr>
      <t xml:space="preserve"> bol-ISE-feb2025
</t>
    </r>
    <r>
      <rPr>
        <b/>
        <sz val="12"/>
        <color rgb="FF000000"/>
        <rFont val="Segoe UI Light"/>
        <family val="2"/>
      </rPr>
      <t>02.</t>
    </r>
    <r>
      <rPr>
        <sz val="12"/>
        <color rgb="FF000000"/>
        <rFont val="Segoe UI Light"/>
        <family val="2"/>
      </rPr>
      <t xml:space="preserve"> anex-ISE-09actividades-feb2025
</t>
    </r>
    <r>
      <rPr>
        <b/>
        <sz val="12"/>
        <color rgb="FF000000"/>
        <rFont val="Segoe UI Light"/>
        <family val="2"/>
      </rPr>
      <t>03.</t>
    </r>
    <r>
      <rPr>
        <sz val="12"/>
        <color rgb="FF000000"/>
        <rFont val="Segoe UI Light"/>
        <family val="2"/>
      </rPr>
      <t xml:space="preserve"> anex-ISE-12actividades-dic2024
</t>
    </r>
    <r>
      <rPr>
        <b/>
        <sz val="12"/>
        <color rgb="FF000000"/>
        <rFont val="Segoe UI Light"/>
        <family val="2"/>
      </rPr>
      <t>04.</t>
    </r>
    <r>
      <rPr>
        <sz val="12"/>
        <color rgb="FF000000"/>
        <rFont val="Segoe UI Light"/>
        <family val="2"/>
      </rPr>
      <t xml:space="preserve"> inf-ISE-EspecModelosNal-feb2025
El boletín técnico, los cuadros de resultados y demás elementos aquí relacionados en el marco de los resultados febrero 2025pr reposan en: https://www.dane.gov.co/index.php/estadisticas-por-tema/cuentas-nacionales/indicador-de-seguimiento-a-la-economia-ise
</t>
    </r>
    <r>
      <rPr>
        <b/>
        <sz val="12"/>
        <color rgb="FF000000"/>
        <rFont val="Segoe UI Light"/>
        <family val="2"/>
      </rPr>
      <t>Mayo:</t>
    </r>
    <r>
      <rPr>
        <sz val="12"/>
        <color rgb="FF000000"/>
        <rFont val="Segoe UI Light"/>
        <family val="2"/>
      </rPr>
      <t xml:space="preserve"> 
</t>
    </r>
    <r>
      <rPr>
        <b/>
        <sz val="12"/>
        <color rgb="FF000000"/>
        <rFont val="Segoe UI Light"/>
        <family val="2"/>
      </rPr>
      <t>01.</t>
    </r>
    <r>
      <rPr>
        <sz val="12"/>
        <color rgb="FF000000"/>
        <rFont val="Segoe UI Light"/>
        <family val="2"/>
      </rPr>
      <t xml:space="preserve"> bol-ISE-mar2025
</t>
    </r>
    <r>
      <rPr>
        <b/>
        <sz val="12"/>
        <color rgb="FF000000"/>
        <rFont val="Segoe UI Light"/>
        <family val="2"/>
      </rPr>
      <t>02.</t>
    </r>
    <r>
      <rPr>
        <sz val="12"/>
        <color rgb="FF000000"/>
        <rFont val="Segoe UI Light"/>
        <family val="2"/>
      </rPr>
      <t xml:space="preserve"> anex-ISE-9actividades-mar2025
</t>
    </r>
    <r>
      <rPr>
        <b/>
        <sz val="12"/>
        <color rgb="FF000000"/>
        <rFont val="Segoe UI Light"/>
        <family val="2"/>
      </rPr>
      <t>03.</t>
    </r>
    <r>
      <rPr>
        <sz val="12"/>
        <color rgb="FF000000"/>
        <rFont val="Segoe UI Light"/>
        <family val="2"/>
      </rPr>
      <t xml:space="preserve"> anex-ISE-12actividades-mar2025
</t>
    </r>
    <r>
      <rPr>
        <b/>
        <sz val="12"/>
        <color rgb="FF000000"/>
        <rFont val="Segoe UI Light"/>
        <family val="2"/>
      </rPr>
      <t>04.</t>
    </r>
    <r>
      <rPr>
        <sz val="12"/>
        <color rgb="FF000000"/>
        <rFont val="Segoe UI Light"/>
        <family val="2"/>
      </rPr>
      <t xml:space="preserve"> anex-ISE-EspecificacionesModelos-mar2025
El boletín técnico, los cuadros de resultados y demás elementos aquí relacionados en el marco de los resultados marzo 2025pr reposan en: https://www.dane.gov.co/index.php/estadisticas-por-tema/cuentas-nacionales/cuentas-nacionales-trimestrales
</t>
    </r>
    <r>
      <rPr>
        <b/>
        <sz val="12"/>
        <color rgb="FF000000"/>
        <rFont val="Segoe UI Light"/>
        <family val="2"/>
      </rPr>
      <t xml:space="preserve">Junio: 
</t>
    </r>
    <r>
      <rPr>
        <sz val="12"/>
        <color rgb="FF000000"/>
        <rFont val="Segoe UI Light"/>
        <family val="2"/>
      </rPr>
      <t xml:space="preserve">
</t>
    </r>
    <r>
      <rPr>
        <b/>
        <sz val="12"/>
        <color rgb="FF000000"/>
        <rFont val="Segoe UI Light"/>
        <family val="2"/>
      </rPr>
      <t>01.</t>
    </r>
    <r>
      <rPr>
        <sz val="12"/>
        <color rgb="FF000000"/>
        <rFont val="Segoe UI Light"/>
        <family val="2"/>
      </rPr>
      <t xml:space="preserve"> bol-ISE-abr2025
</t>
    </r>
    <r>
      <rPr>
        <b/>
        <sz val="12"/>
        <color rgb="FF000000"/>
        <rFont val="Segoe UI Light"/>
        <family val="2"/>
      </rPr>
      <t>02.</t>
    </r>
    <r>
      <rPr>
        <sz val="12"/>
        <color rgb="FF000000"/>
        <rFont val="Segoe UI Light"/>
        <family val="2"/>
      </rPr>
      <t xml:space="preserve"> anex-ISE-9actividades-abr2025
</t>
    </r>
    <r>
      <rPr>
        <b/>
        <sz val="12"/>
        <color rgb="FF000000"/>
        <rFont val="Segoe UI Light"/>
        <family val="2"/>
      </rPr>
      <t>03.</t>
    </r>
    <r>
      <rPr>
        <sz val="12"/>
        <color rgb="FF000000"/>
        <rFont val="Segoe UI Light"/>
        <family val="2"/>
      </rPr>
      <t xml:space="preserve"> anex-ISE-EspecificacionesModelos-abr2025
El boletín técnico, los cuadros de resultados y demás elementos aquí relacionados en el marco de los resultados abril 2025pr reposan en: https://www.dane.gov.co/index.php/estadisticas-por-tema/cuentas-nacionales/indicador-de-seguimiento-a-la-economia-ise</t>
    </r>
  </si>
  <si>
    <r>
      <t xml:space="preserve">En el marco del avance de esta meta DSCN_10 definida en el PAI 2025 en términos de “Publicar durante el 2025 y con una periodicidad mensual, conforme el calendario Web, los doce (12) boletines técnicos y sus anexos estadísticos correspondientes a los resultados del Indicador de Seguimiento a la Economía - ISE” se indica que, durante las mensualidades de julio, agosto y septiembre de 2025, se realizaron las siguientes acciones:
</t>
    </r>
    <r>
      <rPr>
        <b/>
        <sz val="11"/>
        <color theme="1"/>
        <rFont val="Segoe UI"/>
        <family val="2"/>
      </rPr>
      <t>Julio:</t>
    </r>
    <r>
      <rPr>
        <sz val="11"/>
        <color theme="1"/>
        <rFont val="Segoe UI"/>
        <family val="2"/>
      </rPr>
      <t xml:space="preserve"> el 18 de julio de 2025, en cumplimiento a lo establecido en el calendario web del Departamento Administrativo Nacional de Estadística - DANE, se realizó la publicación de los resultados del Indicador de Seguimiento a la Economía - ISE correspondiente al período estadístico de mayo de 2025pr.
</t>
    </r>
    <r>
      <rPr>
        <b/>
        <sz val="11"/>
        <color theme="1"/>
        <rFont val="Segoe UI"/>
        <family val="2"/>
      </rPr>
      <t>Agosto:</t>
    </r>
    <r>
      <rPr>
        <sz val="11"/>
        <color theme="1"/>
        <rFont val="Segoe UI"/>
        <family val="2"/>
      </rPr>
      <t xml:space="preserve"> el viernes 15 de agosto de 2025, en cumplimiento a lo establecido en el calendario web del Departamento Administrativo Nacional de Estadística - DANE, se realizó la publicación de los resultados del Indicador de Seguimiento a la Economía - ISE correspondiente al período estadístico de junio de 2025pr.
</t>
    </r>
    <r>
      <rPr>
        <b/>
        <sz val="11"/>
        <color theme="1"/>
        <rFont val="Segoe UI"/>
        <family val="2"/>
      </rPr>
      <t>Septiembre:</t>
    </r>
    <r>
      <rPr>
        <sz val="11"/>
        <color theme="1"/>
        <rFont val="Segoe UI"/>
        <family val="2"/>
      </rPr>
      <t xml:space="preserve"> el jueves 18 de septiembre de 2025, en cumplimiento a lo establecido en el calendario web del Departamento Administrativo Nacional de Estadística - DANE, se realizó la publicación de los resultados del Indicador de Seguimiento a la Economía - ISE correspondiente al período estadístico de julio de 2025pr</t>
    </r>
  </si>
  <si>
    <r>
      <t xml:space="preserve">Se allegan los elementos que se relacionan a continuación, como soporte de la ejecución de la actividad durante cada una de las mensualidades que conforman el tercer trimestre de 2025:
</t>
    </r>
    <r>
      <rPr>
        <b/>
        <sz val="11"/>
        <color rgb="FF000000"/>
        <rFont val="Segoe UI"/>
        <family val="2"/>
      </rPr>
      <t>Julio:</t>
    </r>
    <r>
      <rPr>
        <sz val="11"/>
        <color rgb="FF000000"/>
        <rFont val="Segoe UI"/>
        <family val="2"/>
      </rPr>
      <t xml:space="preserve">
01. bol-ISE-may2025
02. anex-ISE-9actividades-may2025
03. anex-ISE-12actividades-mar2025
04. anex-ISE-EspecificacionesModelos-may2025
El boletín técnico, los cuadros de resultados y demás elementos aquí relacionados en el marco de los resultados mayo 2025pr reposan en: https://www.dane.gov.co/index.php/estadisticas-por-tema/cuentas-nacionales/indicador-de-seguimiento-a-la-economia-ise
</t>
    </r>
    <r>
      <rPr>
        <b/>
        <sz val="11"/>
        <color rgb="FF000000"/>
        <rFont val="Segoe UI"/>
        <family val="2"/>
      </rPr>
      <t>Agosto:</t>
    </r>
    <r>
      <rPr>
        <sz val="11"/>
        <color rgb="FF000000"/>
        <rFont val="Segoe UI"/>
        <family val="2"/>
      </rPr>
      <t xml:space="preserve">
01. bol-ISE-jun2025
02. anex-ISE-9actividades-jun2025
03. anex-ISE-12actividades-jun2025
04. anex-ISE-EspecificacionesModelos-jun2025
El boletín técnico, los cuadros de resultados y demás elementos aquí relacionados en el marco de los resultados junio 2025pr reposan en: https://www.dane.gov.co/index.php/estadisticas-por-tema/cuentas-nacionales/indicador-de-seguimiento-a-la-economia-ise
</t>
    </r>
    <r>
      <rPr>
        <b/>
        <sz val="11"/>
        <color rgb="FF000000"/>
        <rFont val="Segoe UI"/>
        <family val="2"/>
      </rPr>
      <t xml:space="preserve">Septiembre: 
</t>
    </r>
    <r>
      <rPr>
        <sz val="11"/>
        <color rgb="FF000000"/>
        <rFont val="Segoe UI"/>
        <family val="2"/>
      </rPr>
      <t xml:space="preserve">
01. bol-ISE-jul2025
02. anex-ISE-9actividades-jul2025
03. anex-ISE-12actividades-jun2025
04. anex-ISE-EspecificacionesModelos-jul2025
El boletín técnico, los cuadros de resultados y demás elementos aquí relacionados en el marco de los resultados julio 2025pr reposan en: https://www.dane.gov.co/index.php/estadisticas-por-tema/cuentas-nacionales/indicador-de-seguimiento-a-la-economia-ise</t>
    </r>
  </si>
  <si>
    <r>
      <t xml:space="preserve">Se allegan los elementos que se relacionan a continuación, como soporte de la ejecución de la actividad durante cada una de las mensualidades que conforman el segundo trimestre de 2025:
</t>
    </r>
    <r>
      <rPr>
        <b/>
        <sz val="12"/>
        <color rgb="FF000000"/>
        <rFont val="Segoe UI Light"/>
        <family val="2"/>
      </rPr>
      <t xml:space="preserve">01. </t>
    </r>
    <r>
      <rPr>
        <sz val="12"/>
        <color rgb="FF000000"/>
        <rFont val="Segoe UI Light"/>
        <family val="2"/>
      </rPr>
      <t xml:space="preserve">bol-MT-2024p
</t>
    </r>
    <r>
      <rPr>
        <b/>
        <sz val="12"/>
        <color rgb="FF000000"/>
        <rFont val="Segoe UI Light"/>
        <family val="2"/>
      </rPr>
      <t>02.</t>
    </r>
    <r>
      <rPr>
        <sz val="12"/>
        <color rgb="FF000000"/>
        <rFont val="Segoe UI Light"/>
        <family val="2"/>
      </rPr>
      <t xml:space="preserve"> anex-MT-Retroproyecciones-2015-2021
</t>
    </r>
    <r>
      <rPr>
        <b/>
        <sz val="12"/>
        <color rgb="FF000000"/>
        <rFont val="Segoe UI Light"/>
        <family val="2"/>
      </rPr>
      <t>03.</t>
    </r>
    <r>
      <rPr>
        <sz val="12"/>
        <color rgb="FF000000"/>
        <rFont val="Segoe UI Light"/>
        <family val="2"/>
      </rPr>
      <t xml:space="preserve"> anex-MT-2024p
El boletín técnico, los cuadros de resultados y demás elementos aquí relacionados en el marco de los resiltados del período 2023-2024 provisional de la operación estadística Matriz de Trabajo - MT reposan en: https://www.dane.gov.co/index.php/estadisticas-por-tema/cuentas-nacionales/cuentas-nacionales-anuales/matrices-complementarias#matriz-de-trabajo</t>
    </r>
  </si>
  <si>
    <r>
      <t xml:space="preserve">En el marco del avance de esta meta DSCN_13 definida en el PAI 2025 en términos de “Publicar, en tercer trimestre de 2025, un (1) boletín técnico y su(s) anexo(s) estadísticos de la Matriz utilización desagregada en productos nacionales e importados - MUPNI y un (1) boletín técnico y su(s) anexo(s) estadísticos de la Matriz Insumo Producto - MIP” se indica que, durante las mensualidades de julio, agosto y septiembre de 2025, se realizaron las siguientes acciones:
</t>
    </r>
    <r>
      <rPr>
        <b/>
        <sz val="11"/>
        <color theme="1"/>
        <rFont val="Segoe UI"/>
        <family val="2"/>
      </rPr>
      <t>Julio:</t>
    </r>
    <r>
      <rPr>
        <sz val="11"/>
        <color theme="1"/>
        <rFont val="Segoe UI"/>
        <family val="2"/>
      </rPr>
      <t xml:space="preserve"> el 25 de julio de 2025, en cumplimiento a lo establecido en el calendario web del Departamento Administrativo Nacional de Estadística - DANE, se realizó la publicación de los resultados de la Matriz utilización desagregada en productos nacionales e importados - MUPNI correspondiente al período estadístico 2022 - 2023 Provisional.
</t>
    </r>
    <r>
      <rPr>
        <b/>
        <sz val="11"/>
        <color theme="1"/>
        <rFont val="Segoe UI"/>
        <family val="2"/>
      </rPr>
      <t>Septiembre:</t>
    </r>
    <r>
      <rPr>
        <sz val="11"/>
        <color theme="1"/>
        <rFont val="Segoe UI"/>
        <family val="2"/>
      </rPr>
      <t xml:space="preserve"> el 29 de septiembre de 2025, en cumplimiento a lo establecido en el calendario web del Departamento Administrativo Nacional de Estadística - DANE, se realizó la publicación de los resultados de la Matriz Insumo Producto - MIP correspondiente al período estadístico 2021.</t>
    </r>
  </si>
  <si>
    <r>
      <t xml:space="preserve">Se allegan los elementos que se relacionan a continuación, como soporte de la ejecución de la actividad durante cada una de las mensualidades que conforman el tercer trimestre de 2025:
</t>
    </r>
    <r>
      <rPr>
        <b/>
        <sz val="11"/>
        <color rgb="FF000000"/>
        <rFont val="Segoe UI"/>
        <family val="2"/>
      </rPr>
      <t>Julio:</t>
    </r>
    <r>
      <rPr>
        <sz val="11"/>
        <color rgb="FF000000"/>
        <rFont val="Segoe UI"/>
        <family val="2"/>
      </rPr>
      <t xml:space="preserve">
01. bol-MUPNI-2022-2023p
02. anex-MUPNI-2022-2023p
El boletín técnico, los cuadros de resultados y demás elementos aquí relacionados en el marco de los resultados de la Matriz utilización desagregada en productos nacionales e importados - MUPNI correspondiente al período estadístico 2022 - 2023p reposan en: https://www.dane.gov.co/index.php/estadisticas-por-tema/cuentas-nacionales/cuentas-nacionales-anuales/matrices-complementarias#matriz-utilizacion-desagregada-en-productos-nacionales-e-importados-mupni
</t>
    </r>
    <r>
      <rPr>
        <b/>
        <sz val="11"/>
        <color rgb="FF000000"/>
        <rFont val="Segoe UI"/>
        <family val="2"/>
      </rPr>
      <t xml:space="preserve">Septiembre: 
</t>
    </r>
    <r>
      <rPr>
        <sz val="11"/>
        <color rgb="FF000000"/>
        <rFont val="Segoe UI"/>
        <family val="2"/>
      </rPr>
      <t xml:space="preserve">
01. bol-MIP-2021
02. anex-MIP-2021
El boletín técnico y su anexo aquí relacionados en el marco de los resultados de la Matriz Insumo Producto  - MIP correspondiente al período estadístico 2021 reposan en: https://www.dane.gov.co/index.php/estadisticas-por-tema/cuentas-nacionales/cuentas-nacionales-anuales/matrices-complementarias#matriz-insumo-productoproducto</t>
    </r>
  </si>
  <si>
    <r>
      <t xml:space="preserve">Se allegan los elementos que se relacionan a continuación, como soporte de la ejecución de la actividad durante cada una de las mensualidades que conforman el segundo trimestre de 2025:
</t>
    </r>
    <r>
      <rPr>
        <b/>
        <sz val="12"/>
        <color rgb="FF000000"/>
        <rFont val="Segoe UI Light"/>
        <family val="2"/>
      </rPr>
      <t>01.</t>
    </r>
    <r>
      <rPr>
        <sz val="12"/>
        <color rgb="FF000000"/>
        <rFont val="Segoe UI Light"/>
        <family val="2"/>
      </rPr>
      <t xml:space="preserve"> bol-ITAED-IVtrim2024
</t>
    </r>
    <r>
      <rPr>
        <b/>
        <sz val="12"/>
        <color rgb="FF000000"/>
        <rFont val="Segoe UI Light"/>
        <family val="2"/>
      </rPr>
      <t>02.</t>
    </r>
    <r>
      <rPr>
        <sz val="12"/>
        <color rgb="FF000000"/>
        <rFont val="Segoe UI Light"/>
        <family val="2"/>
      </rPr>
      <t xml:space="preserve"> anex-ITAED-IVtrim2024
El boletín técnico, los cuadros de resultados y demás elementos aquí relacionados en el marco de los resultados de del período IV Trimestre 2024pr del  Indicador Trimestral de Actividad Económica por Departamentos - ITAED reposan en: https://www.dane.gov.co/index.php/estadisticas-por-tema/cuentas-nacionales/indicador-trimestral-de-actividad-economica-departamental-itaed</t>
    </r>
  </si>
  <si>
    <r>
      <t xml:space="preserve">En el marco del avance de esta meta DSCN_15 definida en el PAI 2025 en términos de “Publicar en cada trimestre de 2025, el Indicador Trimestral de Actividad Económica por Departamentos - ITAED, correspondiente a los trimestres III y IV de 2023, y trimestres I y II de 2024” se indica que, durante las el tercer trimestrede 2025, se realizaron las siguientes acciones:
</t>
    </r>
    <r>
      <rPr>
        <b/>
        <sz val="11"/>
        <color theme="1"/>
        <rFont val="Segoe UI"/>
        <family val="2"/>
      </rPr>
      <t xml:space="preserve">Julio: </t>
    </r>
    <r>
      <rPr>
        <sz val="11"/>
        <color theme="1"/>
        <rFont val="Segoe UI"/>
        <family val="2"/>
      </rPr>
      <t>el 29 de julio de 2025, en cumplimiento a lo establecido en el calendario web del Departamento Administrativo Nacional de Estadística - DANE, se realizó la publicación de los resultados del Indicador Trimestral de Actividad Económica por Departamentos (ITAED) correspondinete al período estadístico I Trimestre 2025pr.</t>
    </r>
  </si>
  <si>
    <r>
      <t xml:space="preserve">En el marco del avance de esta meta DSCN_16 definida en el PAI 2025 en términos de “Publicar en el tercer trimestre 2025, dos (2) boletines y sus anexos estadísticos correspondientes a los resultados de las cuentas del Gasto por Finalidad del Gobierno General - GGF y el Gasto Público y Privado - SOCX año 2024 preliminar y revisión 2023 provisional” se indica que, durante las el tercer trimestrede 2025, se realizaron las siguientes acciones:
</t>
    </r>
    <r>
      <rPr>
        <b/>
        <sz val="11"/>
        <color theme="1"/>
        <rFont val="Segoe UI"/>
        <family val="2"/>
      </rPr>
      <t xml:space="preserve">Julio: </t>
    </r>
    <r>
      <rPr>
        <sz val="11"/>
        <color theme="1"/>
        <rFont val="Segoe UI"/>
        <family val="2"/>
      </rPr>
      <t>el 31 de julio de 2025, en cumplimiento a lo establecido en el calendario web del Departamento Administrativo Nacional de Estadística - DANE, se realizó la publicación de los resultados de la opereción estadística Gasto Social Publico y Privado (SOCX) correspondinete al período estadístico 2024 preliminar, 2023 provisional y 2021 a 2022 definitivo.</t>
    </r>
  </si>
  <si>
    <r>
      <t xml:space="preserve">En el marco del avance de esta meta DSCN_19 definida en el PAI 2025 en términos de “Publicar en el primer y tercer trimestre de 2025, informe semestral del avance de la Ley 1413 de 2010, por medio de la cual se regula la inclusión de la economía del cuidado en el sistema de cuentas nacionales” se indica que, durante las el tercer trimestrede 2025, se realizaron las siguientes acciones:
</t>
    </r>
    <r>
      <rPr>
        <b/>
        <sz val="11"/>
        <color theme="1"/>
        <rFont val="Segoe UI"/>
        <family val="2"/>
      </rPr>
      <t xml:space="preserve">Agosto: </t>
    </r>
    <r>
      <rPr>
        <sz val="11"/>
        <color theme="1"/>
        <rFont val="Segoe UI"/>
        <family val="2"/>
      </rPr>
      <t>el viernes 8 de agosto, en cumplimiento a lo establecido en el calendario web del Departamento Administrativo Nacional de Estadística - DANE, se realizó la publicación del XXIX Informe de Gestión (Ley 1413 de 2010) relacionado con la Cuenta Satélite de Economía del Cuidado.</t>
    </r>
  </si>
  <si>
    <r>
      <t xml:space="preserve">Se allegan los elementos que se relacionan a continuación, como soporte de la ejecución de la actividad durante cada una de las mensualidades que conforman el tercer trimestre de 2025:
</t>
    </r>
    <r>
      <rPr>
        <b/>
        <sz val="11"/>
        <color rgb="FF000000"/>
        <rFont val="Segoe UI"/>
        <family val="2"/>
      </rPr>
      <t>Agosto:</t>
    </r>
    <r>
      <rPr>
        <sz val="11"/>
        <color rgb="FF000000"/>
        <rFont val="Segoe UI"/>
        <family val="2"/>
      </rPr>
      <t xml:space="preserve">
01. inf-29Ley1413-ago2025</t>
    </r>
  </si>
  <si>
    <t>DSCN_24</t>
  </si>
  <si>
    <t xml:space="preserve">                                          -</t>
  </si>
  <si>
    <r>
      <t xml:space="preserve">Acciones desarrolladas en el tercer trimestre en el marco de cumplimiento de órdenes Judiciales en los siguientes términos:
</t>
    </r>
    <r>
      <rPr>
        <b/>
        <u/>
        <sz val="11"/>
        <color rgb="FF000000"/>
        <rFont val="Segoe UI"/>
        <family val="2"/>
      </rPr>
      <t xml:space="preserve">1. Sentencia T-276 de 2022
</t>
    </r>
    <r>
      <rPr>
        <sz val="11"/>
        <color rgb="FF000000"/>
        <rFont val="Segoe UI"/>
        <family val="2"/>
      </rPr>
      <t xml:space="preserve">• Memorando a la Oficina Asesora  jurídica del 7 informe de cumplimiento Anexo 1
• Articulación para avanzar en el Evento de Socialización para presentar en documento de Lecciones aprendidas. Carpeta ZIP 7 informe
• Memorando a la Oficina Asesora Jurídica del 8 informe de cumplimiento Anexo.   
• Remisión de invitaciones y avance en el evento de socialización. Carpera ZIP 8 informe
• Respuesta a la Procuraduría General de la Nación.                                                                                                                                                                                                       
</t>
    </r>
    <r>
      <rPr>
        <b/>
        <u/>
        <sz val="11"/>
        <color rgb="FF000000"/>
        <rFont val="Segoe UI"/>
        <family val="2"/>
      </rPr>
      <t xml:space="preserve">2. Sentencia T- 302 de 2017
</t>
    </r>
    <r>
      <rPr>
        <sz val="11"/>
        <color rgb="FF000000"/>
        <rFont val="Segoe UI"/>
        <family val="2"/>
      </rPr>
      <t xml:space="preserve">• Suscripción del Acuerdo de entrega de información entre el DANE y el Ministerio de Salud  (Acuerdo - Documento técnico)                                                                    
</t>
    </r>
    <r>
      <rPr>
        <b/>
        <sz val="11"/>
        <color rgb="FF000000"/>
        <rFont val="Segoe UI"/>
        <family val="2"/>
      </rPr>
      <t xml:space="preserve">3. Otras sentencias.
</t>
    </r>
    <r>
      <rPr>
        <sz val="11"/>
        <color rgb="FF000000"/>
        <rFont val="Segoe UI"/>
        <family val="2"/>
      </rPr>
      <t xml:space="preserve">• Apoyo en la respuesta Sentencia Pueblo Indígena Yukpa - Sol. Gobernación del Cesar. Rad. - INDICACIONES
• Avence en el Proceso de Restitución de Tierras Radicado No. 27-001-31-21-001-2017-00106-00 - RESGUARDO INDIGENA EMBERA KATIO BOCHOROMABOCHOROMACITO  (memorando de informe)
• PROCESOS RESTITUCIÓN DE TIERRAS CATRU - DUBASA Y ANCOSO 27001312100120190005300 (Informe a Jurídica)
• Participación en el cumplimiento de la Sentencia T-105 de 2025 con las personas afines a los Jaguares de Yurupari. (Acta de participación).     
1.	Disponibilidad del micrositio: https://siwayuu.dane.gov.co/
2.	Carga de registros administrativos (RRAA) de las entidades que reportan información y que hacen parte del Comité Técnico de Información del MESEPP. Estos datos se encuentran integrados y publicados en el portal del SIW en los diferentes ejes temáticos: https://siwayuu.dane.gov.co/derechos
3.	Publicación de resultados preliminares del Registro Multidimensional Wayúu (RMW): https://siwayuu.dane.gov.co/registro-multidimensional
4.	Diseño metodológico del SIW
                                                                          </t>
    </r>
  </si>
  <si>
    <t>Se atendieron solicitudes de información referente a comunidades NARP e indígenas  por medio del sistema de correo institucional del DANE llamado MERCURIO.</t>
  </si>
  <si>
    <r>
      <rPr>
        <sz val="12"/>
        <color rgb="FF000000"/>
        <rFont val="Aptos"/>
        <family val="2"/>
      </rPr>
      <t>El avance se ha concentrado en los procesos precontractuales del personal que desarrollara las tareas asociadas a los contratos interadministrativos </t>
    </r>
    <r>
      <rPr>
        <b/>
        <sz val="12"/>
        <color rgb="FF000000"/>
        <rFont val="inherit"/>
      </rPr>
      <t>contrato 500 DANE-SDP RMBC para Bogotá y Soacha.</t>
    </r>
    <r>
      <rPr>
        <sz val="12"/>
        <color rgb="FF000000"/>
        <rFont val="Aptos"/>
        <family val="2"/>
      </rPr>
      <t> Así mismo, CONTRATO INTERADMINISTRATIVO con la Alcaldía de Medellín. </t>
    </r>
  </si>
  <si>
    <t>Construir el documento "resultados de las pruebas de la pregunta de autoreconocimiento étnico para operaciones del ciclo Censal de población indígena”</t>
  </si>
  <si>
    <t>Realizar acompañamiento técnico para la elaboración de los listados censales para la población NARP</t>
  </si>
  <si>
    <r>
      <t xml:space="preserve">Durante el segundo trimestre, no se pudo brindar </t>
    </r>
    <r>
      <rPr>
        <b/>
        <sz val="14"/>
        <color theme="1"/>
        <rFont val="Aptos Narrow"/>
        <family val="2"/>
        <scheme val="minor"/>
      </rPr>
      <t>acompañamiento en la elaboración de los listados censales de la población NARP</t>
    </r>
    <r>
      <rPr>
        <sz val="14"/>
        <color theme="1"/>
        <rFont val="Aptos Narrow"/>
        <family val="2"/>
        <scheme val="minor"/>
      </rPr>
      <t xml:space="preserve"> debido a la falta de solicitud por parte del Ministerio del Interior para llevar a cabo estas acciones.</t>
    </r>
  </si>
  <si>
    <r>
      <t xml:space="preserve">Durante el tercer trimestre, no se pudo brindar </t>
    </r>
    <r>
      <rPr>
        <b/>
        <sz val="11"/>
        <color rgb="FF000000"/>
        <rFont val="Segoe UI"/>
        <family val="2"/>
      </rPr>
      <t>acompañamiento en la elaboración de los listados censales de la población NARP</t>
    </r>
    <r>
      <rPr>
        <sz val="11"/>
        <color rgb="FF000000"/>
        <rFont val="Segoe UI"/>
        <family val="2"/>
      </rPr>
      <t xml:space="preserve"> debido a la falta de solicitud por parte del Ministerio del Interior para llevar a cabo estas acciones.</t>
    </r>
  </si>
  <si>
    <t>Construir el documento preliminar del Protocolo de relacionamiento con las comunidades NARP.</t>
  </si>
  <si>
    <t>Documento preliminar del protocolo de relacionamiento con las comunidades NARP</t>
  </si>
  <si>
    <t>Construir el documento "Insumos para la preparación del censo poblacional con la población Negra, afrocolombiana, raizal y palenquera"</t>
  </si>
  <si>
    <r>
      <rPr>
        <sz val="12"/>
        <color rgb="FF000000"/>
        <rFont val="Segoe UI Light"/>
        <family val="2"/>
      </rPr>
      <t>Durante el segundo trimestre del año se llevo a cabo la Sesión de la Comisión Nacional de Dialogo d</t>
    </r>
    <r>
      <rPr>
        <b/>
        <sz val="12"/>
        <color rgb="FF000000"/>
        <rFont val="Segoe UI Light"/>
        <family val="2"/>
      </rPr>
      <t xml:space="preserve">el Pueblo ROM </t>
    </r>
    <r>
      <rPr>
        <sz val="12"/>
        <color rgb="FF000000"/>
        <rFont val="Segoe UI Light"/>
        <family val="2"/>
      </rPr>
      <t xml:space="preserve">para el seguimiento de cumplimiento de los acuerdos suscritos en el marco de la Consulta Previa del </t>
    </r>
    <r>
      <rPr>
        <b/>
        <sz val="12"/>
        <color rgb="FF000000"/>
        <rFont val="Segoe UI Light"/>
        <family val="2"/>
      </rPr>
      <t>PND 2022- 2026,</t>
    </r>
    <r>
      <rPr>
        <sz val="12"/>
        <color rgb="FF000000"/>
        <rFont val="Segoe UI Light"/>
        <family val="2"/>
      </rPr>
      <t xml:space="preserve"> esta reunión se llevo a cabo entre el DANE, Ministerio del Interior y Representantes del pueblo Rrom el </t>
    </r>
    <r>
      <rPr>
        <b/>
        <sz val="12"/>
        <color rgb="FF000000"/>
        <rFont val="Segoe UI Light"/>
        <family val="2"/>
      </rPr>
      <t>día 26 de junio del presente año</t>
    </r>
    <r>
      <rPr>
        <sz val="12"/>
        <color rgb="FF000000"/>
        <rFont val="Segoe UI Light"/>
        <family val="2"/>
      </rPr>
      <t>. Como parte de lo acordado con los representantes Rrom, se programó una reunión conjunta para septiembre de 2025, con el fin de revisar la propuesta de formulario de asistencia técnica.</t>
    </r>
  </si>
  <si>
    <t>Gestionar el componente técnico y administrativo, para el desarrollo de las diferentes fases de las operaciones estadísticas tipo censo que se adelanten.</t>
  </si>
  <si>
    <t xml:space="preserve">Ejercicios de estimación linea base 2018 principal fuente de información CNPV 2018, estimación de las principales componentes demográficas (FECUNDIDAD, MORTALIDAD Y POBLACION) según grandes grupos de población (INDIGENA, NARP, URBANA NO ETNICA Y RURAL NO ETNICA)
Se considera como restricciones la proyección de poblacion nacional del nuevo ejercicio segun regiones.
</t>
  </si>
  <si>
    <t>(i) Publicación de la actualización de las proyecciones poblacionales por sexo y edades simples a nivel nacional( 1950-2017 y 2018-2070) , departamental( 2005-2017 y 2018-2070)  y municipal ( 2005-2017 y 2018-2070)  discriminada por área geográfica (cabecera y centro poblado y rural disperso),se incluye la categoria de desagregación regional por sexo, edades simples y área geográfica periodo 2018-2050, en el enlace https://www.dane.gov.co/index.php/estadisticas-por-tema/demografia-y-poblacion/proyecciones-de-poblacion se encuentran los archivos publicados en la pagina web, asi mismo para efectos de este reporte se adjunta el documento Nota técnica: Actualización Proyecciones de Población y Estudios Demográficos (PPED).
(ii) Se desarrollo la primera versión de las proyecciones de población según sexo y edades simples (periodo 2018-2070) por medio del método de las componentes demográfica.Desagregado según los grandes grupos de población definidos tales como población urbana no étnica, rural no étnica, indígena y negros, afrocolombianos, raizales y palenqueros – NARP. Para este ejercicio se estimo de manera independiente la población base, fecundidad, mortalidad y migración guardando consistencia con la proyección nacional proyectada en el ultima ejercicio de actualización de las proyecciones de población nacional. Resultados preliminares, falta revisión y evaluación demográfica.", se adjunta archivo .zip</t>
  </si>
  <si>
    <t>Consolidar la base de datos estructural con la información priorizada que se encuentre depurada e imputada</t>
  </si>
  <si>
    <t xml:space="preserve">(Avance de consolidación de la base de datos estructural priorizada depurada e imputada) / (Base estructural priorizada depurada e imputada) * 100
</t>
  </si>
  <si>
    <t>Anonimizar la base de datos estructural con información priorizada.</t>
  </si>
  <si>
    <t xml:space="preserve">Base de datos estructural anonimizada con información priorizada)/ (Bases de datos estructural anonimizada con información priorizada requeridas)*100
</t>
  </si>
  <si>
    <t>Generar reportes e informes técnicos de los resultados priorizados</t>
  </si>
  <si>
    <t>(Variables priorizadas publicadas en visor/cubo de datos) / (Total de variables priorizadas definidas) * 100</t>
  </si>
  <si>
    <t>Consolidar el Informe de evaluación del avance de las fases de procesamiento y análisis</t>
  </si>
  <si>
    <t>Informe de evaluación del avance fase procesamiento y análisis consolidado</t>
  </si>
  <si>
    <r>
      <rPr>
        <b/>
        <sz val="11"/>
        <color rgb="FF000000"/>
        <rFont val="Segoe UI"/>
        <family val="2"/>
      </rPr>
      <t>GEIH</t>
    </r>
    <r>
      <rPr>
        <sz val="11"/>
        <color rgb="FF000000"/>
        <rFont val="Segoe UI"/>
        <family val="2"/>
      </rPr>
      <t xml:space="preserve">: Para la GEIH se ha trabajado en ejercicios de calibración para homologar los procesos de SAS a R
</t>
    </r>
    <r>
      <rPr>
        <b/>
        <sz val="11"/>
        <color rgb="FF000000"/>
        <rFont val="Segoe UI"/>
        <family val="2"/>
      </rPr>
      <t xml:space="preserve">PVLPA: </t>
    </r>
    <r>
      <rPr>
        <sz val="11"/>
        <color rgb="FF000000"/>
        <rFont val="Segoe UI"/>
        <family val="2"/>
      </rPr>
      <t>En relación con este tema, nos permitimos informar que el proceso se encuentra actualmente en etapa de entrega de resultados por parte del equipo de Diseños Muestrales. En ese sentido, se anexan las actas, avances de las reuniones y el estado actual del proceso, los cuales reflejan el seguimiento y las actividades desarrolladas hasta la fecha. Se ha avanzado en los códigos para la generación automática de anexos y boletines</t>
    </r>
  </si>
  <si>
    <r>
      <rPr>
        <b/>
        <sz val="11"/>
        <color rgb="FF000000"/>
        <rFont val="Segoe UI"/>
        <family val="2"/>
      </rPr>
      <t>GEIH:</t>
    </r>
    <r>
      <rPr>
        <sz val="11"/>
        <color rgb="FF000000"/>
        <rFont val="Segoe UI"/>
        <family val="2"/>
      </rPr>
      <t xml:space="preserve"> 02_Cuadros_de_salida
</t>
    </r>
    <r>
      <rPr>
        <b/>
        <sz val="11"/>
        <color rgb="FF000000"/>
        <rFont val="Segoe UI"/>
        <family val="2"/>
      </rPr>
      <t>PVPLVA:</t>
    </r>
    <r>
      <rPr>
        <sz val="11"/>
        <color rgb="FF000000"/>
        <rFont val="Segoe UI"/>
        <family val="2"/>
      </rPr>
      <t xml:space="preserve"> Automatización licores</t>
    </r>
  </si>
  <si>
    <r>
      <rPr>
        <b/>
        <sz val="12"/>
        <color rgb="FF000000"/>
        <rFont val="Segoe UI Light"/>
        <family val="2"/>
      </rPr>
      <t xml:space="preserve">• ECV: </t>
    </r>
    <r>
      <rPr>
        <sz val="12"/>
        <color rgb="FF000000"/>
        <rFont val="Segoe UI Light"/>
        <family val="2"/>
      </rPr>
      <t xml:space="preserve"> Boletín resultados generales y por sexo ECV2024.
Boletín inseguridad alimentaria ECV2024.
Boletín resultados para población campesina ECV2024. 
• </t>
    </r>
    <r>
      <rPr>
        <b/>
        <sz val="12"/>
        <color rgb="FF000000"/>
        <rFont val="Segoe UI Light"/>
        <family val="2"/>
      </rPr>
      <t xml:space="preserve">GEIH: </t>
    </r>
    <r>
      <rPr>
        <sz val="12"/>
        <color rgb="FF000000"/>
        <rFont val="Segoe UI Light"/>
        <family val="2"/>
      </rPr>
      <t>bol-GEIHMLJ-dic2024-feb2025
bol-GEIHMLJ-ene-mar2025
bol-GEIHMLJ-feb-abr2025
bol-GEIHMLLGBT-abr2024-mar2025
bol-GEIHMLLGBT-mar2024-feb2025
bol-GEIHMLLGBT-may2024-abr2025
bol-GEIHMLPAER-abr2024-mar2025
bol-GEIHMLPAER-mar2024-feb2025
bol-GEIHMLPAER-may2024-abr2025
bol-GEIHMLPC-dic2024-feb2025
bol-GEIHMLPC-ene-mar2025
bol-GEIHMLPC-feb-abr2025
bol-GEIHMLPD-dic2024-feb2025
bol-GEIHMLPD-ene-mar2025
bol-GEIHMLPD-feb-abr2025
bol-GEIHMLS-dic2024-feb2025
bol-GEIHMLS-ene-mar2025
bol-GEIHMLS-feb-abr2025</t>
    </r>
  </si>
  <si>
    <r>
      <rPr>
        <b/>
        <sz val="11"/>
        <color rgb="FF000000"/>
        <rFont val="Segoe UI"/>
        <family val="2"/>
      </rPr>
      <t>• ECV:</t>
    </r>
    <r>
      <rPr>
        <sz val="11"/>
        <color rgb="FF000000"/>
        <rFont val="Segoe UI"/>
        <family val="2"/>
      </rPr>
      <t xml:space="preserve">  bol-NARP-ECV-2024
Boletín resultados para población negra, afrodescendiente, raizal y palenquera.
</t>
    </r>
    <r>
      <rPr>
        <b/>
        <sz val="11"/>
        <color rgb="FF000000"/>
        <rFont val="Segoe UI"/>
        <family val="2"/>
      </rPr>
      <t>• GEIH:</t>
    </r>
    <r>
      <rPr>
        <sz val="11"/>
        <color rgb="FF000000"/>
        <rFont val="Segoe UI"/>
        <family val="2"/>
      </rPr>
      <t xml:space="preserve"> bol-GEIHMLJ-abr-jun2025
bol-GEIHMLJ-mar-may2025
bol-GEIHMLJ-may-jul2025
bol-GEIHMLLGBT-ago2024-jul2025
bol-GEIHMLLGBT-jul2024-jun2025
bol-GEIHMLLGBT-jun2024-may2025
bol-GEIHMLPAER-ago2024-jul2025
bol-GEIHMLPAER-jul2024-jun2025
bol-GEIHMLPAER-jun2024-may2025
bol-GEIHMLPC-abr-jun2025
bol-GEIHMLPC-mar-may2025
bol-GEIHMLPC-may-jul2025
bol-GEIHMLPD-abr-jun2025
bol-GEIHMLPD-mar-may2025
bol-GEIHMLPD-may-jul2025
bol-GEIHMLS-mar-may2025
bol-GEIHMLS-abr-jun2025
bol-GEIHMLS-may-jul2025</t>
    </r>
  </si>
  <si>
    <r>
      <t xml:space="preserve">El GIT de Pobreza realizó una reunión con DNP, y se revisó un ejercicio del DNP hecho en años anteriores sobre desigualdad en los diferentes tipos de riqueza (finca raíz, financiero y la total), se estableció como compromiso el apoyo a la gestión de información de la DIAN y DECEVAL por parte del DNP, y la gestión de la información de la IGAC y de los catastros descentralizados la realizará el DANE.
</t>
    </r>
    <r>
      <rPr>
        <b/>
        <sz val="11"/>
        <color rgb="FF000000"/>
        <rFont val="Segoe UI"/>
        <family val="2"/>
      </rPr>
      <t>Desigualdad de riqueza:</t>
    </r>
    <r>
      <rPr>
        <sz val="11"/>
        <color rgb="FF000000"/>
        <rFont val="Segoe UI"/>
        <family val="2"/>
      </rPr>
      <t xml:space="preserve"> Se aplica el ejercicio al caso colombiano de ajuste de distribución y se está revisando la metodología por cuantiles. 
</t>
    </r>
    <r>
      <rPr>
        <b/>
        <sz val="11"/>
        <color rgb="FF000000"/>
        <rFont val="Segoe UI"/>
        <family val="2"/>
      </rPr>
      <t>Desigualdad de Tierras:</t>
    </r>
    <r>
      <rPr>
        <sz val="11"/>
        <color rgb="FF000000"/>
        <rFont val="Segoe UI"/>
        <family val="2"/>
      </rPr>
      <t xml:space="preserve"> Se gestionó con la DIG el acceso a la información relacionada con avalúos catastrales proveniente del IGAC.
</t>
    </r>
    <r>
      <rPr>
        <b/>
        <sz val="11"/>
        <color rgb="FF000000"/>
        <rFont val="Segoe UI"/>
        <family val="2"/>
      </rPr>
      <t>Desigualdad en activos financieros</t>
    </r>
    <r>
      <rPr>
        <sz val="11"/>
        <color rgb="FF000000"/>
        <rFont val="Segoe UI"/>
        <family val="2"/>
      </rPr>
      <t xml:space="preserve">: Se avanzó en la consulta de literatura sobre la medición y estamos a la espera de los insumos de la información disponible para definir el análisis a realizar.
</t>
    </r>
    <r>
      <rPr>
        <b/>
        <sz val="11"/>
        <color rgb="FF000000"/>
        <rFont val="Segoe UI"/>
        <family val="2"/>
      </rPr>
      <t>Desigualdad de la propiedad</t>
    </r>
    <r>
      <rPr>
        <sz val="11"/>
        <color rgb="FF000000"/>
        <rFont val="Segoe UI"/>
        <family val="2"/>
      </rPr>
      <t>: Se gestionó con la DIG el acceso a la información relacionada con avalúos catastrales proveniente del IGAC. Se avanzó en la consulta de literatura sobre la medición y estamos a la espera de los insumos de la información disponible para definir el análisis a realizar.</t>
    </r>
  </si>
  <si>
    <t>L3_Fortalecimiento_de_la_producción_estadística_a_partir_de_la_innovación_y_la_gestión_tecnológica._</t>
  </si>
  <si>
    <r>
      <rPr>
        <b/>
        <sz val="11"/>
        <color rgb="FF000000"/>
        <rFont val="Segoe UI"/>
        <family val="2"/>
      </rPr>
      <t>• Industria:</t>
    </r>
    <r>
      <rPr>
        <sz val="11"/>
        <color rgb="FF000000"/>
        <rFont val="Segoe UI"/>
        <family val="2"/>
      </rPr>
      <t xml:space="preserve">  TC_CIIU_4_AC_vs_CIIU_5_ AC_Seccion_C
</t>
    </r>
    <r>
      <rPr>
        <b/>
        <sz val="11"/>
        <color rgb="FF000000"/>
        <rFont val="Segoe UI"/>
        <family val="2"/>
      </rPr>
      <t xml:space="preserve">• Servicios </t>
    </r>
    <r>
      <rPr>
        <sz val="11"/>
        <color rgb="FF000000"/>
        <rFont val="Segoe UI"/>
        <family val="2"/>
      </rPr>
      <t xml:space="preserve">: CAMBIOS A CIIU 5 SERVICIOS
</t>
    </r>
    <r>
      <rPr>
        <b/>
        <sz val="11"/>
        <color rgb="FF000000"/>
        <rFont val="Segoe UI"/>
        <family val="2"/>
      </rPr>
      <t xml:space="preserve">Comercio: </t>
    </r>
    <r>
      <rPr>
        <sz val="11"/>
        <color rgb="FF000000"/>
        <rFont val="Segoe UI"/>
        <family val="2"/>
      </rPr>
      <t>EMC_EAC_Participación del equipo de comercio interno en la adaptación de la CIIU Rev. 5</t>
    </r>
  </si>
  <si>
    <t>SI</t>
  </si>
  <si>
    <t>Se cuenta con los resultado parciales del IPC sin alimentos ni regulados (acumulado a agosto de 2025)</t>
  </si>
  <si>
    <t xml:space="preserve">  58,014,835.20 </t>
  </si>
  <si>
    <t>Para el mes de julio se publica pobreza monetaria con lo cual se cumplen los compromisos en el segundo trimestre.</t>
  </si>
  <si>
    <t xml:space="preserve">Bases de datos </t>
  </si>
  <si>
    <t xml:space="preserve">Servicio de apoyo a la gestión de conocimiento y consolidación de la cultura estadística </t>
  </si>
  <si>
    <t xml:space="preserve">Documentos de lineamientos técnicos </t>
  </si>
  <si>
    <t>Cuatro (4) bases de datos actualizadas en sus variables de identificación, ubicación y contacto de los directorios estadísticos.</t>
  </si>
  <si>
    <r>
      <rPr>
        <sz val="11"/>
        <color rgb="FF000000"/>
        <rFont val="Segoe UI Light"/>
        <family val="2"/>
      </rPr>
      <t xml:space="preserve">A corte 30 de junio de 2025, se suscribieron los siguientes contratos/convenios: 
1.	</t>
    </r>
    <r>
      <rPr>
        <b/>
        <sz val="11"/>
        <color rgb="FF000000"/>
        <rFont val="Segoe UI Light"/>
        <family val="2"/>
      </rPr>
      <t>Banco Interamericano de Desarrollo - Contrato BID CO-TI660-P003</t>
    </r>
    <r>
      <rPr>
        <sz val="11"/>
        <color rgb="FF000000"/>
        <rFont val="Segoe UI Light"/>
        <family val="2"/>
      </rPr>
      <t xml:space="preserve">: Ejecutar las etapas de construcción, recolección y acopio de la 8ª ronda de la Encuesta Pulso de la Migración a cargo del DANE tendiente a la producción de información estadística sobre la población migrante venezolana en Colombia.
2.	</t>
    </r>
    <r>
      <rPr>
        <b/>
        <sz val="11"/>
        <color rgb="FF000000"/>
        <rFont val="Segoe UI Light"/>
        <family val="2"/>
      </rPr>
      <t>Distrito Especial de Ciencia, tecnología e Innovación de Medellín – Departamento Administrativo de Planeación – Contrato 4600104699 de 2025</t>
    </r>
    <r>
      <rPr>
        <sz val="11"/>
        <color rgb="FF000000"/>
        <rFont val="Segoe UI Light"/>
        <family val="2"/>
      </rPr>
      <t xml:space="preserve">: Generar información estadística que caracterice la población y el mercado laboral del total de Medellín y otras desagregaciones geográficas.
3.	</t>
    </r>
    <r>
      <rPr>
        <b/>
        <sz val="11"/>
        <color rgb="FF000000"/>
        <rFont val="Segoe UI Light"/>
        <family val="2"/>
      </rPr>
      <t>Región Metropolitana – Contrato RM-CD-117-2025</t>
    </r>
    <r>
      <rPr>
        <sz val="11"/>
        <color rgb="FF000000"/>
        <rFont val="Segoe UI Light"/>
        <family val="2"/>
      </rPr>
      <t xml:space="preserve">: Realizar la fase de identificación, análisis de necesidades y avance en la fase de diseño para la construcción de la operación estadística PIB trimestral de Cundinamarca en el marco del modelo de producción estadística GSBPM y el diseño estadístico de la Gran Encuesta Integrada de Hogares para Soacha.
4.	</t>
    </r>
    <r>
      <rPr>
        <b/>
        <sz val="11"/>
        <color rgb="FF000000"/>
        <rFont val="Segoe UI Light"/>
        <family val="2"/>
      </rPr>
      <t>Secretaria de Planeación de Bogotá – Contrato 500 de 2025</t>
    </r>
    <r>
      <rPr>
        <sz val="11"/>
        <color rgb="FF000000"/>
        <rFont val="Segoe UI Light"/>
        <family val="2"/>
      </rPr>
      <t xml:space="preserve">: Desarrollar las fases de construcción, recolección/acopio, procesamiento, análisis, difusión y evaluación de la quinta versión de la encuesta multipropósito para Bogotá y municipios seleccionados de Cundinamarca.
5.	</t>
    </r>
    <r>
      <rPr>
        <b/>
        <sz val="11"/>
        <color rgb="FF000000"/>
        <rFont val="Segoe UI Light"/>
        <family val="2"/>
      </rPr>
      <t>Instituto Distrital de Recreación y Deporte – Contrato IIDRD-DG-CD-2999-2025</t>
    </r>
    <r>
      <rPr>
        <sz val="11"/>
        <color rgb="FF000000"/>
        <rFont val="Segoe UI Light"/>
        <family val="2"/>
      </rPr>
      <t xml:space="preserve">: Elaborar las cuentas de producción y generación del ingreso de la operación estadística Cuenta Satélite del Deporte de Bogotá (CSDB) de los años 2023 provisional y 2024 preliminar.
6.	</t>
    </r>
    <r>
      <rPr>
        <b/>
        <sz val="11"/>
        <color rgb="FF000000"/>
        <rFont val="Segoe UI Light"/>
        <family val="2"/>
      </rPr>
      <t>Ministerio del Deporte – Convenio COID-359-2025</t>
    </r>
    <r>
      <rPr>
        <sz val="11"/>
        <color rgb="FF000000"/>
        <rFont val="Segoe UI Light"/>
        <family val="2"/>
      </rPr>
      <t xml:space="preserve">: Aunar esfuerzos técnicos, administrativos y financieros entre el DANE-FONDANE y el Ministerio del Deporte para calcular una serie histórica de la cuenta satélite del deporte, en el marco del modelo genérico del proceso estadístico GSBPM.
</t>
    </r>
  </si>
  <si>
    <t>|</t>
  </si>
  <si>
    <t>Para este cuarto trimestre se atendieron 22 acompañamientos a las direcciones territoriales mediante mesas de trabajo frente a los temas contables y presupuestales, central de cuentas, tributarias, SIIF y Tesorerías.</t>
  </si>
  <si>
    <t>1. Cronograma de acompañamientos
2. Listado de asistencias, grabaciones, pantallazos, etc.</t>
  </si>
  <si>
    <t>1. Diagnostico Documentos Actualizados
2. Impresión de pantalla actualización documentos en ISOLUCION.</t>
  </si>
  <si>
    <t> </t>
  </si>
  <si>
    <t>PLAN DE EJECUCIÓN 2025-2026
PROGRAMA DE TRANSPARENCIA Y ÉTICA PÚBLICA - PTEP</t>
  </si>
  <si>
    <t>VIGENCIA 2025</t>
  </si>
  <si>
    <t>SEGUIMIENTO TRIMESTRE - 3</t>
  </si>
  <si>
    <t>Componentes Programáticos</t>
  </si>
  <si>
    <t>Acción Estratégica Decreto 1120 de 2024</t>
  </si>
  <si>
    <t>Concepto</t>
  </si>
  <si>
    <t>Herramientas o instrumentos</t>
  </si>
  <si>
    <t>Responsable</t>
  </si>
  <si>
    <t>Meta Total</t>
  </si>
  <si>
    <t>Meta Descriptiva</t>
  </si>
  <si>
    <t>Tipo de Indicador</t>
  </si>
  <si>
    <t>Unidad de Medida</t>
  </si>
  <si>
    <t>Formula del Indicador</t>
  </si>
  <si>
    <r>
      <t xml:space="preserve">Entregable </t>
    </r>
    <r>
      <rPr>
        <b/>
        <sz val="9"/>
        <color rgb="FFFFFFFF"/>
        <rFont val="Segoe UI"/>
        <family val="2"/>
      </rPr>
      <t>(instrumento, formato, herramienta o documento)</t>
    </r>
  </si>
  <si>
    <t>Fecha de Inicio</t>
  </si>
  <si>
    <t>Fecha Final</t>
  </si>
  <si>
    <t>Avance Trimestral Acumulado</t>
  </si>
  <si>
    <t>Funcionamiento</t>
  </si>
  <si>
    <t>Vlr. Funcionamiento</t>
  </si>
  <si>
    <t>Proyecto de Inversión</t>
  </si>
  <si>
    <t>Producto</t>
  </si>
  <si>
    <t>Vlr. Inversión
 (Vigencia 2025)</t>
  </si>
  <si>
    <t xml:space="preserve">Verbo en infinitivo (que represente la acción principal) + Sujeto + Condición específica de logro </t>
  </si>
  <si>
    <t>I Trim.</t>
  </si>
  <si>
    <t>II Trim.</t>
  </si>
  <si>
    <t>III Trim.</t>
  </si>
  <si>
    <t>IV Trim.</t>
  </si>
  <si>
    <t>Indique el valor programado para funcionamiento</t>
  </si>
  <si>
    <t>Indique el valor ejecutado para funcionamiento</t>
  </si>
  <si>
    <t xml:space="preserve">Nombre del producto del proyecto de inversión </t>
  </si>
  <si>
    <t>Valor programado en recursos de INVERSIÓN
(pesos)</t>
  </si>
  <si>
    <t>1. Administración de riesgos</t>
  </si>
  <si>
    <t>1.1: Gestión de riesgos para la integridad pública</t>
  </si>
  <si>
    <t>Gestionar la posibilidad de afectación económica o reputacional para la entidad u organización por no ejercer con integridad el servicio público debido a comportamientos y prácticas que atenten contra la moralidad administrativa o aquellas relacionadas con la corrupción, entre las que se encuentran el fraude, el soborno y la no declaración de conflictos de interés.</t>
  </si>
  <si>
    <r>
      <t>Política de administración de riesgos para la integridad pública y de LA/FT/FP:</t>
    </r>
    <r>
      <rPr>
        <sz val="10"/>
        <color rgb="FF000000"/>
        <rFont val="Aptos Narrow"/>
        <family val="2"/>
      </rPr>
      <t xml:space="preserve"> Las entidades u organizaciones deberán incorporar a sus políticas ya existentes, o en caso de no contar con una, adoptarla, la administración de riesgos para la integridad pública y de LA/FT/FP. Para este propósito deberán observar la metodología que defina la Secretaría de Transparencia de la Presidencia de la República en conjunto con el Departamento Administrativo de la Función Pública, mediante la actualización de la Guía para la administración del riesgo y el diseño de controles en entidades públicas. Las organizaciones obligadas aplicaran la guía en lo pertinente.
- En caso de considerar que su política actual ya cumple con lo señalado en la Guía y desarrolla la metodología establecida, en el Programa de Transparencia dejará constancia. 
- La política de administración de riesgos, desarrollada conforme a la metodología definida, se podrá desarrollar en el Programa o ser un anexo.
 - Se deben desarrollar todos los elementos de la administración de riesgos: lineamientos de política, identificación y valoración; así como lineamientos para la adopción de la política o su incorporación, la revisión y actualización de esta y los reportes que genera.</t>
    </r>
  </si>
  <si>
    <r>
      <t>Supervisión:</t>
    </r>
    <r>
      <rPr>
        <sz val="10"/>
        <color rgb="FF000000"/>
        <rFont val="Aptos Narrow"/>
        <family val="2"/>
      </rPr>
      <t xml:space="preserve"> GIT Gestión Organizacional - OPLAN</t>
    </r>
  </si>
  <si>
    <t xml:space="preserve">Realizar el análisis y ajuste a la Política de gestión de riesgos de la entidad  de  acuerdo a los lineamientos de la Secretaría de transparencia sobre riesgo LAFT </t>
  </si>
  <si>
    <t>(Número de actividades planeadas / Número de actividades realizadas) * 100</t>
  </si>
  <si>
    <t xml:space="preserve">
Diagnóstico integral de la aplicabilidad del Sistema de Administración del Riesgo de Lavado de Activos y Financiación del Terrorismo (SARLAFT)
Política institucional de riesgos actualizada.</t>
  </si>
  <si>
    <t>Si</t>
  </si>
  <si>
    <t xml:space="preserve"> $                                46.000.000</t>
  </si>
  <si>
    <t>Se realizó el diagnóstico del  componente programático 1 Administración de riesgos - actividad 1 Diagnóstico integral de la aplicabilidad del Sistema de Administración del Riesgo de Lavado de Activos y Financiación del Terrorismo (SARLAFT)</t>
  </si>
  <si>
    <t>Diagnóstico Integral de la Aplicabilidad del SARLAFT DANE y FONDANE</t>
  </si>
  <si>
    <t>Aplica</t>
  </si>
  <si>
    <t>1.3: Canales de denuncia</t>
  </si>
  <si>
    <t>Controlar los riesgos para la integridad pública y de LA/FT/FP mediante un canal institucional de denuncias que garantice el tratamiento de los reportes recibidos y la protección del denunciante.</t>
  </si>
  <si>
    <r>
      <t>Canales institucionales de denuncia:</t>
    </r>
    <r>
      <rPr>
        <sz val="10"/>
        <color rgb="FF000000"/>
        <rFont val="Aptos Narrow"/>
        <family val="2"/>
      </rPr>
      <t xml:space="preserve"> uno de los controles estandarizados que deben incorporar todas las entidades u organizaciones en su política de administración de riesgos para la integridad pública y de LA/FT/FP, es contar con un canal institucional de denuncias. El diseño y operación del canal deberá seguir la Metodología para la operación de canales institucionales de denuncia por actos de corrupción, elaborada por la Secretaría de Transparencia de la Presidencia de la República, de conformidad con la función que le otorgar el artículo 76 de la Ley 1474 de 2011.</t>
    </r>
  </si>
  <si>
    <r>
      <rPr>
        <b/>
        <sz val="10"/>
        <color rgb="FF000000"/>
        <rFont val="Aptos Narrow"/>
        <family val="2"/>
      </rPr>
      <t>Lidera:</t>
    </r>
    <r>
      <rPr>
        <sz val="10"/>
        <color rgb="FF000000"/>
        <rFont val="Aptos Narrow"/>
        <family val="2"/>
      </rPr>
      <t xml:space="preserve"> Oficina de Control Interno  Disciplinario  - OCID
</t>
    </r>
    <r>
      <rPr>
        <b/>
        <sz val="10"/>
        <color rgb="FF000000"/>
        <rFont val="Aptos Narrow"/>
        <family val="2"/>
      </rPr>
      <t xml:space="preserve">Participa: </t>
    </r>
    <r>
      <rPr>
        <sz val="10"/>
        <color rgb="FF000000"/>
        <rFont val="Aptos Narrow"/>
        <family val="2"/>
      </rPr>
      <t>GIT Sistemas y tecnologías -DICE
GIT PQRSD - Sec General
GIT Servicio al Ciudadano - DICE</t>
    </r>
  </si>
  <si>
    <t xml:space="preserve">Fortalecer los mecanismos de denuncia de actos de corrupción a través de los diferentes canales de atención con los que cuenta la entidad, para que la ciudadanía pueda acceder </t>
  </si>
  <si>
    <t>(Número de canales de denuncia habilitados / número de canales programados en la meta) *100</t>
  </si>
  <si>
    <t>Documento (Guía - piezas publicitarias)
Sección de denuncias por corrupción en la página Web</t>
  </si>
  <si>
    <t xml:space="preserve"> La Oficina de Control Disciplinario Interno, en cumplimiento de su compromiso con el fortalecimiento de los mecanismos de denuncia y la promoción de la transparencia institucional, habilitó durante el segundo trimestre de 2025 una línea telefónica y un correo electrónico destinados a la recepción de denuncias relacionadas con posibles actos de corrupción, conflictos de interés, inhabilidades, incompatibilidades u otros comportamientos contrarios a los principios éticos y de integridad.
Estos canales fueron creados como medios oficiales de atención con el propósito de garantizar la recepción, gestión y seguimiento oportuno de las denuncias, contribuyendo así a la prevención, detección y manejo de riesgos institucionales asociados a conductas indebidas.
Durante el tercer trimestre de 2025, se realizó el seguimiento a la adecuación y correcto funcionamiento de los canales de denuncia, en articulación con el Grupo Interno de Trabajo de Información y Servicio al Ciudadano. Este proceso tuvo como objetivo garantizar su adecuada publicación y socialización ante la ciudadanía.
Como parte de estas acciones, se efectuó un ajuste en el buscador de Google para asegurar que las llamadas realizadas al DANE por parte de la ciudadanía sean direccionadas correctamente a la línea habilitada para denuncias, optimizando así la atención y la respuesta oportuna a los usuarios. De esta manera, se busca que, al momento de consultar el número de contacto institucional, las solicitudes sean atendidas eficientemente por los canales correspondientes.
Entre el 23 de junio y el 30 de septiembre de 2025, se recibieron 141 correos electrónicos, de los cuales 2 fueron remitidos al canal contacto@dane.gov.co para su radicación oficial y posterior asignación a la Oficina de Control Disciplinario Interno (OCDI), garantizando el debido seguimiento y respuesta. Cada comunicación fue atendida de manera personalizada, informando a los remitentes sobre el propósito y alcance del canal institucional.
</t>
  </si>
  <si>
    <t>Un (1) PDF _ Seguimiento canal de denuncias</t>
  </si>
  <si>
    <r>
      <rPr>
        <b/>
        <sz val="10"/>
        <color rgb="FF000000"/>
        <rFont val="Aptos Narrow"/>
        <family val="2"/>
      </rPr>
      <t>OCID:</t>
    </r>
    <r>
      <rPr>
        <sz val="10"/>
        <color rgb="FF000000"/>
        <rFont val="Aptos Narrow"/>
        <family val="2"/>
      </rPr>
      <t xml:space="preserve"> $11.391.200
</t>
    </r>
    <r>
      <rPr>
        <b/>
        <sz val="10"/>
        <color rgb="FF000000"/>
        <rFont val="Aptos Narrow"/>
        <family val="2"/>
      </rPr>
      <t>PQRSD:</t>
    </r>
    <r>
      <rPr>
        <sz val="10"/>
        <color rgb="FF000000"/>
        <rFont val="Aptos Narrow"/>
        <family val="2"/>
      </rPr>
      <t xml:space="preserve"> $8.000.000
</t>
    </r>
    <r>
      <rPr>
        <b/>
        <sz val="10"/>
        <color rgb="FF000000"/>
        <rFont val="Aptos Narrow"/>
        <family val="2"/>
      </rPr>
      <t xml:space="preserve">DICE: </t>
    </r>
    <r>
      <rPr>
        <sz val="10"/>
        <color rgb="FF000000"/>
        <rFont val="Aptos Narrow"/>
        <family val="2"/>
      </rPr>
      <t xml:space="preserve">$ 7.000.000 </t>
    </r>
  </si>
  <si>
    <r>
      <rPr>
        <b/>
        <sz val="10"/>
        <color rgb="FF000000"/>
        <rFont val="Aptos Narrow"/>
        <family val="2"/>
      </rPr>
      <t xml:space="preserve">OCID: </t>
    </r>
    <r>
      <rPr>
        <sz val="10"/>
        <color rgb="FF000000"/>
        <rFont val="Aptos Narrow"/>
        <family val="2"/>
      </rPr>
      <t xml:space="preserve">$
</t>
    </r>
    <r>
      <rPr>
        <b/>
        <sz val="10"/>
        <color rgb="FF000000"/>
        <rFont val="Aptos Narrow"/>
        <family val="2"/>
      </rPr>
      <t>PQRSD</t>
    </r>
    <r>
      <rPr>
        <sz val="10"/>
        <color rgb="FF000000"/>
        <rFont val="Aptos Narrow"/>
        <family val="2"/>
      </rPr>
      <t xml:space="preserve">: $
</t>
    </r>
    <r>
      <rPr>
        <b/>
        <sz val="10"/>
        <color rgb="FF000000"/>
        <rFont val="Aptos Narrow"/>
        <family val="2"/>
      </rPr>
      <t xml:space="preserve">DICE: </t>
    </r>
    <r>
      <rPr>
        <sz val="10"/>
        <color rgb="FF000000"/>
        <rFont val="Aptos Narrow"/>
        <family val="2"/>
      </rPr>
      <t xml:space="preserve">$ </t>
    </r>
  </si>
  <si>
    <t>Fortalecimiento de la capacidad institucional para la implementación del modelo de gestión nacional</t>
  </si>
  <si>
    <t>Documentos de Planeación</t>
  </si>
  <si>
    <t xml:space="preserve"> $                              15.692.562</t>
  </si>
  <si>
    <t xml:space="preserve">En cumplimiento de lo establecido en la política de administración de riesgos para la integridad pública y en concordancia con la Metodología para la operación de canales institucionales de denuncia por actos de corrupción, elaborada por la Secretaría de Transparencia de la Presidencia de la República, durante el segundo trimestre de 2025 se realizó la apertura del canal institucional de denuncias a través del correo electrónico integridadytransparencia@dane.gov.co.
De manera complementaria, en el marco de la Semana de la Transparencia, se desarrolló la actividad denominada “Socialización sobre conflicto de intereses, canales de denuncia y reporte oportuno de PQRSD”, orientada a fortalecer el conocimiento y la apropiación de los mecanismos institucionales de integridad y transparencia. La jornada fue valorada como exitosa, dinámica y pertinente por los funcionarios y contratistas participantes, generando un impacto positivo en la comprensión de los valores institucionales y en la prevención de situaciones que puedan comprometer la integridad.
En total, se registró la participación de 349 servidores y contratistas, de los cuales 282 diligenciaron la lista de asistencia y encuesta de satisfacción. La mayoría otorgó calificaciones entre 4 y 5, y únicamente tres (3) participantes calificaron con 3, lo que representa un índice de satisfacción del 99 %. 
Estos resultados evidencian que la actividad fue percibida como pertinente y efectiva, destacándose la calidad del contenido y la metodología pedagógica utilizada. 
</t>
  </si>
  <si>
    <t xml:space="preserve">Un (1) PDF_ Informe seguimiento canal de denuncias OCDI 2025. 
Un (1) Libro Excel_ Lista asistencia y encuesta de satisfacción
Un (1) PDF_ Socialización
Un (1) PDF_ PPT Socialización 
</t>
  </si>
  <si>
    <t>2. Gestión de la Información</t>
  </si>
  <si>
    <t> 3.1: Acceso a la información pública y transparencia</t>
  </si>
  <si>
    <t> Garantizar el derecho fundamental de acceso a la información pública mediante el cumplimiento del marco normativo que regula este derecho y permite materializar sus contenidos, principalmente, mediante el principio de transparencia.</t>
  </si>
  <si>
    <r>
      <t>1.</t>
    </r>
    <r>
      <rPr>
        <sz val="10"/>
        <color rgb="FF000000"/>
        <rFont val="Aptos Narrow"/>
        <family val="2"/>
      </rPr>
      <t xml:space="preserve"> Se impartan instrucciones a los colaboradores sobre el contenido de las respuestas generadas a solicitudes de información.</t>
    </r>
  </si>
  <si>
    <r>
      <rPr>
        <b/>
        <sz val="10"/>
        <color rgb="FF000000"/>
        <rFont val="Aptos Narrow"/>
      </rPr>
      <t xml:space="preserve">Lidera: </t>
    </r>
    <r>
      <rPr>
        <sz val="10"/>
        <color rgb="FF000000"/>
        <rFont val="Aptos Narrow"/>
      </rPr>
      <t xml:space="preserve">GIT PQRSD - Sec Gral
</t>
    </r>
    <r>
      <rPr>
        <b/>
        <sz val="10"/>
        <color rgb="FF000000"/>
        <rFont val="Aptos Narrow"/>
      </rPr>
      <t>Participa:</t>
    </r>
    <r>
      <rPr>
        <sz val="10"/>
        <color rgb="FF000000"/>
        <rFont val="Aptos Narrow"/>
      </rPr>
      <t xml:space="preserve"> GIT Servicio al Ciudadano - DICE
GIT Grupos de interés - DICE</t>
    </r>
  </si>
  <si>
    <t>Socializaciones para promover el correcto tratamiento de las PQRSD en el DANE  a nivel nacional.</t>
  </si>
  <si>
    <t>Numero total de piezas publicadas</t>
  </si>
  <si>
    <t xml:space="preserve">Piezas de comunicación
Actividades de sensibilización al personal DANE a nivel nacional </t>
  </si>
  <si>
    <t>1 mesa de ayuda virtual en Julio.
Circulares 002, 013 y 019 del trámite interno de las PQRSD
Informe I y II trimestre
18 piezas o imágenes distribuidas por DANENET
Correo semanal a las dependencias
Capacitacion induccion nuevos funcionarios.</t>
  </si>
  <si>
    <t> https://www.dane.gov.co/index.php/servicios-al-ciudadano/tramites/transparencia-y-acceso-a-la-informacion-publica/instrumentos-de-gestion-de-informacion-publica.</t>
  </si>
  <si>
    <r>
      <t>PQRSD:</t>
    </r>
    <r>
      <rPr>
        <sz val="10"/>
        <color rgb="FF000000"/>
        <rFont val="Aptos Narrow"/>
        <family val="2"/>
      </rPr>
      <t xml:space="preserve"> $4.000.000</t>
    </r>
    <r>
      <rPr>
        <b/>
        <sz val="10"/>
        <color rgb="FF000000"/>
        <rFont val="Aptos Narrow"/>
        <family val="2"/>
      </rPr>
      <t xml:space="preserve">
DICE: </t>
    </r>
    <r>
      <rPr>
        <sz val="10"/>
        <color rgb="FF000000"/>
        <rFont val="Aptos Narrow"/>
        <family val="2"/>
      </rPr>
      <t>$7.200.000</t>
    </r>
  </si>
  <si>
    <r>
      <rPr>
        <b/>
        <sz val="10"/>
        <color rgb="FF000000"/>
        <rFont val="Aptos Narrow"/>
        <family val="2"/>
      </rPr>
      <t>PQRSD:</t>
    </r>
    <r>
      <rPr>
        <sz val="10"/>
        <color rgb="FF000000"/>
        <rFont val="Aptos Narrow"/>
        <family val="2"/>
      </rPr>
      <t xml:space="preserve"> $
</t>
    </r>
    <r>
      <rPr>
        <b/>
        <sz val="10"/>
        <color rgb="FF000000"/>
        <rFont val="Aptos Narrow"/>
        <family val="2"/>
      </rPr>
      <t xml:space="preserve">DICE: </t>
    </r>
    <r>
      <rPr>
        <sz val="10"/>
        <color rgb="FF000000"/>
        <rFont val="Aptos Narrow"/>
        <family val="2"/>
      </rPr>
      <t>$</t>
    </r>
  </si>
  <si>
    <t xml:space="preserve">Consolidación de una cultura estadística a través de la información como un bien público del país nacional </t>
  </si>
  <si>
    <t>Servicio de difusión</t>
  </si>
  <si>
    <t>Durante l trimestre anterior se cumplieron con las 18 publicaciones requeridas para la vigencia
 de igual manera se llavaron a cabo las labores de:
Correo semanal a las dependencias
Capacitacion induccion nuevos funcionarios.</t>
  </si>
  <si>
    <t>\\systema20\Seral_PQRSD</t>
  </si>
  <si>
    <t>PQRSD: $4.000.000
DICE: $7.200.000</t>
  </si>
  <si>
    <r>
      <rPr>
        <b/>
        <sz val="10"/>
        <color rgb="FF000000"/>
        <rFont val="Aptos Narrow"/>
      </rPr>
      <t xml:space="preserve">2. </t>
    </r>
    <r>
      <rPr>
        <sz val="10"/>
        <color rgb="FF000000"/>
        <rFont val="Aptos Narrow"/>
      </rPr>
      <t>Garantizar que únicamente se rechace el acceso a información pública por estar clasificada o reservada tomando como punto de referencia el Índice de información clasificada y reservada. No se podrá negar información aduciendo que está clasificada o reservada, pero que no está en el Índice de la entidad u organización.</t>
    </r>
  </si>
  <si>
    <t>Oficina Asesora de Planeación - OPLAN
GIT Gestión Organizacional</t>
  </si>
  <si>
    <t>Verificar en cada vigencia que  el  Índice de información clasificada y reservada se encuentre actualizado.</t>
  </si>
  <si>
    <t>(Número de actividades realizadas/número de actividades programadas)*100</t>
  </si>
  <si>
    <t xml:space="preserve"> Índice de información clasificada y reservada actualizado.</t>
  </si>
  <si>
    <t>01/10/20205</t>
  </si>
  <si>
    <t>El rechazo del acceso a información pública por estar clasificada o reservada se realizó conforme al marco legal de transparencia y acceso a la información pública, tomando como único punto de referencia válido el Índice de Información Clasificada y Reservada de la entidad.
el rechazo del acceso a la información se efectuó de forma excepcional, motivada, verificable y transparente, asegurando que la clasificación o reserva no se utilice de manera arbitraria y que el Índice de Información Clasificada y Reservada opere como el mecanismo objetivo y obligatorio para respaldar cualquier limitación al derecho de acceso a la información pública.
Unicamente se tiene disponible en ISOLUCION la informacion publica con acceso no restringido.</t>
  </si>
  <si>
    <t>https://dane.isolucion.co/Documentacion/frmListadoMaestroDocumentos.aspx</t>
  </si>
  <si>
    <r>
      <rPr>
        <b/>
        <sz val="10"/>
        <color rgb="FF000000"/>
        <rFont val="Aptos Narrow"/>
      </rPr>
      <t xml:space="preserve">3. </t>
    </r>
    <r>
      <rPr>
        <sz val="10"/>
        <color rgb="FF000000"/>
        <rFont val="Aptos Narrow"/>
      </rPr>
      <t>Los instrumentos de gestión de información deben articularse con los lineamientos del Programa de Gestión Documental, en esa medida, la información de los tres (3) instrumentos anotados debe identificarse, administrarse, clasificarse, organizarse y conservarse según los procedimientos, lineamientos, valoración y tiempos definidos en el Programa de Gestión Documental del sujeto obligado.
El Programa de Transparencia deberá señalar los responsables de la actualización de los instrumentos, así como el mecanismos que se seguirá para hacerle seguimiento y, en general, los demás elementos que se señalaron en materia de Transparencia activa.</t>
    </r>
  </si>
  <si>
    <t>GIT Gestión Organizacional - OPLAN</t>
  </si>
  <si>
    <t>Verificar y validar el inventario de activos de información con las oficinas y áreas  responsables, atendiendo al procedimiento  de gestión de activos de información.</t>
  </si>
  <si>
    <t>(Número de oficinas y/o áreas con inventario actualizado/ número de oficinas y/o áreas de la entidad)*100</t>
  </si>
  <si>
    <t>Inventario de activos de información revisado contra las Tablas de Retención Documental (TRD)  y clasificado por confidencialidad.</t>
  </si>
  <si>
    <t>El DANE ha evidenciado un avance significativo en el cumplimiento de la meta relacionada con la gestión integral de los instrumentos de información, mediante la consolidación y articulación efectiva del Registro de Activos de Información, el Índice de Información Clasificada y Reservada y el Esquema de Publicación de Información con los lineamientos establecidos en el Programa de Gestión Documental (PGD).
El Programa de Transparencia ha incorporado de manera gradual la asignación de responsables y mecanismos de seguimiento para la actualización de los instrumentos, promoviendo una gestión coordinada entre las áreas misionales, de apoyo y administrativas. En conjunto, estos avances reflejan un nivel de madurez creciente en la gestión de la información del DANE, alineado con la normatividad vigente y orientado al fortalecimiento de la confianza pública y la rendición de cuentas.</t>
  </si>
  <si>
    <t>https://www.dane.gov.co/index.php/servicios-al-ciudadano/tramites/transparencia-y-acceso-a-la-informacion-publica/instrumentos-de-gestion-de-informacion-publica</t>
  </si>
  <si>
    <r>
      <rPr>
        <b/>
        <sz val="10"/>
        <color rgb="FF000000"/>
        <rFont val="Aptos Narrow"/>
      </rPr>
      <t xml:space="preserve">4. Registros o inventario de activos de información
- </t>
    </r>
    <r>
      <rPr>
        <sz val="10"/>
        <color rgb="FF000000"/>
        <rFont val="Aptos Narrow"/>
      </rPr>
      <t>Todas las categorías de información del sujeto obligado.
- Todo registro publicado.
- Todo registro disponible para ser solicitado por el público, actualizado y veraz</t>
    </r>
  </si>
  <si>
    <t xml:space="preserve"> GIT Gestión Organizacional - OPLAN</t>
  </si>
  <si>
    <t xml:space="preserve">Realizar una matriz  de registro de activos de información validada, aprobada y publicada. </t>
  </si>
  <si>
    <t xml:space="preserve">Número de matrices de registro de activos de información validada, aprobada y publicada. </t>
  </si>
  <si>
    <t xml:space="preserve"> Registro de activos de información registro de activos de información validada, aprobada y publicada.</t>
  </si>
  <si>
    <t>Se registra un avance del 95 % en la elaboración de la Matriz de Registro de Activos de Información, toda vez que se completó la identificación, caracterización y consolidación de los activos de información de los procesos institucionales, incorporando los campos requeridos y validando su contenido con los responsables de la información. El instrumento se encuentra en versión final, alineado con los lineamientos de Gobierno Digital y MIPG, y listo para su aprobación y publicación, quedando pendiente únicamente el cierre de los trámites formales correspondientes, sin requerir ajustes de fondo.</t>
  </si>
  <si>
    <t>https://danegovco.sharepoint.com/sites/osis/seguridad/Documentos%20compartidos/Forms/AllItems.aspx?id=%2Fsites%2Fosis%2Fseguridad%2FDocumentos%20compartidos%2F01%20Modelo%20de%20Seguridad%20de%20la%20Informaci%C3%B3n%2F2%2E2%20Plan%20de%20Seguridad%20y%20Privacidad%20de%20la%20Informaci%C3%B3n%202025%2F10%5FEtiqueta%20Inventario%20de%20activos%20Territoriales&amp;viewid=1c35ebe1%2Db389%2D4778%2D8479%2D570f503fa596&amp;CT=1766761859743&amp;OR=OWA%2DNT%2DMail&amp;CID=eb89153d%2Db6c8%2D769a%2D047b%2D0513077b1615&amp;e=5%3A346ffc0738874df1b1d97882f19a10c7&amp;sharingv2=true&amp;fromShare=true&amp;at=9&amp;clickParams=eyJYLUFwcE5hbWUiOiJNaWNyb3NvZnQgT3V0bG9vayBXZWIgQXBwIiwiWC1BcHBWZXJzaW9uIjoiMjAyNTEyMTIwMDMuMTAiLCJPUyI6IldpbmRvd3MgMTEifQ%3D%3D&amp;cidOR=Client&amp;FolderCTID=0x0120006B09CC89CE22C146A87133EB91716F24</t>
  </si>
  <si>
    <r>
      <rPr>
        <b/>
        <sz val="10"/>
        <color rgb="FF000000"/>
        <rFont val="Aptos Narrow"/>
      </rPr>
      <t xml:space="preserve">5. Índice de información clasificada y reservada
</t>
    </r>
    <r>
      <rPr>
        <sz val="10"/>
        <color rgb="FF000000"/>
        <rFont val="Aptos Narrow"/>
      </rPr>
      <t>El inventario de la información pública generada, obtenida, adquirida o controlada por la entidad, que ha sido calificada como clasificada o reservada. El índice incluirá la fundamentación constitucional o legal de la clasificación o la reserva.</t>
    </r>
  </si>
  <si>
    <t>Realizar un documento del índice de información aprobado y publicado. El índice incluirá la fundamentación constitucional o legal de la clasificación o la reserva.</t>
  </si>
  <si>
    <t>Número de documentos del índice de información aprobado y publicado.</t>
  </si>
  <si>
    <t>Índice de información clasificada y reservada publicado.</t>
  </si>
  <si>
    <t>El DANE consolidó el inventario de información pública clasificada y reservada, identificando los activos de información que requieren restricción de acceso conforme a la Ley 1712 de 2014 y el Decreto 103 de 2015. El índice incorpora la fundamentación constitucional y legal, incluyendo la reserva estadística, define responsables, plazos de reserva y condiciones de acceso, y se encuentra articulado con el Programa de Gestión Documental y los lineamientos de seguridad de la información.
El DANE avanzó en la implementación del inventario de información clasificada y reservada como parte del proceso de gestión de activos de información, en coherencia con el enfoque de ISO/IEC 27001. Se identificaron, clasificaron y valoraron los activos de información asociados a los procesos institucionales, estableciendo criterios de confidencialidad, integridad y disponibilidad. El índice incorpora la fundamentación constitucional y legal de la clasificación y reserva, con especial énfasis en la reserva estadística, y define responsables, controles de acceso, plazos de reserva y condiciones de uso, contribuyendo a la gestión del riesgo y a la protección de la información sensible bajo un esquema de mejora continua.</t>
  </si>
  <si>
    <r>
      <rPr>
        <b/>
        <sz val="10"/>
        <color rgb="FF000000"/>
        <rFont val="Aptos Narrow"/>
      </rPr>
      <t xml:space="preserve">6. Esquema de publicación de información
</t>
    </r>
    <r>
      <rPr>
        <sz val="10"/>
        <color rgb="FF000000"/>
        <rFont val="Aptos Narrow"/>
      </rPr>
      <t>- La lista de información mínima publicada (Art. 9, 10 y 11, Ley 1712/2014).
- La lista de la información publicada en el sitio web oficial del sujeto obligado, adicional.
- Información publicada con anterioridad.
- Información de interés para la ciudadanía.</t>
    </r>
  </si>
  <si>
    <t>Realizar un documento de esquema de publicación aprobado y publicado.</t>
  </si>
  <si>
    <t>Esquema de publicación de información, publicado.</t>
  </si>
  <si>
    <t>El DANE mantuvo actualizado el Esquema de Publicación de Información, garantizando la divulgación de la información mínima obligatoria conforme a los artículos 9, 10 y 11 de la Ley 1712 de 2014. El esquema incluye información institucional, administrativa y estadística, así como información adicional y de interés para la ciudadanía, organizada y accesible en el sitio web oficial, fortaleciendo la transparencia activa, la rendición de cuentas y el acceso oportuno a la información pública.</t>
  </si>
  <si>
    <t>3. Modelo de Estado abierto</t>
  </si>
  <si>
    <t>3.2: Integridad pública y cultura de la legalidad</t>
  </si>
  <si>
    <t>Promover dentro de la entidad u organización la integridad en el ejercicio del servicio público, así como una cultura de cumplimiento que permita que las actuaciones siempre se desarrollen dentro del marco legal.</t>
  </si>
  <si>
    <r>
      <t xml:space="preserve">Código de Integridad: </t>
    </r>
    <r>
      <rPr>
        <sz val="10"/>
        <color rgb="FF000000"/>
        <rFont val="Aptos Narrow"/>
        <family val="2"/>
      </rPr>
      <t>En los términos de la Ley 2016 de 2020, las entidades obligadas deberán adoptar el Código de Integridad del Servicio Público, en los términos que señale el Departamento Administrativo de la Función Pública.
En esa medida, el Programa de Transparencia deberá señalar claramente cuál es el código de integridad de la entidad u organización y los procedimientos que seguirá para su formulación o modificación, según los lineamientos de Función Pública.</t>
    </r>
  </si>
  <si>
    <r>
      <rPr>
        <b/>
        <sz val="10"/>
        <color rgb="FF000000"/>
        <rFont val="Aptos Narrow"/>
        <family val="2"/>
      </rPr>
      <t xml:space="preserve">Líder: </t>
    </r>
    <r>
      <rPr>
        <sz val="10"/>
        <color rgb="FF000000"/>
        <rFont val="Aptos Narrow"/>
        <family val="2"/>
      </rPr>
      <t xml:space="preserve">Secretaria General - Área de Gestión de Talento Humano
</t>
    </r>
    <r>
      <rPr>
        <b/>
        <sz val="10"/>
        <color rgb="FF000000"/>
        <rFont val="Aptos Narrow"/>
        <family val="2"/>
      </rPr>
      <t xml:space="preserve">Participa: </t>
    </r>
    <r>
      <rPr>
        <sz val="10"/>
        <color rgb="FF000000"/>
        <rFont val="Aptos Narrow"/>
        <family val="2"/>
      </rPr>
      <t>Oficina de Control Disciplinario Interno</t>
    </r>
  </si>
  <si>
    <t>Implementar acciones de promoción de la política de integridad a través de la ejecución de las 3 jornadas de inducción y la realización de la semana de la transparencia en el segundo semestre del 2025</t>
  </si>
  <si>
    <t xml:space="preserve">Indicador (%)=( Numero de actividades realizadas/numero de actividades programadas)X100     </t>
  </si>
  <si>
    <t>Documentos con evidencias de la ejecución de las acciones</t>
  </si>
  <si>
    <t> •	En el mes de julio 2025, la Oficina de Control Disciplinario Interno llevó a cabo el nombramiento de los Embajadores de la Ética, el cual fue socializado a través del boletín semanal a nivel nacional. Esta estrategia institucional busca fortalecer la cultura de integridad, transparencia y respeto en el entorno laboral, resaltando el liderazgo y promoviendo las buenas prácticas que contribuyen a consolidar un ambiente organizacional más ético y colaborativo.
•	La Oficina de Control Disciplinario Interno – OCDI, en agosto de 2025, llevó a cabo la primera capacitación dirigida a los funcionarios designados como Embajadores de la Ética. El objetivo de esta jornada fue socializar el rol que desempeñarán en el marco de sus funciones, la Resolución que adopta la Política de Integridad y el cronograma de actividades asociado, con el propósito de fortalecer una cultura institucional fundamentada en la ética y la transparencia.
La actividad obtuvo una evaluación sobresaliente gracias a la participación activa de los funcionarios convocados, quienes manifestaron su interés y compromiso con el fortalecimiento de la cultura de la ética y la integridad. La valoración unánimemente positiva evidencia que la iniciativa logró despertar motivación y sentido de pertenencia entre los Embajadores de la Ética, consolidándose como una estrategia efectiva para promover los valores institucionales y afianzar la transparencia en el entorno laboral.
Adicionalmente, se adelantó una jornada de sensibilización a nivel nacional sobre el uso de WhatsApp como herramienta de comunicación en el ámbito laboral. La actividad tuvo como propósito analizar sus ventajas, riesgos y el marco normativo aplicable, con el fin de proponer lineamientos para un uso responsable que garantice la protección de la información institucional y los derechos de los funcionarios.
La jornada no solo cumplió con el objetivo de sensibilizar, sino que también promovió la reflexión y la generación de insumos prácticos orientados al fortalecimiento de la cultura de la ética y la integridad institucional.
En total, 191 funcionarios y colaboradores respondieron la encuesta de evaluación, otorgando calificaciones entre 4 y 5, lo que representa un índice de satisfacción del 100 %. Este resultado confirma que los participantes percibieron la capacitación como pertinente y efectiva, resaltando tanto la calidad de los contenidos como la metodología implementada.
•	En septiembre de 2025 se realizó, por medio de la plataforma Microsoft TEAMS, con la sede territorial Norte una jornada de sensibilización orientada a la socialización del informe de seguimiento sobre posibles actos de corrupción del segundo semestre, en la que participaron 30 funcionarios, entre ellos el director territorial, coordinadores administrativos y operativos, y los embajadores de la ética. El espacio permitió analizar los casos con mayor incidencia, definir estrategias conjuntas y reafirmar el compromiso institucional con la integridad, la transparencia y la ética pública, siendo valorado positivamente por los asistentes como una iniciativa pertinente y necesaria para fortalecer la cultura organizacional.
GTH: Durante el tercer trimestre de 2025, el DANE desarrolló jornadas de inducción institucional orientadas a los nuevos servidores públicos y provisionales, con el propósito de facilitar su integración, fortalecer el sentido de pertenencia y promover la apropiación de los valores de la Política de Integridad.
Las jornadas se realizaron los días 7 y 8 de julio, 11 y 12 de agosto, y 8 y 9 de septiembre, con una participación activa de 133 servidores, quienes reforzaron su compromiso con los principios éticos que orientan el servicio público: respeto, responsabilidad, diligencia, justicia y honestidad.
Estas acciones contribuyeron de manera directa al fortalecimiento de una cultura organizacional basada en la transparencia, el buen trato y la integridad, asegurando que los nuevos integrantes de la entidad se alineen desde su ingreso con los estándares de excelencia y los valores institucionales del DANE.</t>
  </si>
  <si>
    <t> •	Un (1) PDF _ Correo_ Nombramiento Embajadores 1
Un (1) Excel_ Correo_ Nombramiento Embajadores 2
Un (1) PDF _ Socialización Embajadores de la Ética
•	Una carpeta Sensibilización_ Embajadores de la Ética
Un (1) PDF_ Ayuda de memoria _ embajadores
Un (1) PDF_ PPT Embajadores
Un (1) Excel_ ASISTENCIA EMBAJADORES DE LA ETICA
•	Una carpeta Sensibilización_ Uso del WhatsApp
Un (1) PDF_ Ayuda de memoria _ Uso WhatsApp
Un (1) PDF_ PPT Uso de WhatsApp en el ámbito laboral
Un (1) Excel_ Asistencia El uso de los grupos de WhatsApp
•	Una carpeta Sensibilización Informe de seguimiento sobre posibles actos Territorial Norte
Un (1) PDF_ Anexo 1_ Invitación
Un (1) PDF_ Ayuda de memoria _ T. Norte
Un (1) Excel_ Informe de asistencia
Un (1) PDF_ PPT Socialización resultados informe
* Promoción Política de Integridad</t>
  </si>
  <si>
    <t xml:space="preserve">Durante el cuarto trimestre de 2025, se continuo con el desarrollo de las jornadas de inducción institucional (3) orientadas a los nuevos servidores públicos y provisionales, con el propósito de facilitar su integración, fortalecer el sentido de pertenencia y promover la apropiación de los valores de la Política de Integridad): respeto, responsabilidad, diligencia, justicia, honestidad y empoderamiento.
Asimismo, se diseñó e implementó una estrategia de comunicación pedagógica y visual, en coordinación con DICE, orientada a la divulgación y apropiación de la política institucional. Para tal fin, se elaboraron piezas gráficas que fueron difundidas de manera periódica a través del correo electrónico de bienestar durante la vigencia.
Esta estrategia permitió socializar de forma clara y accesible la actualización de la política, así como mantener la temática de integridad presente en la agenda institucional, fortaleciendo la recordación, el sentido de pertenencia y la cultura organizacional. 
De manera complementaria, desde GTH y en articulación con la Oficina de Control Disciplinario Interno, se lideró la Semana de la Transparencia DANE 2025, realizada entre el 18 y el 21 de noviembre en modalidad virtual a nivel nacional y presencial en DANE CAN. Este espacio constituyó un escenario de reflexión colectiva y de sensibilización sobre la importancia de la integridad en el servicio público, permitiendo que los servidores se reconocieran como actores fundamentales en la construcción de confianza ciudadana. De esta experiencia, se coordinó con DICE el desarrollo de una nota la cual fue publicada en DANEnet y que también se encuentra en el SharePoint de GTH, subpágina "Política de Integridad Pública DANE 2025" (la cual se puede consultar en el siguiente enlace: https://danegovco.sharepoint.com/sites/DANEnet/SitePages/Semana-de-la-Transparencia-DANE-2025.aspx?csf=1&amp;web=1&amp;e=xuwXR6&amp;CID=df7a570d-08b4-4797-a556-241e0b763aaf
La diversidad de formatos y la cobertura nacional aseguraron que el mensaje llegara a todas las regiones, fortaleciendo la apropiación de los valores institucionales.
Finalmente, la socialización de la Semana de la Transparencia también se desarrolló en el Comité Directivo del 1 de diciembre, con lo que se permitió visibilizar los avances y compromisos adquiridos, consolidando la política como un eje transversal en la gestión institucional. Este ejercicio de retroalimentación con los líderes del DANE garantizó que la integridad no se conciba únicamente como un principio normativo, sino como un componente estratégico que orienta la toma de decisiones y la cultura organizacional
</t>
  </si>
  <si>
    <t>Difusión Código de Integridad
Semana de la Transparencia
Inducciones IV -2025</t>
  </si>
  <si>
    <r>
      <t xml:space="preserve">Lideran: </t>
    </r>
    <r>
      <rPr>
        <sz val="10"/>
        <color rgb="FF000000"/>
        <rFont val="Aptos Narrow"/>
        <family val="2"/>
      </rPr>
      <t>Oficina Asesora de Planeación -  GIT Planeación Estratégica
 Dirección de Difusión y Cultura Estadística - DICE - GIT Grupos de interés</t>
    </r>
  </si>
  <si>
    <t>Realizar anualmente el proceso de Rendición de cuentas sobre la gestión de la entidad y brindar el acompañamiento necesario para que los sindicatos puedan llevar a cabo su propia rendición de cuentas, en un espacio autónomo debidamente coordinado con la administración.
Las entidades del sector presentarán los resultados del seguimiento a los acuerdos del sector estadístico en el informe anual y en una jornada en el marco del plan anual de rendición de cuentas, en el que se incluirá la gestión realizada por las entidades y las organizaciones sindicales en procura de la mejora del servicio público. (Acuerdo colectivo N° 20)</t>
  </si>
  <si>
    <t>Porcentaje</t>
  </si>
  <si>
    <t>(Número de rendición de cuentas anuales realizadas (Gestión de la entidad y la sindical) / número de rendición de cuentas anuales programadas)*100</t>
  </si>
  <si>
    <t xml:space="preserve">Informe de Rendición de Cuentas anual con la inclusión de la gestión realizada por las entidades y las organizaciones sindicales en procura de la mejora del servicio público. </t>
  </si>
  <si>
    <t xml:space="preserve"> $                                 55.000.000</t>
  </si>
  <si>
    <t>Publicación del informe de Rendición de cuentas elaborado</t>
  </si>
  <si>
    <t>Informe preliminar de Rendición de cuentas
https://www.dane.gov.co/index.php/servicios-al-ciudadano/tramites/rendicion-de-cuentas/informes-a-la-ciudadania
Sector Estadístico</t>
  </si>
  <si>
    <t>4. Iniciativas adicionales</t>
  </si>
  <si>
    <t>4.1. Iniciativas adicionales</t>
  </si>
  <si>
    <t>Según el artículo 73 de la Ley 1474 de 2011, modificado por el artículo 31 de la Ley 2195 de 2022, en los Programas de Transparencia y Ética Pública, las entidades podrán incluir cualquier iniciativa adicional que, considerando sus particularidades, contribuya a los objetivos y propósito del Programa, esto es, a promover la transparencia y a alcanzar una gestión ética de los asuntos públicos.</t>
  </si>
  <si>
    <t>Las entidades u organizaciones podrán incluir, dentro de la temática de iniciativas adicionales, acciones, con sus respectivas herramientas o instrumentos, desarrollen la regulación y políticas existentes sobre servicio a las ciudadanías, racionalización de trámites y participación ciudadana en la gestión pública, según la Constitución, la normativa, las políticas públicas, los sistemas y los reglamentos que se hayan expedido, enfocándolo, en la medida de los posible, para que contribuyan a la cultura de la legalidad, gestión del riesgo y, en general, al propósito del Programa de Transparencia.</t>
  </si>
  <si>
    <t>GIT Grupos de interés - DICE</t>
  </si>
  <si>
    <t xml:space="preserve"> Reportes de ruedas y boletines de prensa realizados para presentar los resultados e información de las operaciones estadísticas.</t>
  </si>
  <si>
    <t>(Número de ruedas de prensa y comunicados de prensa publicados / Número de ruedas de prensa y comunicados de prensa planeados)*100</t>
  </si>
  <si>
    <t xml:space="preserve">Enlaces a la publicación en los canales oficiales de la entidad </t>
  </si>
  <si>
    <t>01/01/20205</t>
  </si>
  <si>
    <t> RUEDAS Y COMUNICADOS DE PRENSAS: De enero a septiembre se han realizado 27 ruedas de prensa y 55 comunicados de prensa</t>
  </si>
  <si>
    <t>Carpeta: L.1.4 Boletines - Ruedas
documento: Seguimiento 2025</t>
  </si>
  <si>
    <t xml:space="preserve"> $                            192.550.609</t>
  </si>
  <si>
    <t>Gestión del conocimiento</t>
  </si>
  <si>
    <t xml:space="preserve"> RUEDAS Y COMUNICADOS DE PRENSAS: De enero a septiembre se han realizado 38 ruedas de prensa y 75 comunicados de prensa</t>
  </si>
  <si>
    <t>Boletines - Ruedas 
https://danegovco.sharepoint.com/sites/PlanesInstitucionales-MetasHisttricasporrea2018-2022/Documentos%20compartidos/Forms/AllItems.aspx?id=%2Fsites%2FPlanesInstitucionales%2DMetasHisttricasporrea2018%2D2022%2FDocumentos%20compartidos%2FDICE%2FEvidencias%20Planes%20Institucionales%202025%2FPTEP%2FIV%20TRIMESTRE%2FGrupos%20de%20inter%C3%A9s%2FL%2E1%2E4%20Boletines%20%2D%20Ruedas&amp;viewid=4898ae3e%2D639a%2D41ac%2Db718%2D8f47bbb2b81e</t>
  </si>
  <si>
    <t>DCD_Dirección de Censos y Demografía
CE Censo Económico</t>
  </si>
  <si>
    <t>Desarrollar una herramienta de visualización  de datos a partir del procesamiento para la difusión de resultados de los operativos censales, iniciando con los preliminares CENU del 2025.</t>
  </si>
  <si>
    <t>(Número de fases cumplidas para el desarrollo del visor / número de fases programadas para el desarrollo del visor) *100</t>
  </si>
  <si>
    <t>Visor desarrollado con información preliminar 2025 y final 2026.</t>
  </si>
  <si>
    <t> Durante el periodo se completó la Fase 2 – Desarrollo técnico y modelado de datos, logrando la construcción del primer módulo funcional de visualización del CENU.
El visor integra datos anonimizados a través de APIs institucionales, permitiendo la consulta geográfica y temática de indicadores económicos.
Se configuraron las capas de conexión entre los repositorios del sistema censal y la interfaz pública, asegurando coherencia con los estándares de interoperabilidad definidos en la Fase 2 (Diseño funcional y UX).
La arquitectura implementada permite escalar hacia los módulos siguientes (“cubo avanzado” y narrativas interactivas).
Este avance marca el inicio del entorno de pruebas controladas (staging), accesible en el enlace de preproducción, y constituye un hito central para la transición a la Fase 4 – Implementación y publicación definitiva.</t>
  </si>
  <si>
    <t> Documento técnico “Propuesta Visualización CENU v0.1 2025-03-25.pdf”
Registro de despliegue del visor en entorno staging: https://stg.censoeconomiconacionalurbano.dane.gov.co/resultados/
Registro Integración de APIs de Datos CENU</t>
  </si>
  <si>
    <t xml:space="preserve">Producción de información estructural nacional </t>
  </si>
  <si>
    <t>Bases de Datos Censal
Servicio de Evaluación</t>
  </si>
  <si>
    <t>Se desarrolló e implementó en su totalidad la herramienta de visualización de datos destinada a la difusión de los resultados de los operativos censales, dando inicio con la publicación de los resultados preliminares del Censo Económico Nacional Urbano (CENU).
El desarrollo del visor se ejecutó conforme a las fases programadas, las cuales comprenden:
1. Definición conceptual y metodológica, orientada a garantizar la correcta interpretación de los resultados censales y el cumplimiento de la reserva estadística.
2. Diseño funcional y de experiencia de usuario, que permite la consulta progresiva, comprensible y accesible de la información.
3. Desarrollo técnico e integración de datos, mediante la conexión con las bases procesadas y las APIs censales.
4. Publicación y puesta en operación del visor, habilitando la difusión efectiva de resultados preliminares del CENU 2025.
La culminación de estas fases permite afirmar que el número de fases cumplidas corresponde al total de fases programadas, alcanzando un 100% de avance del indicador.
El visor del CENU constituye un instrumento de transparencia activa, al facilitar el acceso público, oportuno y comprensible a información estadística oficial, reduciendo asimetrías de información y fortaleciendo la rendición de cuentas institucional.
Si bien la herramienta fue diseñada bajo una arquitectura escalable, que permitirá incorporar progresivamente nuevas variables, resultados y visualizaciones conforme avance el cronograma de publicaciones, dichas ampliaciones no corresponden a nuevas fases de desarrollo, sino a la activación de contenidos sobre una infraestructura ya construida y validada.</t>
  </si>
  <si>
    <t>La herramienta se materializa en el visor institucional del CENU, el cual se encuentra desarrollado, operativo y disponible para consulta pública, a través del siguiente enlace oficial:
https://censoeconomiconacionalurbano.dane.gov.co/resultados/
SOPORTE META PTEP - CENU 4TO TRIMESTRE</t>
  </si>
  <si>
    <t>$ 51.988.701,00</t>
  </si>
  <si>
    <t>Realizar mantenimiento y sostenibilidad del Sistema de Información Wayuú</t>
  </si>
  <si>
    <t>(Número de indicadores o fuentes de informacion del Sistema de Informacion Wayuu publicadas en la vigencia / número de indicadores o fuentes de informacion del Sistema de Informacion Wayuu recibidas en la vigencia) * 100</t>
  </si>
  <si>
    <t>Cronograma de Publicación 
Sistema de información Wayuú funcionando</t>
  </si>
  <si>
    <t>Se han presentado avances en la socialización de la metodología de Necesidades Básicas Insatisfechas (NBI) adaptada a la población Wayuu. Asimismo, se cuenta con la disponibilidad del micrositio, la carga de los registros administrativos (RRAA), la publicación de resultados preliminares y el diseño metodológico. De acuerdo con la programación, el logro de esta meta será reportado en el cuarto trimestre del año.</t>
  </si>
  <si>
    <t xml:space="preserve">1. Pantallazo de disponibilidad del Micrositio.2. Publicacion de resultados preliminares  3. Pantallazo carga de registros adminsitrativos RRAA 4. Metodologia NBI Wayuu. 5. reunion Version 4 NBI Wayuu. </t>
  </si>
  <si>
    <t>Servicio de información
implementado</t>
  </si>
  <si>
    <t xml:space="preserve">Logros:
Actualización noticias y bancos de preguntas
Visualización de resultados del RMW a nivel corregimiento y comunidad, alineación con tablero DNP SINERGIA
Avances:
Se cargan traducciones de contenidos en wayuunaiki e inglés.
Se registraron actualizaciones y visualización de nuevos indicadores para el ICBF, Ministerio de Salud, Registro Multidimensdional Wayuu,Registraduria Nacional, Tablero de actualización y entidades.
Se implementaron acciones para mejorar comprensión de la actualización y reporte de información, se desarrolaron nuevas vistas  y visualizaciones para mejorar y acoplar nuevos indicadores
 Se cargan los textos necesarios para visualizar el sistema en idiomas wayuunaiki e inglés.
</t>
  </si>
  <si>
    <t>wayuu-drupal-website-main.zip
https://siwayuu.dane.gov.co/
Tableros de datos.zip</t>
  </si>
  <si>
    <t>Oficina de Planeación - GIT Gestión Organizacional</t>
  </si>
  <si>
    <t>Mantener a través de Isolución público la información documentada para consulta de la ciudadanía</t>
  </si>
  <si>
    <t>(Tiempo disponible de la plataforma en línea/Tiempo total)*100</t>
  </si>
  <si>
    <t>Plataforma de Isolucion funcionando y con acceso público</t>
  </si>
  <si>
    <t xml:space="preserve">EL Isolución público opera sobre un hosting  externo  normalmente y no presenta interrupciones en la prestación del servicio </t>
  </si>
  <si>
    <t>https://dane.isolucion.co/frmHome.aspx</t>
  </si>
  <si>
    <t xml:space="preserve"> Implementación de Sistemas Integrados de Gestión </t>
  </si>
  <si>
    <t>Oficina de Planeación - GIT Planeación Estratégica</t>
  </si>
  <si>
    <t>Realizar un documento diagnóstico sobre los avances en os componentes programáticos del Programa de Transparencia:  Redes y Articulación, Modelo de Estado Abierto e Iniciativas adicionales.</t>
  </si>
  <si>
    <t xml:space="preserve">Número de diagnósticos realizados sobre los avances en los componentes programáticos del Programa de Transparencia:  Redes y Articulación, Modelo de Estado Abierto e Iniciativas adicionales. </t>
  </si>
  <si>
    <t>Un documento diagnóstico sobre los avances en los componentes programáticos del Programa de Transparencia:  Redes y Articulación, Modelo de Estado Abierto e Iniciativas adicionales.</t>
  </si>
  <si>
    <t>Se elaboró documento a partir de la evaluación de los componentes del PTEP con énfasis en:   Materialización de riesgos; Transparencia y acceso a la información pública; Participación ciudadana y rendición de cuentas; y Evaluación de la formulación del PTEP por la OCI  .</t>
  </si>
  <si>
    <t>Pendiente complementación, aprobación y publicación.</t>
  </si>
  <si>
    <t>GIT Servicio al Ciudadano - DICE</t>
  </si>
  <si>
    <t>Estrategia de participación ciudadana para el año 2025 - 2026 desarrollada</t>
  </si>
  <si>
    <t>Numero de política de participación ciudadana aprobadas</t>
  </si>
  <si>
    <t xml:space="preserve">Documento de la política de participación aprobada por el comité de gestión y desempeño institucional </t>
  </si>
  <si>
    <t>Se presentó el documento Políticas_relacion_ciudadano a la Directora de DICE, quien envió a la OPLAN para revisión y presentación a comité de desempeño institucional.
Se remiten a OPLAN los avances realizados por parte del GIT
Información y Servicio al Ciudadano, con relación al tema de Relacionamiento Estado - Ciudadano en
DANE.
Se programó Revisión Matriz de Estrategia de participación ciudadana 2025-2026, con los designados por área para el tema de participación ciudadana.
Se realizó reunión con los designados por área,  con el propósito de revisar conjuntamente la matriz de participación y aclarar dudas que puedan surgir en relación con su diligenciamiento o contenido.</t>
  </si>
  <si>
    <t xml:space="preserve">
1.	Documento PDF “2025-09-03-Políticas_relacion_ciudadano_dane final”
2.	PDF “Correo_ DICE_politicas relacionamiento_23_07_25”
3.	PDF “Correo_ Documento políticas relación Estado ciudadanía_OPLAN”
4.	PDF “Correo_OPLAN_Avances relacionamiento Estado - Ciudadano_6_8_25”
5.	PDF “Correo_Revisión Matriz de Estrategia de participación ciudadana 2025-2026”
6.	PDF “Correo_ invitación_Revisión_matriz_espacios_participación”
7.	PDF “RESUMEN REUNIÓN REVISION MATRIZ ESPACIOS PARTICIPACIÓN”
8.	EXCEL “Revisión Matriz de Estrategia de participación ciudadana 2025-2026 – Asistencia”
</t>
  </si>
  <si>
    <t>Servicio de Difusión</t>
  </si>
  <si>
    <t xml:space="preserve">Se somete a consulta pública el documento preliminar de las políticas de relacionamiento Estado - Ciudadano, se ajustpo documento según correspondia para posteriormente ser presentado en el Comité Institucional de Gestión y Desempeño.
Se aprueba en el Quinto Comité Institucional de Gestión y Desempeño  por unanimidad el documento de políticas de relacionamiento Estado - Ciudadano .
Se consolida la matriz de espacios de participacion ciudadana y se procede a su publicacion en menú participa del portal web DANE. </t>
  </si>
  <si>
    <t xml:space="preserve">PDF " Solicitud Publicación informe resultados consulta publica"
PDF "2025-12-09-Políticas_REC_ConsultaPública"
PDF "Informe_Consulta Pública Políticas REC"
PDF "RV/ Quinto Comité Institucional de Gestión y Desempeño 2025"
PDF "RV/ Listado de votación - Quinto Comité Institucional de Gestión y Desempeño"
PDF "Publicación Matriz identificación de espacios estrategia de participación ciudadana"
https://www.dane.gov.co/files/control_participacion/planes_institucionales/Matriz-IdentificacionEspaciosParticipacionCiudadana-2025.xlsx </t>
  </si>
  <si>
    <r>
      <t>Nota:</t>
    </r>
    <r>
      <rPr>
        <sz val="10"/>
        <color rgb="FF000000"/>
        <rFont val="Aptos Narrow"/>
        <family val="2"/>
      </rPr>
      <t xml:space="preserve"> Los valores relacionados se toman con base en los salarios y honorarios de servidores y contratistas establecidos a corte del 30 de mayo de 2025.</t>
    </r>
  </si>
  <si>
    <t>Planes e informes de auditoría</t>
  </si>
  <si>
    <t>Base de datos Documental</t>
  </si>
  <si>
    <t>Se alcanzó la revisión de 288 documentos por parte de la OPLAN, lo que corresponde al 93% de la documentación técnica de la Fase I, los 20 documentos restantes se encuentran en estructuración por parte de las áreas técnicas para su paso al flujo de revisión de la vigencia 2026.</t>
  </si>
  <si>
    <t>Se continúa con el flujo de revisión de los documentos que se encontraban en tránsito, pendientes por iniciar 20 documentos.</t>
  </si>
  <si>
    <t xml:space="preserve">BD_Docs_OOEE_06-DIC-2025 </t>
  </si>
  <si>
    <t>Meta cumplida en el tercer trimestre. En el último trimestre no se realizó acompañamiento en la temática étnica para el desarrollo de las Operaciones Censales. Se espera retomar esta actividad la próxima vigencia mediante reuniones de revisión temática y de instrumentos censales.</t>
  </si>
  <si>
    <t>Durante el periodo se realizaron 2 talleres para el fortalecimiento de las capacidades de recolección y notificaciónón de la información relacionada con nacimientos y defunciones en las comunidades indígenas de Acaricuara y Tapurucuara en el municipio de Mitu</t>
  </si>
  <si>
    <t>Meta cumplicada en el tercer trimestre. Para el último trimestre no se recibieron solicitudes de acompañamiento técnico para el fortalecimiento a las capacidades de análisis de información poblacional de líderes indígenas de la Amazonia. Se espera retomar esta actividad la próxima vigencia mediante reuniones de revisión temática.</t>
  </si>
  <si>
    <t>Durante la vigencia no se recibieron solicitudes de acompañamiento técnico por parte de las organizaciones indígenas. Se espera retomar esta actividad la próxima vigencia mediante reuniones de revisión temática.</t>
  </si>
  <si>
    <t>AIOC: PAI_13 OSIS_Cuarto_Informe Trimestral_Dsllo_Mantto_GIT AIOC_22122025
SIPA:  Informe trimestral de seguimiento de los proyectos OSIS 13</t>
  </si>
  <si>
    <t>AIOC: PAI_14 OSIS_REPORTE GLPI SOPORTE AIOC_TRIMESTRE 4_22122025.xlsx y PAI_14 OSIS_Cuarto_Informe Trimestral_Soporte_GIT AIOC_22122025.docx
SIPA: Reporte de Incidencias OSIS 14                        
_Informe trimestral de seguimiento de los proyectos OSIS 14</t>
  </si>
  <si>
    <t xml:space="preserve">AIOC: PAI_15 OSIS_Cuarto_Informe Trimestral_Estandarización_GIT AIOC_22122025.docx
SIPA: Informe trimestral de seguimiento de los proyectos OSIS 15
</t>
  </si>
  <si>
    <r>
      <t xml:space="preserve">
En los siguientes enlaces se encuentran publicadas las versiones firmadas de las resoluciones revisadas por la Oficina Asesora Jurídica</t>
    </r>
    <r>
      <rPr>
        <b/>
        <sz val="11"/>
        <color rgb="FF000000"/>
        <rFont val="Segoe UI"/>
        <family val="2"/>
      </rPr>
      <t xml:space="preserve"> 
1. Precios de Venta al Público de Licores, Vinos, Aperitivos y Similares (PVPLVA)
</t>
    </r>
    <r>
      <rPr>
        <sz val="11"/>
        <color rgb="FF000000"/>
        <rFont val="Segoe UI"/>
        <family val="2"/>
      </rPr>
      <t xml:space="preserve">https://www.dane.gov.co/index.php/estadisticas-por-tema/precios-y-costos/precio-promedio-de-bebidas-alcoholicas
</t>
    </r>
    <r>
      <rPr>
        <b/>
        <sz val="11"/>
        <color rgb="FF000000"/>
        <rFont val="Segoe UI"/>
        <family val="2"/>
      </rPr>
      <t xml:space="preserve">2. Normatividad Resoluciones 2025
</t>
    </r>
    <r>
      <rPr>
        <sz val="11"/>
        <color rgb="FF000000"/>
        <rFont val="Segoe UI"/>
        <family val="2"/>
      </rPr>
      <t xml:space="preserve">https://www.dane.gov.co/index.php/acerca-del-dane/informacion-institucional/normatividad/resoluciones/normatividad-resoluciones-2025
</t>
    </r>
    <r>
      <rPr>
        <b/>
        <sz val="11"/>
        <color rgb="FF000000"/>
        <rFont val="Segoe UI"/>
        <family val="2"/>
      </rPr>
      <t xml:space="preserve">3. Precio de Venta al Público de Cigarrillos y Tabaco (PVPCT)
</t>
    </r>
    <r>
      <rPr>
        <sz val="11"/>
        <color rgb="FF000000"/>
        <rFont val="Segoe UI"/>
        <family val="2"/>
      </rPr>
      <t>https://www.dane.gov.co/index.php/estadisticas-por-tema/precios-y-costos/cigarrillos-y-tabaco</t>
    </r>
  </si>
  <si>
    <r>
      <t xml:space="preserve">Durante el cuarto trimestre de 2025, el GIT de Almacén e Inventarios llevó a cabo actividades de sensibilización dirigidas a los designados de almacén DANE Central y las Direcciones Territoriales, incluyendo la nueva DT Sur Oriente, mediante la plataforma Microsoft Teams.
Una de las sesiones realizadas abordó la temática </t>
    </r>
    <r>
      <rPr>
        <i/>
        <sz val="11"/>
        <color rgb="FF000000"/>
        <rFont val="Segoe UI"/>
        <family val="2"/>
      </rPr>
      <t xml:space="preserve">"Funcionamiento del aplicativo de inventarios (SAI) con ocasión de la resolución 0811 de 2025.​”, </t>
    </r>
    <r>
      <rPr>
        <sz val="11"/>
        <color rgb="FF000000"/>
        <rFont val="Segoe UI"/>
        <family val="2"/>
      </rPr>
      <t>esta jornada de sensibilización permitió dar a conocer los cambios adoptados en los aplicativos de inventarios para dar cumplimiento a las directrices de la mencionada resolución, sin afectar la gestión de los bienes de la entidad; durante la sesión se abordaron aspectos relacionados con la codificación de Direcciones Territoriales y las sedes, el traslado de inventario, lineamientos, actividades a jecutar para la implementación, entre otros.</t>
    </r>
  </si>
  <si>
    <r>
      <rPr>
        <b/>
        <u/>
        <sz val="11"/>
        <color rgb="FF000000"/>
        <rFont val="Segoe UI"/>
        <family val="2"/>
      </rPr>
      <t xml:space="preserve">Seguimiento a planes de mejoramiento
</t>
    </r>
    <r>
      <rPr>
        <sz val="11"/>
        <color rgb="FF000000"/>
        <rFont val="Segoe UI"/>
        <family val="2"/>
      </rPr>
      <t xml:space="preserve">Durante el cuarto trimestre de 2025 se realizó el seguimiento a los planes de mejoramiento derivados de los procesos de evaluación de la calidad estadística, mediante comunicaciones periódicas con las entidades responsables, así como la revisión y validación de las evidencias presentadas, con el fin de verificar el cumplimiento de las acciones definidas en cada plan.
Como resultado de este ejercicio de monitoreo y acompañamiento, se logró la culminación satisfactoria de cinco (6) planes de mejoramiento, tras verificarse el cumplimiento total de las acciones establecidas. Este avance evidencia el compromiso institucional de las entidades responsables con el fortalecimiento continuo de la calidad y la mejora de las operaciones estadísticas.
Las operaciones estadísticas en las que se completaron los planes de mejoramiento fueron:
•	Estadísticas de Producción Científica Bibliométrica (EPCB)
•	Cuenta Ambiental y Económica de Activos de los Recursos Minerales y Energéticos (CAE–ARME)
•	Cuenta Ambiental y Económica de Flujo de Materiales: Emisiones al Aire (CAEFM–EA)
•	Estadísticas de los Procesos Misionales de la Agencia para la Reincorporación y la Normalización (ARN)
•	Estadísticas de Trabajos Aéreos Especiales
•	Estadísticas de Transporte Aéreo
</t>
    </r>
    <r>
      <rPr>
        <b/>
        <u val="double"/>
        <sz val="11"/>
        <color rgb="FF000000"/>
        <rFont val="Segoe UI"/>
        <family val="2"/>
      </rPr>
      <t xml:space="preserve">Evaluaciones de la calidad estadística
</t>
    </r>
    <r>
      <rPr>
        <sz val="11"/>
        <color rgb="FF000000"/>
        <rFont val="Segoe UI"/>
        <family val="2"/>
      </rPr>
      <t xml:space="preserve">Durante el mismo periodo se completaron siete (7) evaluaciones de calidad estadística a operaciones del DANE y del Sistema Estadístico Nacional, las cuales permitieron verificar el grado de implementación de los estándares del Marco de Aseguramiento de la Calidad Estadística, así como identificar oportunidades de mejora para el fortalecimiento de los procesos estadísticos y la confiabilidad de la información producida.
Las operaciones estadísticas evaluadas fueron:
•	Índice de Precios de la Propiedad Residencial (IPPR)
•	Índice de Costos de la Construcción de Obras Civiles (ICOCIV)
•	Encuesta Nacional de Calidad de Vida (ECV)
•	Encuesta Mensual de Agencias de Viaje (EMAV)
•	Índice de Precios al Productor (IPP)
•	Matriz de Trabajo
•	Cuenta Satélite de la Agroindustria del Arroz
</t>
    </r>
    <r>
      <rPr>
        <b/>
        <u/>
        <sz val="11"/>
        <color rgb="FF000000"/>
        <rFont val="Segoe UI"/>
        <family val="2"/>
      </rPr>
      <t xml:space="preserve">Seguimiento al uso del logo del proceso estadístico certificado
</t>
    </r>
    <r>
      <rPr>
        <sz val="11"/>
        <color rgb="FF000000"/>
        <rFont val="Segoe UI"/>
        <family val="2"/>
      </rPr>
      <t xml:space="preserve">Como resultado del seguimiento realizado durante el último trimestre de 2025, se identificó que, de un total de ciento once (111) operaciones estadísticas con certificación vigente, setenta y cinco (75) han implementado el logo del proceso estadístico certificado en sus productos de difusión. Se verificó la impementación del logo de certificaciación en las tres (3) operaciones DANE evaluadas el trimestre indemdiatamente anterior SIPSA-I, SIPSA-P e ICTIP. Adicionalmente, se desarrollaron acciones de control y orientación dirigidas a aquellas operaciones que aún no han incorporado el distintivo, con el propósito de garantizar su uso adecuado, transparente y conforme a las condiciones establecidas, fortaleciendo así la visibilidad del cumplimiento de los estándares de calidad estadística.
</t>
    </r>
  </si>
  <si>
    <r>
      <t xml:space="preserve">Durante el último trimestre de 2025 se adelantaron acciones de acompañamiento técnico diferenciadas, orientadas a la implementación del instrumento de autoevaluación de la calidad estadística y al diligenciamiento de la herramienta de autodiagnóstico del Marco de Aseguramiento de la Calidad Estadística (MAC). Estas acciones tuvieron como propósito fortalecer la apropiación metodológica de ambos instrumentos, promover su correcta aplicación y generar insumos para la evaluación del desempeño y la mejora continua.
</t>
    </r>
    <r>
      <rPr>
        <b/>
        <sz val="11"/>
        <color rgb="FF000000"/>
        <rFont val="Segoe UI"/>
        <family val="2"/>
      </rPr>
      <t xml:space="preserve">1. Avance – Instrumento de Autoevaluación
</t>
    </r>
    <r>
      <rPr>
        <sz val="11"/>
        <color rgb="FF000000"/>
        <rFont val="Segoe UI"/>
        <family val="2"/>
      </rPr>
      <t xml:space="preserve">En el periodo reportado se desarrollaron sesiones de acompañamiento técnico orientadas a la explicación del instrumento de autoevaluación, su estructura, objetivos y lineamientos de aplicación, abordando los requisitos de calidad estadística, el diseño de la evaluación del desempeño, la gestión de indicadores y la fase de evaluación y mejora continua.
Las actividades incluyeron reuniones de trabajo con el Departamento Nacional de Planeación (DNP) para la operación estadística Índice de Pobreza Digital, con énfasis en los numerales 6.12.1 y 6.12.2, así como en los capítulos asociados a evaluación y mejora; acompañamiento a la Encuesta Mensual de Comercio (EMC) para contextualizar la aplicación del instrumento en operaciones de periodicidad mensual; sesiones especializadas con el Servicio Nacional de Aprendizaje (SENA) enfocadas en las fases de recolección, acopio y manejo de indicadores; y reuniones de acompañamiento con la Federación Colombiana de Ganaderos (FEDEGAN) orientadas al diligenciamiento de la lista de chequeo y de los indicadores.
</t>
    </r>
    <r>
      <rPr>
        <b/>
        <sz val="11"/>
        <color rgb="FF000000"/>
        <rFont val="Segoe UI"/>
        <family val="2"/>
      </rPr>
      <t xml:space="preserve">2. Avance – Herramienta de Autodiagnóstico (MAC)
</t>
    </r>
    <r>
      <rPr>
        <sz val="11"/>
        <color rgb="FF000000"/>
        <rFont val="Segoe UI"/>
        <family val="2"/>
      </rPr>
      <t xml:space="preserve">Durante el periodo reportado se realizaron acercamientos con las entidades INPEC, ANI, ICETEX y CNMH, orientados a brindar mayor contexto sobre la herramienta de autodiagnóstico, su finalidad y el diligenciamiento del instrumento, así como a atender inquietudes relacionadas con la medición del grado de implementación de los principios del MAC.
Las acciones desarrolladas incluyeron la solicitud de fechas para sesiones de profundización, el envío de recordatorios mediante correo electrónico y el seguimiento al proceso de diligenciamiento. Como resultado, las entidades INPEC y ANI remitieron la herramienta diligenciada dentro del periodo considerado, mientras que ICETEX y CNMH no realizaron la entrega, situación que fue registrada para efectos de seguimiento institucional.
Adicionalmente, una vez recibidas las herramientas diligenciadas por seis entidades, se procedió a la construcción del tercer plan de acción correspondiente al año 2025, a partir de los resultados consolidados del ejercicio de autodiagnóstico.
</t>
    </r>
  </si>
  <si>
    <r>
      <t xml:space="preserve">Se encuentra implementado el montaje del modelo de datos del Registro Estadístico Base de Población (REBP 2022–2023), el cual incluye:
La tabla base del registro.
Las tablas de referencia asociadas al modelo de datos.
</t>
    </r>
    <r>
      <rPr>
        <b/>
        <sz val="11"/>
        <color rgb="FF000000"/>
        <rFont val="Segoe UI"/>
        <family val="2"/>
      </rPr>
      <t>La base de datos se encuentra alojada en el servidor SQL Server \\WBSYSTEM11, en la instancia de bases de datos REGADNAL.</t>
    </r>
  </si>
  <si>
    <r>
      <t>Estudios Previos
Soportes Liquidación Contratos Organizaciones Wayuu (</t>
    </r>
    <r>
      <rPr>
        <i/>
        <sz val="11"/>
        <color rgb="FF000000"/>
        <rFont val="Segoe UI"/>
        <family val="2"/>
      </rPr>
      <t>Actas de liquidación; Informes finales de supervision; Informes de cumplimiento de cada uno de los 9 contratos</t>
    </r>
    <r>
      <rPr>
        <sz val="11"/>
        <color rgb="FF000000"/>
        <rFont val="Segoe UI"/>
        <family val="2"/>
      </rPr>
      <t>)
Soportes liquidación AUNAP (</t>
    </r>
    <r>
      <rPr>
        <i/>
        <sz val="11"/>
        <color rgb="FF000000"/>
        <rFont val="Segoe UI"/>
        <family val="2"/>
      </rPr>
      <t>Cierre contratos 2024; Correo firma actas de liquidación JETOURS; Correo firma actas de liquidación JIREH TRAVEL; Liberación de saldos_1; Liberación de saldos_2; Liberación de saldos_3; Liberación de saldos_4; Liberación de saldos_5; Liberación de saldos_6; Liberación de saldos_7; Liberación de saldos_8</t>
    </r>
  </si>
  <si>
    <r>
      <rPr>
        <b/>
        <sz val="11"/>
        <color rgb="FF000000"/>
        <rFont val="Segoe UI"/>
        <family val="2"/>
      </rPr>
      <t xml:space="preserve">Desigualdad en la riqueza según el patrimonio liguido: </t>
    </r>
    <r>
      <rPr>
        <sz val="11"/>
        <color rgb="FF000000"/>
        <rFont val="Segoe UI"/>
        <family val="2"/>
      </rPr>
      <t xml:space="preserve">se recibió por parte de la DIAN los cuantiles organizados por patrimonio líquido. Por lo tanto, se realizó el ejercicio sobre la concentración de la riqueza en el 5% y en el 1% más rico de la población para los años comprendidos entre 2021 y 2023 a nivel nacional. 
</t>
    </r>
    <r>
      <rPr>
        <b/>
        <sz val="11"/>
        <color rgb="FF000000"/>
        <rFont val="Segoe UI"/>
        <family val="2"/>
      </rPr>
      <t>Desigualdad de la riqueza aproximada por la corrección de la población de altos recursos:</t>
    </r>
    <r>
      <rPr>
        <sz val="11"/>
        <color rgb="FF000000"/>
        <rFont val="Segoe UI"/>
        <family val="2"/>
      </rPr>
      <t xml:space="preserve"> se termina el documento metodológico y se reciben retroalimentación. Se entrega un borrador preliminar del boletín de resultados.
</t>
    </r>
    <r>
      <rPr>
        <b/>
        <sz val="11"/>
        <color rgb="FF000000"/>
        <rFont val="Segoe UI"/>
        <family val="2"/>
      </rPr>
      <t xml:space="preserve">Desigualdad en torno a los ctivos financieros: </t>
    </r>
    <r>
      <rPr>
        <sz val="11"/>
        <color rgb="FF000000"/>
        <rFont val="Segoe UI"/>
        <family val="2"/>
      </rPr>
      <t xml:space="preserve">se redactó el derecho de petición para la Banca de Oportunidades, la Superfinanciera y la Supersolidaria sobre solicitud de información con respecto a algunos activos financieros tales como cuentas de ahorro, CDTS y depósitos.
</t>
    </r>
    <r>
      <rPr>
        <b/>
        <sz val="11"/>
        <color rgb="FF000000"/>
        <rFont val="Segoe UI"/>
        <family val="2"/>
      </rPr>
      <t>Desigualdad en torno a la tierra y propiedad inmueble:</t>
    </r>
    <r>
      <rPr>
        <sz val="11"/>
        <color rgb="FF000000"/>
        <rFont val="Segoe UI"/>
        <family val="2"/>
      </rPr>
      <t xml:space="preserve"> se tuvo reunión con el asesor de dirección Iván Carrillo, en la que le manifestamos los avances a partir de la información con la que contamos y las inquietudes que a lo largo del proceso han venido surgiendo, las principales conclusiones de esta reunión fueron:
1.	El cruce de las diferentes tablas del modelo es más complejo de lo que hemos trabajado. Se realizan dos cruces diferentes dependiendo si hay un propietario o varios
2.	Se cuenta con la actualización catastral para aproximadamente 230 municipios, para los demás puede estar desactualizada lo que puede generar análisis erróneos y malas interpretaciones
3.	Por lo anterior, Iván propone trabajar con la concentración de la propiedad más que con el valor
4.	A partir de la tabla Derecho, es posible establecer si un interesado es propietario, poseedor u ocupante 
5.	Para diferenciar propiedad de la tierra o propiedad inmueble, se pueden tomar varias opciones que pueden combinar tanto el destino económico como el área del predio
De otro lado, se identificó que hay interesados que aparecen en la tabla con múltiples t_id, por lo que se eleva también esta consulta tanto a la DIG como a Iván, quien indica que esta situación no debería suceder y que al momento de realizar los agregados por persona se debe entonces emplear el tipo y número de documento. 
También se socializó con la DIG el proceso de cruce realizado, a lo que ellos indican que la tabla intermedia empleada fue RIC_Derecho, el ejercicio realizado por esta área tuvo un cruce exitoso y que en caso de no lograr el cruce esperado, será necesario contar con apoyo del IGAC.
Posteriormente se realizó el cruce  de las tablas de predios y de interesados, esta vez mediante la tabla RIC_Derecho, logrando un cruce de 13.980.082 registros, sobre este resultado se trabajó la variable de avalúos, asignando a cada interesado el valor correspondiente a su proporción de terreno, posteriormente se agrupó la información de avalúo de todas las propiedades por cada interesado, finalmente se revisó la distribución de esta última variable por deciles y se analizaron variables de manera unilateral para tratar de identificar los registros que serían objeto de estudio.
Finalmente, se logró tener acceso a la información proveniente de supernotariado y registro y se espera seguir avanzando en el estudio de esta información. </t>
    </r>
  </si>
  <si>
    <t xml:space="preserve">En el primer trimestre se realizó la revision y se propusieron mejoras sobre la OE SIPSA para la 4 sedes de la Territorial Centro Occidente. No aplicó el reporte para el cuarto trimestre, en atención a lo dispuesto en el artículo 3, “Período de transición”, de la Resolución 0811 del 16 de junio de 2025 —por la cual se modifica la jurisdicción de las Direcciones Territoriales del DANE—. Sin embargo, se reporta el avance de gestión logrado durante la vigencia, hasta el tercer trimestre, se dan por terminadas esas metas y se define que no tendrán continuidad para el 2026. </t>
  </si>
  <si>
    <t xml:space="preserve">Entre junio y Julio se remitieron comunicados a cuatro universidades promoviendo el taller de Microdatos, de las cuales solo respondió la Universidad de Antioquia con la cual se realizó el taller de manera virtual por solicitud de la Universidad en el mes de Noviembre. No aplicó el reporte para el cuarto trimestre, en atención a lo dispuesto en el artículo 3, “Período de transición”, de la Resolución 0811 del 16 de junio de 2025 —por la cual se modifica la jurisdicción de las Direcciones Territoriales del DANE—. Sin embargo, se reporta el avance de gestión logrado durante la vigencia, hasta el tercer trimestre, se dan por terminadas esas metas y se define que no tendrán continuidad para el 2026. </t>
  </si>
  <si>
    <t>Documento: Oportunidades y propuestas de mejora para las operaciones estadísticas</t>
  </si>
  <si>
    <t>CORREO INVITACIÓN UDEA_TALLERES
Agenda U. de Antioquia 18 al 21 de noviembre de 2025
EVIDENCIA TALLERES ARTICULACION UDEA_NOV19
EVIDENCIA TALLERES ARTICULACION UDEA_NOV18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</si>
</sst>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 #,##0.00_-;\-&quot;$&quot;\ * #,##0.00_-;_-&quot;$&quot;\ * &quot;-&quot;??_-;_-@_-"/>
    <numFmt numFmtId="43" formatCode="_-* #,##0.00_-;\-* #,##0.00_-;_-* &quot;-&quot;??_-;_-@_-"/>
    <numFmt numFmtId="164" formatCode="&quot;$&quot;#,##0;[Red]\-&quot;$&quot;#,##0"/>
    <numFmt numFmtId="165" formatCode="_-&quot;$&quot;* #,##0_-;\-&quot;$&quot;* #,##0_-;_-&quot;$&quot;* &quot;-&quot;_-;_-@_-"/>
    <numFmt numFmtId="166" formatCode="_-&quot;$&quot;* #,##0.00_-;\-&quot;$&quot;* #,##0.00_-;_-&quot;$&quot;* &quot;-&quot;??_-;_-@_-"/>
    <numFmt numFmtId="167" formatCode="dd/mm/yyyy;@"/>
    <numFmt numFmtId="168" formatCode="_-&quot;$&quot;* #,##0_-;\-&quot;$&quot;* #,##0_-;_-&quot;$&quot;* &quot;-&quot;??_-;_-@_-"/>
    <numFmt numFmtId="169" formatCode="_-* #,##0_-;\-* #,##0_-;_-* &quot;-&quot;??_-;_-@_-"/>
    <numFmt numFmtId="170" formatCode="#,##0_ ;\-#,##0\ "/>
    <numFmt numFmtId="171" formatCode="_-&quot;$&quot;\ * #,##0_-;\-&quot;$&quot;\ * #,##0_-;_-&quot;$&quot;\ * &quot;-&quot;??_-;_-@_-"/>
    <numFmt numFmtId="172" formatCode="_-[$$-409]* #,##0.00_ ;_-[$$-409]* \-#,##0.00\ ;_-[$$-409]* &quot;-&quot;??_ ;_-@_ "/>
    <numFmt numFmtId="173" formatCode="0.0%"/>
    <numFmt numFmtId="174" formatCode="0.0"/>
    <numFmt numFmtId="175" formatCode="_ * #,##0.00_ ;_ * \-#,##0.00_ ;_ * &quot;-&quot;??_ ;_ @_ "/>
    <numFmt numFmtId="176" formatCode="_-[$$-409]* #,##0_ ;_-[$$-409]* \-#,##0\ ;_-[$$-409]* &quot;-&quot;??_ ;_-@_ "/>
  </numFmts>
  <fonts count="119">
    <font>
      <sz val="11"/>
      <color theme="1"/>
      <name val="Aptos Narrow"/>
      <family val="2"/>
      <scheme val="minor"/>
    </font>
    <font>
      <sz val="11"/>
      <color theme="1"/>
      <name val="Aptos Narrow"/>
      <family val="2"/>
      <scheme val="minor"/>
    </font>
    <font>
      <sz val="12"/>
      <color theme="1"/>
      <name val="Aptos Narrow"/>
      <family val="2"/>
      <scheme val="minor"/>
    </font>
    <font>
      <sz val="11"/>
      <name val="Segoe UI"/>
      <family val="2"/>
    </font>
    <font>
      <b/>
      <sz val="12"/>
      <color theme="1"/>
      <name val="Segoe UI"/>
      <family val="2"/>
    </font>
    <font>
      <sz val="12"/>
      <color theme="1"/>
      <name val="Segoe UI"/>
      <family val="2"/>
    </font>
    <font>
      <sz val="12"/>
      <name val="Segoe UI"/>
      <family val="2"/>
    </font>
    <font>
      <sz val="12"/>
      <color rgb="FF000000"/>
      <name val="Segoe UI Light"/>
      <family val="2"/>
    </font>
    <font>
      <sz val="12"/>
      <color rgb="FF000000"/>
      <name val="Aptos Narrow"/>
      <family val="2"/>
      <scheme val="minor"/>
    </font>
    <font>
      <b/>
      <sz val="12"/>
      <color rgb="FFFFFFFF"/>
      <name val="Aptos Narrow"/>
      <family val="2"/>
      <scheme val="minor"/>
    </font>
    <font>
      <b/>
      <sz val="12"/>
      <color rgb="FF000000"/>
      <name val="Aptos Narrow"/>
      <family val="2"/>
      <scheme val="minor"/>
    </font>
    <font>
      <b/>
      <sz val="11"/>
      <color rgb="FF002060"/>
      <name val="Aptos Narrow"/>
      <family val="2"/>
      <scheme val="minor"/>
    </font>
    <font>
      <b/>
      <sz val="12"/>
      <color rgb="FF222B35"/>
      <name val="Aptos Narrow"/>
      <family val="2"/>
      <scheme val="minor"/>
    </font>
    <font>
      <b/>
      <sz val="11"/>
      <color rgb="FFFFFFFF"/>
      <name val="Aptos Narrow"/>
      <family val="2"/>
      <scheme val="minor"/>
    </font>
    <font>
      <b/>
      <sz val="18"/>
      <color rgb="FFF2F2F2"/>
      <name val="Aptos Narrow"/>
      <family val="2"/>
      <scheme val="minor"/>
    </font>
    <font>
      <b/>
      <sz val="12"/>
      <name val="Aptos Narrow"/>
      <family val="2"/>
      <scheme val="minor"/>
    </font>
    <font>
      <b/>
      <sz val="11"/>
      <name val="Aptos Narrow"/>
      <family val="2"/>
      <scheme val="minor"/>
    </font>
    <font>
      <sz val="11"/>
      <color theme="1"/>
      <name val="Segoe UI"/>
      <family val="2"/>
    </font>
    <font>
      <b/>
      <sz val="11"/>
      <name val="Segoe UI"/>
      <family val="2"/>
    </font>
    <font>
      <sz val="11"/>
      <color rgb="FF000000"/>
      <name val="Segoe UI"/>
      <family val="2"/>
    </font>
    <font>
      <b/>
      <sz val="11"/>
      <color theme="0"/>
      <name val="Segoe UI"/>
      <family val="2"/>
    </font>
    <font>
      <b/>
      <sz val="16"/>
      <name val="Segoe UI"/>
      <family val="2"/>
    </font>
    <font>
      <b/>
      <sz val="14"/>
      <color rgb="FFFFFFFF"/>
      <name val="Segoe UI"/>
      <family val="2"/>
    </font>
    <font>
      <b/>
      <sz val="11"/>
      <color rgb="FF008080"/>
      <name val="Segoe UI"/>
      <family val="2"/>
    </font>
    <font>
      <b/>
      <sz val="11"/>
      <color rgb="FF1F4E78"/>
      <name val="Segoe UI"/>
      <family val="2"/>
    </font>
    <font>
      <sz val="12"/>
      <color theme="1"/>
      <name val="Franklin Gothic Book"/>
      <family val="2"/>
    </font>
    <font>
      <b/>
      <sz val="10"/>
      <color theme="1"/>
      <name val="Aptos Narrow"/>
      <family val="2"/>
    </font>
    <font>
      <sz val="10"/>
      <color theme="1"/>
      <name val="Aptos Narrow"/>
      <family val="2"/>
    </font>
    <font>
      <sz val="9"/>
      <color rgb="FF008080"/>
      <name val="Segoe UI"/>
      <family val="2"/>
    </font>
    <font>
      <sz val="9"/>
      <color rgb="FF44546A"/>
      <name val="Segoe UI"/>
      <family val="2"/>
    </font>
    <font>
      <sz val="9"/>
      <name val="Segoe UI"/>
      <family val="2"/>
    </font>
    <font>
      <b/>
      <sz val="12"/>
      <color rgb="FF000000"/>
      <name val="Segoe UI Light"/>
      <family val="2"/>
    </font>
    <font>
      <sz val="10"/>
      <color rgb="FF000000"/>
      <name val="Segoe UI Light"/>
      <family val="2"/>
    </font>
    <font>
      <sz val="11"/>
      <color rgb="FF000000"/>
      <name val="Segoe UI Light"/>
      <family val="2"/>
    </font>
    <font>
      <sz val="10"/>
      <name val="Segoe UI Light"/>
      <family val="2"/>
    </font>
    <font>
      <sz val="12"/>
      <color rgb="FF000000"/>
      <name val="Franklin Gothic Book"/>
      <family val="2"/>
    </font>
    <font>
      <u/>
      <sz val="12"/>
      <color rgb="FF000000"/>
      <name val="Segoe UI Light"/>
      <family val="2"/>
    </font>
    <font>
      <sz val="11"/>
      <color rgb="FF000000"/>
      <name val="Aptos Narrow"/>
      <family val="2"/>
    </font>
    <font>
      <sz val="12"/>
      <name val="Segoe UI Light"/>
      <family val="2"/>
    </font>
    <font>
      <sz val="12"/>
      <color rgb="FF000000"/>
      <name val="Segoe UI"/>
      <family val="2"/>
    </font>
    <font>
      <sz val="10"/>
      <name val="Segoe UI"/>
      <family val="2"/>
    </font>
    <font>
      <sz val="10"/>
      <color rgb="FF000000"/>
      <name val="Segoe UI"/>
      <family val="2"/>
    </font>
    <font>
      <b/>
      <i/>
      <sz val="11"/>
      <color rgb="FF000000"/>
      <name val="Segoe UI"/>
      <family val="2"/>
    </font>
    <font>
      <i/>
      <sz val="11"/>
      <color rgb="FF000000"/>
      <name val="Segoe UI"/>
      <family val="2"/>
    </font>
    <font>
      <b/>
      <i/>
      <u/>
      <sz val="11"/>
      <color rgb="FF000000"/>
      <name val="Segoe UI"/>
      <family val="2"/>
    </font>
    <font>
      <b/>
      <sz val="11"/>
      <color rgb="FF000000"/>
      <name val="Segoe UI"/>
      <family val="2"/>
    </font>
    <font>
      <b/>
      <i/>
      <u/>
      <sz val="11"/>
      <color theme="1"/>
      <name val="Segoe UI"/>
      <family val="2"/>
    </font>
    <font>
      <b/>
      <sz val="11"/>
      <color theme="1"/>
      <name val="Segoe UI"/>
      <family val="2"/>
    </font>
    <font>
      <sz val="11"/>
      <color rgb="FFFF0000"/>
      <name val="Segoe UI"/>
      <family val="2"/>
    </font>
    <font>
      <u/>
      <sz val="11"/>
      <color rgb="FF000000"/>
      <name val="Segoe UI"/>
      <family val="2"/>
    </font>
    <font>
      <b/>
      <sz val="12"/>
      <color rgb="FF000000"/>
      <name val="Segoe UI"/>
      <family val="2"/>
    </font>
    <font>
      <b/>
      <sz val="11"/>
      <color rgb="FFFF0000"/>
      <name val="Segoe UI"/>
      <family val="2"/>
    </font>
    <font>
      <sz val="12"/>
      <color rgb="FF000000"/>
      <name val="Segoe UI"/>
      <family val="2"/>
      <charset val="1"/>
    </font>
    <font>
      <u/>
      <sz val="11"/>
      <color theme="10"/>
      <name val="Aptos Narrow"/>
      <family val="2"/>
      <scheme val="minor"/>
    </font>
    <font>
      <u/>
      <sz val="8"/>
      <color theme="10"/>
      <name val="Aptos Narrow"/>
      <family val="2"/>
      <scheme val="minor"/>
    </font>
    <font>
      <sz val="12"/>
      <color rgb="FF000000"/>
      <name val="Aptos"/>
      <family val="1"/>
      <charset val="1"/>
    </font>
    <font>
      <sz val="12"/>
      <color rgb="FF000000"/>
      <name val="Aptos"/>
      <family val="2"/>
    </font>
    <font>
      <b/>
      <sz val="12"/>
      <color rgb="FF000000"/>
      <name val="inherit"/>
    </font>
    <font>
      <sz val="12"/>
      <color theme="1"/>
      <name val="Aptos"/>
      <family val="2"/>
    </font>
    <font>
      <b/>
      <sz val="10"/>
      <color theme="1"/>
      <name val="Aptos"/>
      <family val="2"/>
    </font>
    <font>
      <sz val="10"/>
      <color theme="1"/>
      <name val="Aptos"/>
      <family val="2"/>
    </font>
    <font>
      <u/>
      <sz val="11"/>
      <color theme="10"/>
      <name val="Aptos"/>
      <family val="2"/>
    </font>
    <font>
      <b/>
      <sz val="14"/>
      <color theme="1"/>
      <name val="Aptos Narrow"/>
      <family val="2"/>
      <scheme val="minor"/>
    </font>
    <font>
      <sz val="14"/>
      <color theme="1"/>
      <name val="Aptos Narrow"/>
      <family val="2"/>
      <scheme val="minor"/>
    </font>
    <font>
      <sz val="11"/>
      <color rgb="FF242424"/>
      <name val="Aptos Narrow"/>
      <family val="2"/>
    </font>
    <font>
      <b/>
      <sz val="11"/>
      <color rgb="FF000000"/>
      <name val="Segoe UI Light"/>
      <family val="2"/>
    </font>
    <font>
      <sz val="12"/>
      <color rgb="FFFF0000"/>
      <name val="Franklin Gothic Book"/>
      <family val="2"/>
    </font>
    <font>
      <b/>
      <i/>
      <sz val="12"/>
      <color rgb="FF000000"/>
      <name val="Segoe UI"/>
      <family val="2"/>
    </font>
    <font>
      <i/>
      <u/>
      <sz val="12"/>
      <color rgb="FF000000"/>
      <name val="Segoe UI"/>
      <family val="2"/>
    </font>
    <font>
      <u/>
      <sz val="12"/>
      <color rgb="FF000000"/>
      <name val="Segoe UI"/>
      <family val="2"/>
    </font>
    <font>
      <sz val="11"/>
      <color theme="1" tint="4.9989318521683403E-2"/>
      <name val="Segoe UI"/>
      <family val="2"/>
    </font>
    <font>
      <sz val="11"/>
      <name val="Segoe UI Light"/>
      <family val="2"/>
    </font>
    <font>
      <sz val="10"/>
      <name val="Arial"/>
      <family val="2"/>
    </font>
    <font>
      <sz val="11"/>
      <color rgb="FF242424"/>
      <name val="Segoe UI"/>
      <family val="2"/>
    </font>
    <font>
      <sz val="12"/>
      <color theme="1"/>
      <name val="Segoe UI Light"/>
      <family val="2"/>
    </font>
    <font>
      <b/>
      <sz val="11"/>
      <color rgb="FFFFFFFF"/>
      <name val="Segoe UI"/>
      <family val="2"/>
    </font>
    <font>
      <b/>
      <sz val="9"/>
      <color rgb="FFFFFFFF"/>
      <name val="Segoe UI"/>
      <family val="2"/>
    </font>
    <font>
      <sz val="8"/>
      <name val="Segoe UI"/>
      <family val="2"/>
    </font>
    <font>
      <b/>
      <sz val="11"/>
      <color rgb="FF000000"/>
      <name val="Aptos Narrow"/>
      <family val="2"/>
    </font>
    <font>
      <b/>
      <sz val="10"/>
      <color rgb="FF000000"/>
      <name val="Aptos Narrow"/>
      <family val="2"/>
    </font>
    <font>
      <sz val="10"/>
      <color rgb="FF000000"/>
      <name val="Aptos Narrow"/>
      <family val="2"/>
    </font>
    <font>
      <b/>
      <sz val="24"/>
      <color rgb="FF000000"/>
      <name val="Aptos Narrow"/>
      <family val="2"/>
      <scheme val="minor"/>
    </font>
    <font>
      <b/>
      <sz val="11"/>
      <name val="Segoe UI Light"/>
      <family val="2"/>
    </font>
    <font>
      <b/>
      <sz val="11"/>
      <color rgb="FF242424"/>
      <name val="Segoe UI"/>
      <family val="2"/>
    </font>
    <font>
      <b/>
      <u/>
      <sz val="11"/>
      <color rgb="FF000000"/>
      <name val="Segoe UI"/>
      <family val="2"/>
    </font>
    <font>
      <sz val="11"/>
      <color theme="1"/>
      <name val="Segoe UI Light"/>
      <family val="2"/>
    </font>
    <font>
      <sz val="11"/>
      <name val="Aptos Narrow"/>
      <family val="2"/>
      <scheme val="minor"/>
    </font>
    <font>
      <sz val="12"/>
      <color rgb="FF000000"/>
      <name val="Segoe UI Light"/>
      <family val="2"/>
    </font>
    <font>
      <sz val="10"/>
      <color theme="1"/>
      <name val="Aptos Narrow"/>
    </font>
    <font>
      <sz val="11"/>
      <color rgb="FF000000"/>
      <name val="Segoe UI"/>
      <family val="2"/>
    </font>
    <font>
      <sz val="11"/>
      <name val="Aptos Narrow"/>
      <family val="2"/>
    </font>
    <font>
      <b/>
      <sz val="10"/>
      <color rgb="FF000000"/>
      <name val="Aptos Narrow"/>
    </font>
    <font>
      <sz val="10"/>
      <color rgb="FF000000"/>
      <name val="Aptos Narrow"/>
    </font>
    <font>
      <b/>
      <sz val="10"/>
      <color theme="1"/>
      <name val="Aptos Narrow"/>
    </font>
    <font>
      <sz val="10"/>
      <color rgb="FF000000"/>
      <name val="Segoe UI"/>
      <family val="2"/>
    </font>
    <font>
      <sz val="11"/>
      <color rgb="FF242424"/>
      <name val="Aptos Narrow"/>
      <charset val="1"/>
    </font>
    <font>
      <b/>
      <u/>
      <sz val="11"/>
      <name val="Segoe UI"/>
      <family val="2"/>
    </font>
    <font>
      <sz val="12"/>
      <name val="Franklin Gothic Book"/>
      <family val="2"/>
    </font>
    <font>
      <b/>
      <sz val="10"/>
      <name val="Aptos Narrow"/>
      <family val="2"/>
    </font>
    <font>
      <sz val="10"/>
      <name val="Aptos Narrow"/>
      <family val="2"/>
    </font>
    <font>
      <u/>
      <sz val="11"/>
      <name val="Aptos Narrow"/>
      <family val="2"/>
      <scheme val="minor"/>
    </font>
    <font>
      <b/>
      <i/>
      <sz val="12"/>
      <name val="Segoe UI"/>
      <family val="2"/>
    </font>
    <font>
      <i/>
      <u/>
      <sz val="12"/>
      <name val="Segoe UI"/>
      <family val="2"/>
    </font>
    <font>
      <u/>
      <sz val="12"/>
      <name val="Segoe UI"/>
      <family val="2"/>
    </font>
    <font>
      <b/>
      <i/>
      <sz val="11"/>
      <name val="Segoe UI"/>
      <family val="2"/>
    </font>
    <font>
      <b/>
      <sz val="12"/>
      <name val="Segoe UI Light"/>
      <family val="2"/>
    </font>
    <font>
      <u/>
      <sz val="8"/>
      <name val="Aptos Narrow"/>
      <family val="2"/>
      <scheme val="minor"/>
    </font>
    <font>
      <sz val="12"/>
      <name val="Aptos"/>
      <family val="2"/>
    </font>
    <font>
      <b/>
      <sz val="12"/>
      <name val="inherit"/>
    </font>
    <font>
      <sz val="12"/>
      <name val="Aptos"/>
      <family val="1"/>
      <charset val="1"/>
    </font>
    <font>
      <sz val="12"/>
      <name val="Segoe UI"/>
      <family val="2"/>
      <charset val="1"/>
    </font>
    <font>
      <b/>
      <sz val="10"/>
      <name val="Aptos"/>
      <family val="2"/>
    </font>
    <font>
      <sz val="10"/>
      <name val="Aptos"/>
      <family val="2"/>
    </font>
    <font>
      <u/>
      <sz val="11"/>
      <name val="Aptos"/>
      <family val="2"/>
    </font>
    <font>
      <i/>
      <sz val="11"/>
      <name val="Segoe UI"/>
      <family val="2"/>
    </font>
    <font>
      <b/>
      <sz val="14"/>
      <color rgb="FF000000"/>
      <name val="Aptos Narrow"/>
    </font>
    <font>
      <sz val="14"/>
      <color rgb="FF000000"/>
      <name val="Aptos Narrow"/>
    </font>
    <font>
      <u/>
      <sz val="11"/>
      <color theme="10"/>
      <name val="Segoe UI"/>
      <family val="2"/>
    </font>
    <font>
      <b/>
      <u val="double"/>
      <sz val="11"/>
      <color rgb="FF000000"/>
      <name val="Segoe UI"/>
      <family val="2"/>
    </font>
  </fonts>
  <fills count="56">
    <fill>
      <patternFill patternType="none"/>
    </fill>
    <fill>
      <patternFill patternType="gray125"/>
    </fill>
    <fill>
      <patternFill patternType="solid">
        <fgColor theme="4" tint="-0.249977111117893"/>
        <bgColor indexed="64"/>
      </patternFill>
    </fill>
    <fill>
      <patternFill patternType="solid">
        <fgColor rgb="FF008B55"/>
        <bgColor indexed="64"/>
      </patternFill>
    </fill>
    <fill>
      <patternFill patternType="solid">
        <fgColor rgb="FFF7EEF7"/>
        <bgColor rgb="FF000000"/>
      </patternFill>
    </fill>
    <fill>
      <patternFill patternType="solid">
        <fgColor theme="0" tint="-0.14999847407452621"/>
        <bgColor rgb="FF000000"/>
      </patternFill>
    </fill>
    <fill>
      <patternFill patternType="solid">
        <fgColor theme="9" tint="0.79998168889431442"/>
        <bgColor rgb="FF000000"/>
      </patternFill>
    </fill>
    <fill>
      <patternFill patternType="solid">
        <fgColor theme="3" tint="0.59999389629810485"/>
        <bgColor rgb="FF000000"/>
      </patternFill>
    </fill>
    <fill>
      <patternFill patternType="solid">
        <fgColor theme="0" tint="-4.9989318521683403E-2"/>
        <bgColor rgb="FF000000"/>
      </patternFill>
    </fill>
    <fill>
      <patternFill patternType="solid">
        <fgColor theme="0"/>
        <bgColor indexed="64"/>
      </patternFill>
    </fill>
    <fill>
      <patternFill patternType="solid">
        <fgColor theme="0" tint="-0.14999847407452621"/>
        <bgColor indexed="64"/>
      </patternFill>
    </fill>
    <fill>
      <patternFill patternType="solid">
        <fgColor rgb="FFD9D9D9"/>
        <bgColor rgb="FF000000"/>
      </patternFill>
    </fill>
    <fill>
      <patternFill patternType="solid">
        <fgColor theme="2"/>
        <bgColor indexed="64"/>
      </patternFill>
    </fill>
    <fill>
      <patternFill patternType="solid">
        <fgColor rgb="FFD9E1F2"/>
        <bgColor rgb="FF000000"/>
      </patternFill>
    </fill>
    <fill>
      <patternFill patternType="solid">
        <fgColor rgb="FFF2F2F2"/>
        <bgColor rgb="FF000000"/>
      </patternFill>
    </fill>
    <fill>
      <patternFill patternType="solid">
        <fgColor theme="0" tint="-4.9989318521683403E-2"/>
        <bgColor indexed="64"/>
      </patternFill>
    </fill>
    <fill>
      <patternFill patternType="solid">
        <fgColor theme="6" tint="-0.499984740745262"/>
        <bgColor rgb="FF000000"/>
      </patternFill>
    </fill>
    <fill>
      <patternFill patternType="solid">
        <fgColor theme="9" tint="0.39997558519241921"/>
        <bgColor rgb="FF000000"/>
      </patternFill>
    </fill>
    <fill>
      <patternFill patternType="solid">
        <fgColor theme="9" tint="-0.249977111117893"/>
        <bgColor rgb="FF000000"/>
      </patternFill>
    </fill>
    <fill>
      <patternFill patternType="solid">
        <fgColor theme="9" tint="0.59999389629810485"/>
        <bgColor rgb="FF000000"/>
      </patternFill>
    </fill>
    <fill>
      <patternFill patternType="solid">
        <fgColor rgb="FFB6004B"/>
        <bgColor indexed="64"/>
      </patternFill>
    </fill>
    <fill>
      <patternFill patternType="solid">
        <fgColor rgb="FF0077A2"/>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theme="2" tint="-9.9978637043366805E-2"/>
        <bgColor rgb="FF000000"/>
      </patternFill>
    </fill>
    <fill>
      <patternFill patternType="solid">
        <fgColor rgb="FFA7E8FF"/>
        <bgColor rgb="FF000000"/>
      </patternFill>
    </fill>
    <fill>
      <patternFill patternType="solid">
        <fgColor rgb="FFFFDDEB"/>
        <bgColor indexed="64"/>
      </patternFill>
    </fill>
    <fill>
      <patternFill patternType="solid">
        <fgColor rgb="FF006488"/>
        <bgColor indexed="64"/>
      </patternFill>
    </fill>
    <fill>
      <patternFill patternType="solid">
        <fgColor rgb="FFDAEEF3"/>
        <bgColor indexed="64"/>
      </patternFill>
    </fill>
    <fill>
      <patternFill patternType="solid">
        <fgColor rgb="FFB4C6E7"/>
        <bgColor rgb="FF000000"/>
      </patternFill>
    </fill>
    <fill>
      <patternFill patternType="solid">
        <fgColor theme="2" tint="-0.249977111117893"/>
        <bgColor rgb="FF000000"/>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FFFF"/>
        <bgColor rgb="FF000000"/>
      </patternFill>
    </fill>
    <fill>
      <patternFill patternType="solid">
        <fgColor rgb="FFFFFFFF"/>
        <bgColor indexed="64"/>
      </patternFill>
    </fill>
    <fill>
      <patternFill patternType="solid">
        <fgColor rgb="FFBFBFBF"/>
        <bgColor rgb="FF000000"/>
      </patternFill>
    </fill>
    <fill>
      <patternFill patternType="solid">
        <fgColor rgb="FF808080"/>
        <bgColor rgb="FF000000"/>
      </patternFill>
    </fill>
    <fill>
      <patternFill patternType="solid">
        <fgColor rgb="FF008B55"/>
        <bgColor rgb="FF000000"/>
      </patternFill>
    </fill>
    <fill>
      <patternFill patternType="solid">
        <fgColor rgb="FF074F69"/>
        <bgColor rgb="FF000000"/>
      </patternFill>
    </fill>
    <fill>
      <patternFill patternType="solid">
        <fgColor rgb="FF595959"/>
        <bgColor rgb="FF000000"/>
      </patternFill>
    </fill>
    <fill>
      <patternFill patternType="solid">
        <fgColor rgb="FFDAEEF3"/>
        <bgColor rgb="FF000000"/>
      </patternFill>
    </fill>
    <fill>
      <patternFill patternType="solid">
        <fgColor rgb="FF00B050"/>
        <bgColor rgb="FF000000"/>
      </patternFill>
    </fill>
    <fill>
      <patternFill patternType="solid">
        <fgColor rgb="FFB5E6A2"/>
        <bgColor rgb="FF000000"/>
      </patternFill>
    </fill>
    <fill>
      <patternFill patternType="solid">
        <fgColor rgb="FF8ED973"/>
        <bgColor rgb="FF000000"/>
      </patternFill>
    </fill>
    <fill>
      <patternFill patternType="solid">
        <fgColor rgb="FFDAF2D0"/>
        <bgColor rgb="FF000000"/>
      </patternFill>
    </fill>
    <fill>
      <patternFill patternType="solid">
        <fgColor rgb="FFF1A983"/>
        <bgColor rgb="FF000000"/>
      </patternFill>
    </fill>
    <fill>
      <patternFill patternType="solid">
        <fgColor rgb="FFFBE2D5"/>
        <bgColor rgb="FF000000"/>
      </patternFill>
    </fill>
    <fill>
      <patternFill patternType="solid">
        <fgColor rgb="FFF7C7AC"/>
        <bgColor rgb="FF000000"/>
      </patternFill>
    </fill>
    <fill>
      <patternFill patternType="solid">
        <fgColor rgb="FFD0D0D0"/>
        <bgColor rgb="FF000000"/>
      </patternFill>
    </fill>
    <fill>
      <patternFill patternType="solid">
        <fgColor theme="0"/>
        <bgColor rgb="FF000000"/>
      </patternFill>
    </fill>
    <fill>
      <patternFill patternType="solid">
        <fgColor theme="9" tint="0.79998168889431442"/>
        <bgColor indexed="64"/>
      </patternFill>
    </fill>
    <fill>
      <patternFill patternType="solid">
        <fgColor theme="5" tint="0.79998168889431442"/>
        <bgColor indexed="64"/>
      </patternFill>
    </fill>
    <fill>
      <patternFill patternType="solid">
        <fgColor rgb="FFE8E8E8"/>
        <bgColor rgb="FF000000"/>
      </patternFill>
    </fill>
    <fill>
      <patternFill patternType="solid">
        <fgColor rgb="FFD9F2D0"/>
        <bgColor rgb="FFD9F2D0"/>
      </patternFill>
    </fill>
    <fill>
      <patternFill patternType="solid">
        <fgColor theme="2" tint="-0.249977111117893"/>
        <bgColor indexed="64"/>
      </patternFill>
    </fill>
  </fills>
  <borders count="178">
    <border>
      <left/>
      <right/>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medium">
        <color theme="0"/>
      </left>
      <right/>
      <top style="medium">
        <color theme="0"/>
      </top>
      <bottom style="thin">
        <color theme="0"/>
      </bottom>
      <diagonal/>
    </border>
    <border>
      <left/>
      <right/>
      <top style="medium">
        <color theme="0"/>
      </top>
      <bottom style="thin">
        <color theme="0"/>
      </bottom>
      <diagonal/>
    </border>
    <border>
      <left/>
      <right style="medium">
        <color theme="0"/>
      </right>
      <top style="medium">
        <color theme="0"/>
      </top>
      <bottom style="thin">
        <color theme="0"/>
      </bottom>
      <diagonal/>
    </border>
    <border>
      <left style="medium">
        <color theme="0"/>
      </left>
      <right style="thin">
        <color theme="0"/>
      </right>
      <top/>
      <bottom/>
      <diagonal/>
    </border>
    <border>
      <left style="thin">
        <color theme="0"/>
      </left>
      <right style="medium">
        <color theme="0"/>
      </right>
      <top/>
      <bottom/>
      <diagonal/>
    </border>
    <border>
      <left style="medium">
        <color theme="0"/>
      </left>
      <right style="thin">
        <color theme="0"/>
      </right>
      <top style="thin">
        <color theme="0"/>
      </top>
      <bottom/>
      <diagonal/>
    </border>
    <border>
      <left style="thin">
        <color theme="0"/>
      </left>
      <right style="thin">
        <color theme="0"/>
      </right>
      <top style="thin">
        <color theme="0"/>
      </top>
      <bottom/>
      <diagonal/>
    </border>
    <border>
      <left style="thin">
        <color theme="0"/>
      </left>
      <right style="medium">
        <color theme="0"/>
      </right>
      <top style="thin">
        <color theme="0"/>
      </top>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dotted">
        <color indexed="64"/>
      </right>
      <top style="dotted">
        <color indexed="64"/>
      </top>
      <bottom style="dotted">
        <color indexed="64"/>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style="thin">
        <color rgb="FFFFFFFF"/>
      </right>
      <top/>
      <bottom/>
      <diagonal/>
    </border>
    <border>
      <left style="thin">
        <color rgb="FFFFFFFF"/>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right/>
      <top/>
      <bottom style="thin">
        <color rgb="FFFFFFFF"/>
      </bottom>
      <diagonal/>
    </border>
    <border>
      <left style="hair">
        <color rgb="FFFFFFFF"/>
      </left>
      <right style="hair">
        <color rgb="FFFFFFFF"/>
      </right>
      <top style="hair">
        <color rgb="FFFFFFFF"/>
      </top>
      <bottom style="hair">
        <color rgb="FFFFFFFF"/>
      </bottom>
      <diagonal/>
    </border>
    <border>
      <left/>
      <right/>
      <top style="thin">
        <color rgb="FFFFFFFF"/>
      </top>
      <bottom/>
      <diagonal/>
    </border>
    <border>
      <left/>
      <right style="hair">
        <color rgb="FFFFFFFF"/>
      </right>
      <top/>
      <bottom style="thin">
        <color rgb="FFFFFFFF"/>
      </bottom>
      <diagonal/>
    </border>
    <border>
      <left/>
      <right style="hair">
        <color rgb="FFFFFFFF"/>
      </right>
      <top style="thin">
        <color rgb="FFFFFFFF"/>
      </top>
      <bottom style="thin">
        <color rgb="FFFFFFFF"/>
      </bottom>
      <diagonal/>
    </border>
    <border>
      <left/>
      <right style="hair">
        <color rgb="FFFFFFFF"/>
      </right>
      <top style="thin">
        <color rgb="FFFFFFFF"/>
      </top>
      <bottom/>
      <diagonal/>
    </border>
    <border>
      <left style="thin">
        <color rgb="FFFFFFFF"/>
      </left>
      <right/>
      <top style="thin">
        <color rgb="FFFFFFFF"/>
      </top>
      <bottom/>
      <diagonal/>
    </border>
    <border>
      <left style="thin">
        <color rgb="FFFFFFFF"/>
      </left>
      <right/>
      <top/>
      <bottom/>
      <diagonal/>
    </border>
    <border>
      <left/>
      <right style="thin">
        <color rgb="FFFFFFFF"/>
      </right>
      <top style="thin">
        <color rgb="FFFFFFFF"/>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ashed">
        <color rgb="FFFFFFFF"/>
      </left>
      <right/>
      <top style="dashed">
        <color rgb="FFFFFFFF"/>
      </top>
      <bottom style="dashed">
        <color rgb="FFFFFFFF"/>
      </bottom>
      <diagonal/>
    </border>
    <border>
      <left/>
      <right/>
      <top style="dashed">
        <color rgb="FFFFFFFF"/>
      </top>
      <bottom style="dashed">
        <color rgb="FFFFFFFF"/>
      </bottom>
      <diagonal/>
    </border>
    <border>
      <left/>
      <right/>
      <top style="dashed">
        <color rgb="FFFFFFFF"/>
      </top>
      <bottom/>
      <diagonal/>
    </border>
    <border>
      <left style="medium">
        <color rgb="FFFFFFFF"/>
      </left>
      <right style="medium">
        <color rgb="FFFFFFFF"/>
      </right>
      <top/>
      <bottom style="medium">
        <color rgb="FFFFFFFF"/>
      </bottom>
      <diagonal/>
    </border>
    <border>
      <left style="medium">
        <color rgb="FFFFFFFF"/>
      </left>
      <right/>
      <top style="dashed">
        <color rgb="FFFFFFFF"/>
      </top>
      <bottom style="medium">
        <color rgb="FFFFFFFF"/>
      </bottom>
      <diagonal/>
    </border>
    <border>
      <left/>
      <right/>
      <top style="dashed">
        <color rgb="FFFFFFFF"/>
      </top>
      <bottom style="medium">
        <color rgb="FFFFFFFF"/>
      </bottom>
      <diagonal/>
    </border>
    <border>
      <left/>
      <right style="medium">
        <color rgb="FFFFFFFF"/>
      </right>
      <top style="dashed">
        <color rgb="FFFFFFFF"/>
      </top>
      <bottom style="thin">
        <color theme="0"/>
      </bottom>
      <diagonal/>
    </border>
    <border>
      <left style="medium">
        <color rgb="FFFFFFFF"/>
      </left>
      <right style="medium">
        <color rgb="FFFFFFFF"/>
      </right>
      <top style="dashed">
        <color rgb="FFFFFFFF"/>
      </top>
      <bottom style="thin">
        <color theme="0"/>
      </bottom>
      <diagonal/>
    </border>
    <border>
      <left style="medium">
        <color rgb="FFFFFFFF"/>
      </left>
      <right style="medium">
        <color rgb="FFFFFFFF"/>
      </right>
      <top/>
      <bottom/>
      <diagonal/>
    </border>
    <border>
      <left style="thin">
        <color theme="0"/>
      </left>
      <right style="thin">
        <color theme="0"/>
      </right>
      <top style="thin">
        <color theme="0"/>
      </top>
      <bottom style="thin">
        <color theme="0"/>
      </bottom>
      <diagonal/>
    </border>
    <border>
      <left/>
      <right/>
      <top/>
      <bottom style="medium">
        <color rgb="FFFFFFFF"/>
      </bottom>
      <diagonal/>
    </border>
    <border>
      <left style="medium">
        <color rgb="FFFFFFFF"/>
      </left>
      <right/>
      <top/>
      <bottom style="medium">
        <color rgb="FFFFFFFF"/>
      </bottom>
      <diagonal/>
    </border>
    <border>
      <left style="medium">
        <color rgb="FFFFFFFF"/>
      </left>
      <right/>
      <top/>
      <bottom/>
      <diagonal/>
    </border>
    <border>
      <left style="medium">
        <color rgb="FFFFFFFF"/>
      </left>
      <right style="thin">
        <color theme="0"/>
      </right>
      <top style="medium">
        <color rgb="FFFFFFFF"/>
      </top>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style="hair">
        <color indexed="64"/>
      </bottom>
      <diagonal/>
    </border>
    <border>
      <left style="dotted">
        <color rgb="FF000000"/>
      </left>
      <right style="dotted">
        <color rgb="FF000000"/>
      </right>
      <top style="dotted">
        <color rgb="FF000000"/>
      </top>
      <bottom style="dotted">
        <color rgb="FF000000"/>
      </bottom>
      <diagonal/>
    </border>
    <border>
      <left style="hair">
        <color indexed="64"/>
      </left>
      <right style="hair">
        <color indexed="64"/>
      </right>
      <top/>
      <bottom style="hair">
        <color indexed="64"/>
      </bottom>
      <diagonal/>
    </border>
    <border>
      <left style="dotted">
        <color rgb="FF000000"/>
      </left>
      <right style="dotted">
        <color rgb="FF000000"/>
      </right>
      <top/>
      <bottom style="dotted">
        <color rgb="FF000000"/>
      </bottom>
      <diagonal/>
    </border>
    <border>
      <left/>
      <right style="dotted">
        <color rgb="FF000000"/>
      </right>
      <top/>
      <bottom style="dotted">
        <color rgb="FF000000"/>
      </bottom>
      <diagonal/>
    </border>
    <border>
      <left style="dotted">
        <color indexed="64"/>
      </left>
      <right style="dotted">
        <color indexed="64"/>
      </right>
      <top/>
      <bottom style="dotted">
        <color indexed="64"/>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style="thin">
        <color rgb="FF215C98"/>
      </left>
      <right style="thin">
        <color rgb="FF215C98"/>
      </right>
      <top style="thin">
        <color rgb="FF215C98"/>
      </top>
      <bottom style="thin">
        <color rgb="FF215C98"/>
      </bottom>
      <diagonal/>
    </border>
    <border>
      <left style="dotted">
        <color rgb="FF000000"/>
      </left>
      <right style="dotted">
        <color rgb="FF000000"/>
      </right>
      <top style="dotted">
        <color rgb="FF000000"/>
      </top>
      <bottom/>
      <diagonal/>
    </border>
    <border>
      <left style="dotted">
        <color rgb="FF000000"/>
      </left>
      <right style="dotted">
        <color rgb="FF000000"/>
      </right>
      <top/>
      <bottom/>
      <diagonal/>
    </border>
    <border>
      <left/>
      <right/>
      <top style="thin">
        <color rgb="FF215C98"/>
      </top>
      <bottom/>
      <diagonal/>
    </border>
    <border>
      <left/>
      <right/>
      <top/>
      <bottom style="dotted">
        <color rgb="FF000000"/>
      </bottom>
      <diagonal/>
    </border>
    <border>
      <left style="dotted">
        <color rgb="FF000000"/>
      </left>
      <right/>
      <top/>
      <bottom style="dotted">
        <color rgb="FF000000"/>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top style="dotted">
        <color indexed="64"/>
      </top>
      <bottom style="dotted">
        <color indexed="64"/>
      </bottom>
      <diagonal/>
    </border>
    <border>
      <left/>
      <right style="thin">
        <color rgb="FF215C98"/>
      </right>
      <top style="thin">
        <color rgb="FF215C98"/>
      </top>
      <bottom style="thin">
        <color rgb="FF215C98"/>
      </bottom>
      <diagonal/>
    </border>
    <border>
      <left/>
      <right/>
      <top style="hair">
        <color indexed="64"/>
      </top>
      <bottom/>
      <diagonal/>
    </border>
    <border>
      <left style="dotted">
        <color rgb="FF000000"/>
      </left>
      <right/>
      <top style="dotted">
        <color rgb="FF000000"/>
      </top>
      <bottom/>
      <diagonal/>
    </border>
    <border>
      <left style="dotted">
        <color rgb="FF000000"/>
      </left>
      <right/>
      <top/>
      <bottom/>
      <diagonal/>
    </border>
    <border>
      <left/>
      <right style="dotted">
        <color rgb="FF000000"/>
      </right>
      <top style="dotted">
        <color rgb="FF000000"/>
      </top>
      <bottom/>
      <diagonal/>
    </border>
    <border>
      <left/>
      <right style="dotted">
        <color rgb="FF000000"/>
      </right>
      <top/>
      <bottom/>
      <diagonal/>
    </border>
    <border>
      <left style="dotted">
        <color rgb="FF000000"/>
      </left>
      <right style="dotted">
        <color rgb="FF000000"/>
      </right>
      <top style="dotted">
        <color rgb="FF000000"/>
      </top>
      <bottom style="dotted">
        <color indexed="64"/>
      </bottom>
      <diagonal/>
    </border>
    <border>
      <left style="hair">
        <color indexed="64"/>
      </left>
      <right style="hair">
        <color indexed="64"/>
      </right>
      <top style="hair">
        <color indexed="64"/>
      </top>
      <bottom/>
      <diagonal/>
    </border>
    <border>
      <left/>
      <right style="hair">
        <color indexed="64"/>
      </right>
      <top/>
      <bottom style="hair">
        <color indexed="64"/>
      </bottom>
      <diagonal/>
    </border>
    <border>
      <left style="dotted">
        <color rgb="FF000000"/>
      </left>
      <right style="dotted">
        <color rgb="FF000000"/>
      </right>
      <top style="dotted">
        <color rgb="FF000000"/>
      </top>
      <bottom style="thin">
        <color rgb="FF000000"/>
      </bottom>
      <diagonal/>
    </border>
    <border>
      <left style="hair">
        <color indexed="64"/>
      </left>
      <right style="hair">
        <color indexed="64"/>
      </right>
      <top/>
      <bottom style="thin">
        <color rgb="FF000000"/>
      </bottom>
      <diagonal/>
    </border>
    <border>
      <left style="thin">
        <color rgb="FF000000"/>
      </left>
      <right style="thin">
        <color rgb="FF000000"/>
      </right>
      <top style="thin">
        <color rgb="FF000000"/>
      </top>
      <bottom style="thin">
        <color rgb="FF000000"/>
      </bottom>
      <diagonal/>
    </border>
    <border>
      <left style="hair">
        <color indexed="64"/>
      </left>
      <right/>
      <top/>
      <bottom style="hair">
        <color indexed="64"/>
      </bottom>
      <diagonal/>
    </border>
    <border>
      <left/>
      <right/>
      <top style="dotted">
        <color rgb="FF000000"/>
      </top>
      <bottom style="dotted">
        <color rgb="FF000000"/>
      </bottom>
      <diagonal/>
    </border>
    <border>
      <left/>
      <right/>
      <top/>
      <bottom style="hair">
        <color indexed="64"/>
      </bottom>
      <diagonal/>
    </border>
    <border>
      <left/>
      <right/>
      <top style="hair">
        <color indexed="64"/>
      </top>
      <bottom style="hair">
        <color indexed="64"/>
      </bottom>
      <diagonal/>
    </border>
    <border>
      <left/>
      <right style="thin">
        <color indexed="64"/>
      </right>
      <top style="thin">
        <color indexed="64"/>
      </top>
      <bottom style="thin">
        <color indexed="64"/>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indexed="64"/>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rgb="FF000000"/>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style="medium">
        <color indexed="64"/>
      </bottom>
      <diagonal/>
    </border>
    <border>
      <left style="thin">
        <color rgb="FF000000"/>
      </left>
      <right/>
      <top style="thin">
        <color indexed="64"/>
      </top>
      <bottom style="thin">
        <color indexed="64"/>
      </bottom>
      <diagonal/>
    </border>
    <border>
      <left style="dotted">
        <color rgb="FF000000"/>
      </left>
      <right style="hair">
        <color indexed="64"/>
      </right>
      <top/>
      <bottom style="hair">
        <color indexed="64"/>
      </bottom>
      <diagonal/>
    </border>
    <border>
      <left style="hair">
        <color indexed="64"/>
      </left>
      <right style="hair">
        <color indexed="64"/>
      </right>
      <top/>
      <bottom/>
      <diagonal/>
    </border>
    <border>
      <left style="hair">
        <color indexed="64"/>
      </left>
      <right/>
      <top/>
      <bottom/>
      <diagonal/>
    </border>
    <border>
      <left style="thin">
        <color rgb="FF000000"/>
      </left>
      <right style="thin">
        <color rgb="FF000000"/>
      </right>
      <top style="thin">
        <color rgb="FF000000"/>
      </top>
      <bottom/>
      <diagonal/>
    </border>
    <border>
      <left style="dashed">
        <color rgb="FFFFFFFF"/>
      </left>
      <right/>
      <top style="dashed">
        <color rgb="FFFFFFFF"/>
      </top>
      <bottom/>
      <diagonal/>
    </border>
    <border>
      <left/>
      <right style="dotted">
        <color indexed="64"/>
      </right>
      <top/>
      <bottom style="dotted">
        <color indexed="64"/>
      </bottom>
      <diagonal/>
    </border>
    <border>
      <left/>
      <right style="hair">
        <color indexed="64"/>
      </right>
      <top/>
      <bottom/>
      <diagonal/>
    </border>
    <border>
      <left style="thin">
        <color rgb="FF000000"/>
      </left>
      <right/>
      <top style="thin">
        <color indexed="64"/>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style="thin">
        <color theme="1"/>
      </top>
      <bottom/>
      <diagonal/>
    </border>
    <border>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style="thin">
        <color theme="1"/>
      </bottom>
      <diagonal/>
    </border>
    <border>
      <left style="medium">
        <color theme="0"/>
      </left>
      <right/>
      <top/>
      <bottom style="medium">
        <color theme="0"/>
      </bottom>
      <diagonal/>
    </border>
    <border>
      <left/>
      <right/>
      <top/>
      <bottom style="medium">
        <color theme="0"/>
      </bottom>
      <diagonal/>
    </border>
    <border>
      <left style="thin">
        <color theme="0"/>
      </left>
      <right/>
      <top style="thin">
        <color theme="0"/>
      </top>
      <bottom/>
      <diagonal/>
    </border>
    <border>
      <left style="dotted">
        <color theme="1" tint="0.24994659260841701"/>
      </left>
      <right style="dotted">
        <color theme="1" tint="0.24994659260841701"/>
      </right>
      <top style="dotted">
        <color theme="1" tint="0.24994659260841701"/>
      </top>
      <bottom style="dotted">
        <color theme="1" tint="0.24994659260841701"/>
      </bottom>
      <diagonal/>
    </border>
    <border>
      <left style="dotted">
        <color indexed="64"/>
      </left>
      <right/>
      <top style="dotted">
        <color indexed="64"/>
      </top>
      <bottom/>
      <diagonal/>
    </border>
    <border>
      <left style="dotted">
        <color rgb="FF000000"/>
      </left>
      <right style="hair">
        <color indexed="64"/>
      </right>
      <top style="hair">
        <color indexed="64"/>
      </top>
      <bottom/>
      <diagonal/>
    </border>
    <border>
      <left style="hair">
        <color indexed="64"/>
      </left>
      <right style="dotted">
        <color rgb="FF000000"/>
      </right>
      <top style="hair">
        <color indexed="64"/>
      </top>
      <bottom/>
      <diagonal/>
    </border>
    <border>
      <left style="dotted">
        <color rgb="FF000000"/>
      </left>
      <right style="dotted">
        <color rgb="FF000000"/>
      </right>
      <top style="hair">
        <color indexed="64"/>
      </top>
      <bottom/>
      <diagonal/>
    </border>
    <border>
      <left style="dotted">
        <color indexed="64"/>
      </left>
      <right/>
      <top/>
      <bottom/>
      <diagonal/>
    </border>
    <border>
      <left style="dotted">
        <color indexed="64"/>
      </left>
      <right style="dotted">
        <color rgb="FF000000"/>
      </right>
      <top style="dotted">
        <color rgb="FF000000"/>
      </top>
      <bottom/>
      <diagonal/>
    </border>
    <border>
      <left style="dotted">
        <color rgb="FF000000"/>
      </left>
      <right/>
      <top style="hair">
        <color indexed="64"/>
      </top>
      <bottom/>
      <diagonal/>
    </border>
    <border>
      <left style="dotted">
        <color indexed="64"/>
      </left>
      <right/>
      <top/>
      <bottom style="dotted">
        <color indexed="64"/>
      </bottom>
      <diagonal/>
    </border>
    <border>
      <left style="hair">
        <color indexed="64"/>
      </left>
      <right style="dotted">
        <color rgb="FF000000"/>
      </right>
      <top/>
      <bottom style="hair">
        <color indexed="64"/>
      </bottom>
      <diagonal/>
    </border>
    <border>
      <left style="dotted">
        <color rgb="FF000000"/>
      </left>
      <right style="dotted">
        <color rgb="FF000000"/>
      </right>
      <top/>
      <bottom style="hair">
        <color indexed="64"/>
      </bottom>
      <diagonal/>
    </border>
    <border>
      <left style="dotted">
        <color indexed="64"/>
      </left>
      <right style="dotted">
        <color rgb="FF000000"/>
      </right>
      <top/>
      <bottom style="dotted">
        <color rgb="FF000000"/>
      </bottom>
      <diagonal/>
    </border>
    <border>
      <left style="dotted">
        <color rgb="FF000000"/>
      </left>
      <right/>
      <top/>
      <bottom style="hair">
        <color indexed="64"/>
      </bottom>
      <diagonal/>
    </border>
    <border>
      <left style="dotted">
        <color rgb="FF000000"/>
      </left>
      <right style="hair">
        <color indexed="64"/>
      </right>
      <top/>
      <bottom/>
      <diagonal/>
    </border>
    <border>
      <left style="hair">
        <color indexed="64"/>
      </left>
      <right style="dotted">
        <color rgb="FF000000"/>
      </right>
      <top/>
      <bottom/>
      <diagonal/>
    </border>
    <border>
      <left style="hair">
        <color indexed="64"/>
      </left>
      <right/>
      <top style="dotted">
        <color rgb="FF000000"/>
      </top>
      <bottom/>
      <diagonal/>
    </border>
    <border>
      <left style="hair">
        <color indexed="64"/>
      </left>
      <right/>
      <top style="hair">
        <color indexed="64"/>
      </top>
      <bottom/>
      <diagonal/>
    </border>
    <border>
      <left/>
      <right style="dotted">
        <color rgb="FF000000"/>
      </right>
      <top/>
      <bottom style="hair">
        <color indexed="64"/>
      </bottom>
      <diagonal/>
    </border>
    <border>
      <left style="thin">
        <color rgb="FF215C98"/>
      </left>
      <right style="thin">
        <color rgb="FF215C98"/>
      </right>
      <top/>
      <bottom style="thin">
        <color rgb="FF215C98"/>
      </bottom>
      <diagonal/>
    </border>
    <border>
      <left/>
      <right style="thin">
        <color rgb="FF215C98"/>
      </right>
      <top/>
      <bottom style="thin">
        <color rgb="FF215C98"/>
      </bottom>
      <diagonal/>
    </border>
    <border>
      <left style="dotted">
        <color indexed="64"/>
      </left>
      <right style="dotted">
        <color rgb="FF000000"/>
      </right>
      <top/>
      <bottom/>
      <diagonal/>
    </border>
    <border>
      <left style="dotted">
        <color rgb="FF000000"/>
      </left>
      <right style="dotted">
        <color rgb="FF000000"/>
      </right>
      <top style="thin">
        <color rgb="FF000000"/>
      </top>
      <bottom/>
      <diagonal/>
    </border>
    <border>
      <left style="dotted">
        <color rgb="FF000000"/>
      </left>
      <right style="hair">
        <color indexed="64"/>
      </right>
      <top style="thin">
        <color rgb="FF000000"/>
      </top>
      <bottom/>
      <diagonal/>
    </border>
    <border>
      <left style="hair">
        <color indexed="64"/>
      </left>
      <right style="dotted">
        <color rgb="FF000000"/>
      </right>
      <top style="thin">
        <color rgb="FF000000"/>
      </top>
      <bottom/>
      <diagonal/>
    </border>
    <border>
      <left/>
      <right/>
      <top style="dotted">
        <color rgb="FF000000"/>
      </top>
      <bottom/>
      <diagonal/>
    </border>
    <border>
      <left style="dotted">
        <color rgb="FF000000"/>
      </left>
      <right style="dotted">
        <color rgb="FF000000"/>
      </right>
      <top style="thin">
        <color indexed="64"/>
      </top>
      <bottom/>
      <diagonal/>
    </border>
    <border>
      <left style="dotted">
        <color rgb="FF000000"/>
      </left>
      <right/>
      <top style="thin">
        <color indexed="64"/>
      </top>
      <bottom/>
      <diagonal/>
    </border>
    <border>
      <left/>
      <right style="dotted">
        <color rgb="FF000000"/>
      </right>
      <top style="thin">
        <color indexed="64"/>
      </top>
      <bottom/>
      <diagonal/>
    </border>
    <border>
      <left style="dotted">
        <color indexed="64"/>
      </left>
      <right style="dotted">
        <color indexed="64"/>
      </right>
      <top/>
      <bottom style="hair">
        <color indexed="64"/>
      </bottom>
      <diagonal/>
    </border>
    <border>
      <left style="dotted">
        <color indexed="64"/>
      </left>
      <right style="dotted">
        <color rgb="FF000000"/>
      </right>
      <top style="dotted">
        <color indexed="64"/>
      </top>
      <bottom style="dotted">
        <color indexed="64"/>
      </bottom>
      <diagonal/>
    </border>
    <border>
      <left/>
      <right/>
      <top style="dotted">
        <color indexed="64"/>
      </top>
      <bottom style="dotted">
        <color indexed="64"/>
      </bottom>
      <diagonal/>
    </border>
    <border>
      <left style="dotted">
        <color theme="1" tint="0.24994659260841701"/>
      </left>
      <right style="dotted">
        <color theme="1" tint="0.24994659260841701"/>
      </right>
      <top style="dotted">
        <color theme="1" tint="0.24994659260841701"/>
      </top>
      <bottom style="dotted">
        <color rgb="FF000000"/>
      </bottom>
      <diagonal/>
    </border>
    <border>
      <left style="dotted">
        <color rgb="FF000000"/>
      </left>
      <right style="dotted">
        <color indexed="64"/>
      </right>
      <top style="dotted">
        <color rgb="FF000000"/>
      </top>
      <bottom style="dotted">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bottom style="thin">
        <color rgb="FF000000"/>
      </bottom>
      <diagonal/>
    </border>
    <border>
      <left style="hair">
        <color indexed="64"/>
      </left>
      <right style="dotted">
        <color rgb="FF000000"/>
      </right>
      <top/>
      <bottom style="dotted">
        <color rgb="FF000000"/>
      </bottom>
      <diagonal/>
    </border>
    <border>
      <left style="dotted">
        <color rgb="FF000000"/>
      </left>
      <right style="hair">
        <color indexed="64"/>
      </right>
      <top/>
      <bottom style="dotted">
        <color rgb="FF000000"/>
      </bottom>
      <diagonal/>
    </border>
    <border>
      <left/>
      <right style="thin">
        <color rgb="FF000000"/>
      </right>
      <top style="thin">
        <color rgb="FF000000"/>
      </top>
      <bottom/>
      <diagonal/>
    </border>
    <border>
      <left style="thin">
        <color rgb="FF0F9ED5"/>
      </left>
      <right/>
      <top style="thin">
        <color rgb="FF0F9ED5"/>
      </top>
      <bottom style="thin">
        <color rgb="FF0F9ED5"/>
      </bottom>
      <diagonal/>
    </border>
    <border>
      <left style="dotted">
        <color rgb="FF000000"/>
      </left>
      <right style="dotted">
        <color indexed="64"/>
      </right>
      <top style="hair">
        <color indexed="64"/>
      </top>
      <bottom/>
      <diagonal/>
    </border>
    <border>
      <left style="dotted">
        <color rgb="FF000000"/>
      </left>
      <right style="dotted">
        <color indexed="64"/>
      </right>
      <top/>
      <bottom style="hair">
        <color indexed="64"/>
      </bottom>
      <diagonal/>
    </border>
    <border>
      <left style="thin">
        <color rgb="FF000000"/>
      </left>
      <right style="thin">
        <color theme="1"/>
      </right>
      <top style="thin">
        <color rgb="FF000000"/>
      </top>
      <bottom style="thin">
        <color rgb="FF000000"/>
      </bottom>
      <diagonal/>
    </border>
    <border>
      <left style="thin">
        <color theme="1"/>
      </left>
      <right style="thin">
        <color rgb="FF000000"/>
      </right>
      <top style="thin">
        <color rgb="FF000000"/>
      </top>
      <bottom style="thin">
        <color rgb="FF000000"/>
      </bottom>
      <diagonal/>
    </border>
    <border>
      <left/>
      <right style="dotted">
        <color rgb="FF000000"/>
      </right>
      <top style="hair">
        <color indexed="64"/>
      </top>
      <bottom/>
      <diagonal/>
    </border>
    <border>
      <left style="dotted">
        <color rgb="FF000000"/>
      </left>
      <right style="dotted">
        <color theme="1" tint="0.24994659260841701"/>
      </right>
      <top style="hair">
        <color indexed="64"/>
      </top>
      <bottom/>
      <diagonal/>
    </border>
    <border>
      <left style="dotted">
        <color rgb="FF000000"/>
      </left>
      <right style="dotted">
        <color theme="1" tint="0.24994659260841701"/>
      </right>
      <top/>
      <bottom style="hair">
        <color indexed="64"/>
      </bottom>
      <diagonal/>
    </border>
    <border>
      <left style="dotted">
        <color theme="1" tint="0.24994659260841701"/>
      </left>
      <right style="dotted">
        <color theme="1" tint="0.24994659260841701"/>
      </right>
      <top style="dotted">
        <color theme="1" tint="0.24994659260841701"/>
      </top>
      <bottom/>
      <diagonal/>
    </border>
    <border>
      <left style="dotted">
        <color theme="1" tint="0.24994659260841701"/>
      </left>
      <right style="dotted">
        <color theme="1" tint="0.24994659260841701"/>
      </right>
      <top/>
      <bottom style="dotted">
        <color theme="1" tint="0.24994659260841701"/>
      </bottom>
      <diagonal/>
    </border>
    <border>
      <left style="dotted">
        <color theme="1" tint="0.24994659260841701"/>
      </left>
      <right style="dotted">
        <color theme="1" tint="0.24994659260841701"/>
      </right>
      <top/>
      <bottom/>
      <diagonal/>
    </border>
    <border>
      <left style="dotted">
        <color rgb="FF000000"/>
      </left>
      <right style="dotted">
        <color theme="1" tint="0.24994659260841701"/>
      </right>
      <top/>
      <bottom/>
      <diagonal/>
    </border>
    <border>
      <left style="hair">
        <color indexed="64"/>
      </left>
      <right style="dotted">
        <color theme="1" tint="0.24994659260841701"/>
      </right>
      <top style="hair">
        <color indexed="64"/>
      </top>
      <bottom/>
      <diagonal/>
    </border>
    <border>
      <left style="hair">
        <color indexed="64"/>
      </left>
      <right style="dotted">
        <color theme="1" tint="0.24994659260841701"/>
      </right>
      <top/>
      <bottom style="hair">
        <color indexed="64"/>
      </bottom>
      <diagonal/>
    </border>
    <border>
      <left style="dotted">
        <color rgb="FF000000"/>
      </left>
      <right style="hair">
        <color indexed="64"/>
      </right>
      <top style="dotted">
        <color rgb="FF000000"/>
      </top>
      <bottom/>
      <diagonal/>
    </border>
    <border>
      <left/>
      <right style="hair">
        <color indexed="64"/>
      </right>
      <top style="dotted">
        <color rgb="FF000000"/>
      </top>
      <bottom/>
      <diagonal/>
    </border>
  </borders>
  <cellStyleXfs count="15">
    <xf numFmtId="0" fontId="0" fillId="0" borderId="0"/>
    <xf numFmtId="43" fontId="1" fillId="0" borderId="0" applyFont="0" applyFill="0" applyBorder="0" applyAlignment="0" applyProtection="0"/>
    <xf numFmtId="0" fontId="2" fillId="0" borderId="0"/>
    <xf numFmtId="0" fontId="1"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43" fontId="2" fillId="0" borderId="0" applyFont="0" applyFill="0" applyBorder="0" applyAlignment="0" applyProtection="0"/>
    <xf numFmtId="165" fontId="2" fillId="0" borderId="0" applyFont="0" applyFill="0" applyBorder="0" applyAlignment="0" applyProtection="0"/>
    <xf numFmtId="9" fontId="1" fillId="0" borderId="0" applyFont="0" applyFill="0" applyBorder="0" applyAlignment="0" applyProtection="0"/>
    <xf numFmtId="0" fontId="53" fillId="0" borderId="0" applyNumberFormat="0" applyFill="0" applyBorder="0" applyAlignment="0" applyProtection="0"/>
    <xf numFmtId="44" fontId="1" fillId="0" borderId="0" applyFont="0" applyFill="0" applyBorder="0" applyAlignment="0" applyProtection="0"/>
    <xf numFmtId="175" fontId="72" fillId="0" borderId="0" applyFont="0" applyFill="0" applyBorder="0" applyAlignment="0" applyProtection="0"/>
    <xf numFmtId="9" fontId="2" fillId="0" borderId="0" applyFont="0" applyFill="0" applyBorder="0" applyAlignment="0" applyProtection="0"/>
    <xf numFmtId="0" fontId="53" fillId="0" borderId="0" applyNumberFormat="0" applyFill="0" applyBorder="0" applyAlignment="0" applyProtection="0"/>
  </cellStyleXfs>
  <cellXfs count="1650">
    <xf numFmtId="0" fontId="0" fillId="0" borderId="0" xfId="0"/>
    <xf numFmtId="49" fontId="3" fillId="8" borderId="13" xfId="2" applyNumberFormat="1" applyFont="1" applyFill="1" applyBorder="1" applyAlignment="1" applyProtection="1">
      <alignment horizontal="left" vertical="center"/>
      <protection hidden="1"/>
    </xf>
    <xf numFmtId="167" fontId="3" fillId="8" borderId="13" xfId="3" applyNumberFormat="1" applyFont="1" applyFill="1" applyBorder="1" applyAlignment="1" applyProtection="1">
      <alignment horizontal="left" vertical="center"/>
      <protection hidden="1"/>
    </xf>
    <xf numFmtId="0" fontId="3" fillId="8" borderId="11" xfId="2" applyFont="1" applyFill="1" applyBorder="1" applyAlignment="1" applyProtection="1">
      <alignment horizontal="left" vertical="center" wrapText="1"/>
      <protection hidden="1"/>
    </xf>
    <xf numFmtId="49" fontId="3" fillId="8" borderId="12" xfId="2" applyNumberFormat="1" applyFont="1" applyFill="1" applyBorder="1" applyAlignment="1" applyProtection="1">
      <alignment horizontal="center" vertical="center" wrapText="1"/>
      <protection hidden="1"/>
    </xf>
    <xf numFmtId="49" fontId="3" fillId="8" borderId="13" xfId="2" applyNumberFormat="1" applyFont="1" applyFill="1" applyBorder="1" applyAlignment="1" applyProtection="1">
      <alignment horizontal="left" vertical="center" wrapText="1"/>
      <protection hidden="1"/>
    </xf>
    <xf numFmtId="0" fontId="3" fillId="8" borderId="12" xfId="2" applyFont="1" applyFill="1" applyBorder="1" applyAlignment="1" applyProtection="1">
      <alignment horizontal="left" vertical="center" wrapText="1"/>
      <protection hidden="1"/>
    </xf>
    <xf numFmtId="0" fontId="3" fillId="8" borderId="13" xfId="2" applyFont="1" applyFill="1" applyBorder="1" applyAlignment="1" applyProtection="1">
      <alignment horizontal="left" vertical="center" wrapText="1"/>
      <protection hidden="1"/>
    </xf>
    <xf numFmtId="49" fontId="3" fillId="8" borderId="13" xfId="2" applyNumberFormat="1" applyFont="1" applyFill="1" applyBorder="1" applyAlignment="1" applyProtection="1">
      <alignment horizontal="center" vertical="center" wrapText="1"/>
      <protection hidden="1"/>
    </xf>
    <xf numFmtId="49" fontId="3" fillId="8" borderId="13" xfId="2" applyNumberFormat="1" applyFont="1" applyFill="1" applyBorder="1" applyAlignment="1" applyProtection="1">
      <alignment horizontal="center" vertical="center"/>
      <protection hidden="1"/>
    </xf>
    <xf numFmtId="0" fontId="8" fillId="9" borderId="0" xfId="0" applyFont="1" applyFill="1"/>
    <xf numFmtId="0" fontId="10" fillId="9" borderId="0" xfId="0" applyFont="1" applyFill="1" applyAlignment="1">
      <alignment horizontal="center" vertical="center"/>
    </xf>
    <xf numFmtId="0" fontId="10" fillId="9" borderId="0" xfId="0" applyFont="1" applyFill="1"/>
    <xf numFmtId="0" fontId="8" fillId="9" borderId="0" xfId="0" applyFont="1" applyFill="1" applyProtection="1">
      <protection hidden="1"/>
    </xf>
    <xf numFmtId="0" fontId="0" fillId="9" borderId="0" xfId="0" applyFill="1" applyProtection="1">
      <protection hidden="1"/>
    </xf>
    <xf numFmtId="0" fontId="10" fillId="9" borderId="0" xfId="0" applyFont="1" applyFill="1" applyAlignment="1" applyProtection="1">
      <alignment horizontal="center" vertical="center"/>
      <protection hidden="1"/>
    </xf>
    <xf numFmtId="0" fontId="11" fillId="17" borderId="22" xfId="0" applyFont="1" applyFill="1" applyBorder="1" applyAlignment="1" applyProtection="1">
      <alignment horizontal="center" vertical="center"/>
      <protection hidden="1"/>
    </xf>
    <xf numFmtId="0" fontId="11" fillId="17" borderId="23" xfId="0" applyFont="1" applyFill="1" applyBorder="1" applyAlignment="1" applyProtection="1">
      <alignment horizontal="center" vertical="center"/>
      <protection hidden="1"/>
    </xf>
    <xf numFmtId="0" fontId="11" fillId="17" borderId="24" xfId="0" applyFont="1" applyFill="1" applyBorder="1" applyAlignment="1" applyProtection="1">
      <alignment horizontal="center" vertical="center"/>
      <protection hidden="1"/>
    </xf>
    <xf numFmtId="0" fontId="10" fillId="14" borderId="25" xfId="0" applyFont="1" applyFill="1" applyBorder="1" applyAlignment="1" applyProtection="1">
      <alignment horizontal="center" vertical="center"/>
      <protection hidden="1"/>
    </xf>
    <xf numFmtId="0" fontId="13" fillId="18" borderId="27" xfId="0" applyFont="1" applyFill="1" applyBorder="1" applyAlignment="1" applyProtection="1">
      <alignment horizontal="center" vertical="center"/>
      <protection hidden="1"/>
    </xf>
    <xf numFmtId="0" fontId="16" fillId="19" borderId="27" xfId="0" applyFont="1" applyFill="1" applyBorder="1" applyAlignment="1" applyProtection="1">
      <alignment horizontal="center" vertical="center"/>
      <protection hidden="1"/>
    </xf>
    <xf numFmtId="0" fontId="0" fillId="15" borderId="32" xfId="0" applyFill="1" applyBorder="1" applyAlignment="1" applyProtection="1">
      <alignment horizontal="left"/>
      <protection hidden="1"/>
    </xf>
    <xf numFmtId="0" fontId="0" fillId="15" borderId="28" xfId="0" applyFill="1" applyBorder="1" applyAlignment="1" applyProtection="1">
      <alignment horizontal="left"/>
      <protection hidden="1"/>
    </xf>
    <xf numFmtId="0" fontId="0" fillId="15" borderId="34" xfId="0" applyFill="1" applyBorder="1" applyAlignment="1" applyProtection="1">
      <alignment horizontal="left"/>
      <protection hidden="1"/>
    </xf>
    <xf numFmtId="0" fontId="0" fillId="15" borderId="32" xfId="0" applyFill="1" applyBorder="1" applyAlignment="1" applyProtection="1">
      <alignment horizontal="center"/>
      <protection hidden="1"/>
    </xf>
    <xf numFmtId="0" fontId="10" fillId="11" borderId="25" xfId="0" applyFont="1" applyFill="1" applyBorder="1" applyAlignment="1" applyProtection="1">
      <alignment horizontal="left" vertical="center"/>
      <protection hidden="1"/>
    </xf>
    <xf numFmtId="0" fontId="0" fillId="10" borderId="32" xfId="0" applyFill="1" applyBorder="1" applyAlignment="1" applyProtection="1">
      <alignment horizontal="center"/>
      <protection hidden="1"/>
    </xf>
    <xf numFmtId="0" fontId="10" fillId="14" borderId="25" xfId="0" applyFont="1" applyFill="1" applyBorder="1" applyAlignment="1" applyProtection="1">
      <alignment horizontal="left" vertical="center"/>
      <protection hidden="1"/>
    </xf>
    <xf numFmtId="49" fontId="18" fillId="5" borderId="5" xfId="2" applyNumberFormat="1" applyFont="1" applyFill="1" applyBorder="1" applyAlignment="1" applyProtection="1">
      <alignment horizontal="center" vertical="center"/>
      <protection hidden="1"/>
    </xf>
    <xf numFmtId="49" fontId="18" fillId="5" borderId="5" xfId="2" applyNumberFormat="1" applyFont="1" applyFill="1" applyBorder="1" applyAlignment="1" applyProtection="1">
      <alignment horizontal="center" vertical="center" wrapText="1"/>
      <protection hidden="1"/>
    </xf>
    <xf numFmtId="167" fontId="18" fillId="5" borderId="5" xfId="3" applyNumberFormat="1" applyFont="1" applyFill="1" applyBorder="1" applyAlignment="1" applyProtection="1">
      <alignment horizontal="center" vertical="center" wrapText="1"/>
      <protection hidden="1"/>
    </xf>
    <xf numFmtId="167" fontId="18" fillId="5" borderId="6" xfId="3" applyNumberFormat="1" applyFont="1" applyFill="1" applyBorder="1" applyAlignment="1" applyProtection="1">
      <alignment horizontal="center" vertical="center" wrapText="1"/>
      <protection hidden="1"/>
    </xf>
    <xf numFmtId="0" fontId="18" fillId="6" borderId="5" xfId="2" applyFont="1" applyFill="1" applyBorder="1" applyAlignment="1" applyProtection="1">
      <alignment horizontal="left" vertical="center"/>
      <protection hidden="1"/>
    </xf>
    <xf numFmtId="0" fontId="18" fillId="6" borderId="5" xfId="2" applyFont="1" applyFill="1" applyBorder="1" applyAlignment="1" applyProtection="1">
      <alignment horizontal="center" vertical="center" wrapText="1"/>
      <protection hidden="1"/>
    </xf>
    <xf numFmtId="0" fontId="18" fillId="6" borderId="5" xfId="2" applyFont="1" applyFill="1" applyBorder="1" applyAlignment="1" applyProtection="1">
      <alignment horizontal="center" vertical="center"/>
      <protection hidden="1"/>
    </xf>
    <xf numFmtId="0" fontId="18" fillId="7" borderId="5" xfId="2" applyFont="1" applyFill="1" applyBorder="1" applyAlignment="1" applyProtection="1">
      <alignment horizontal="center" vertical="center" wrapText="1"/>
      <protection hidden="1"/>
    </xf>
    <xf numFmtId="167" fontId="18" fillId="8" borderId="13" xfId="3" applyNumberFormat="1" applyFont="1" applyFill="1" applyBorder="1" applyAlignment="1" applyProtection="1">
      <alignment horizontal="center" vertical="center"/>
      <protection hidden="1"/>
    </xf>
    <xf numFmtId="167" fontId="18" fillId="8" borderId="14" xfId="3" applyNumberFormat="1" applyFont="1" applyFill="1" applyBorder="1" applyAlignment="1" applyProtection="1">
      <alignment horizontal="center" vertical="center"/>
      <protection hidden="1"/>
    </xf>
    <xf numFmtId="0" fontId="3" fillId="9" borderId="15" xfId="2" applyFont="1" applyFill="1" applyBorder="1" applyAlignment="1" applyProtection="1">
      <alignment horizontal="left" vertical="center" wrapText="1"/>
      <protection locked="0"/>
    </xf>
    <xf numFmtId="0" fontId="3" fillId="9" borderId="15" xfId="2" applyFont="1" applyFill="1" applyBorder="1" applyAlignment="1" applyProtection="1">
      <alignment horizontal="left" vertical="center" wrapText="1"/>
      <protection hidden="1"/>
    </xf>
    <xf numFmtId="0" fontId="3" fillId="9" borderId="16" xfId="2" applyFont="1" applyFill="1" applyBorder="1" applyAlignment="1" applyProtection="1">
      <alignment horizontal="left" vertical="center" wrapText="1"/>
      <protection hidden="1"/>
    </xf>
    <xf numFmtId="166" fontId="3" fillId="9" borderId="15" xfId="5" applyFont="1" applyFill="1" applyBorder="1" applyAlignment="1" applyProtection="1">
      <alignment horizontal="left" vertical="center" wrapText="1"/>
      <protection hidden="1"/>
    </xf>
    <xf numFmtId="165" fontId="3" fillId="9" borderId="15" xfId="8" applyFont="1" applyFill="1" applyBorder="1" applyAlignment="1" applyProtection="1">
      <alignment horizontal="left" vertical="center" wrapText="1"/>
      <protection hidden="1"/>
    </xf>
    <xf numFmtId="14" fontId="3" fillId="9" borderId="15" xfId="2" applyNumberFormat="1" applyFont="1" applyFill="1" applyBorder="1" applyAlignment="1" applyProtection="1">
      <alignment horizontal="left" vertical="center" wrapText="1"/>
      <protection locked="0"/>
    </xf>
    <xf numFmtId="0" fontId="19" fillId="9" borderId="16" xfId="2" applyFont="1" applyFill="1" applyBorder="1" applyAlignment="1" applyProtection="1">
      <alignment horizontal="left" vertical="center" wrapText="1"/>
      <protection hidden="1"/>
    </xf>
    <xf numFmtId="0" fontId="17" fillId="9" borderId="0" xfId="0" applyFont="1" applyFill="1" applyAlignment="1">
      <alignment horizontal="left"/>
    </xf>
    <xf numFmtId="0" fontId="18" fillId="9" borderId="0" xfId="2" applyFont="1" applyFill="1" applyAlignment="1" applyProtection="1">
      <alignment horizontal="left"/>
      <protection hidden="1"/>
    </xf>
    <xf numFmtId="0" fontId="3" fillId="9" borderId="0" xfId="2" applyFont="1" applyFill="1" applyAlignment="1" applyProtection="1">
      <alignment horizontal="left" vertical="center"/>
      <protection hidden="1"/>
    </xf>
    <xf numFmtId="0" fontId="3" fillId="9" borderId="0" xfId="2" applyFont="1" applyFill="1" applyAlignment="1" applyProtection="1">
      <alignment horizontal="left"/>
      <protection hidden="1"/>
    </xf>
    <xf numFmtId="0" fontId="3" fillId="9" borderId="0" xfId="2" applyFont="1" applyFill="1" applyAlignment="1" applyProtection="1">
      <alignment horizontal="center" vertical="center"/>
      <protection hidden="1"/>
    </xf>
    <xf numFmtId="0" fontId="3" fillId="9" borderId="0" xfId="2" applyFont="1" applyFill="1" applyAlignment="1" applyProtection="1">
      <alignment horizontal="center"/>
      <protection hidden="1"/>
    </xf>
    <xf numFmtId="0" fontId="3" fillId="8" borderId="10" xfId="2" applyFont="1" applyFill="1" applyBorder="1" applyAlignment="1" applyProtection="1">
      <alignment horizontal="center" vertical="center" wrapText="1"/>
      <protection hidden="1"/>
    </xf>
    <xf numFmtId="0" fontId="18" fillId="9" borderId="0" xfId="2" applyFont="1" applyFill="1" applyAlignment="1" applyProtection="1">
      <alignment vertical="center"/>
      <protection hidden="1"/>
    </xf>
    <xf numFmtId="0" fontId="18" fillId="4" borderId="4" xfId="2" applyFont="1" applyFill="1" applyBorder="1" applyAlignment="1" applyProtection="1">
      <alignment horizontal="center" vertical="center"/>
      <protection hidden="1"/>
    </xf>
    <xf numFmtId="0" fontId="3" fillId="8" borderId="13" xfId="2" applyFont="1" applyFill="1" applyBorder="1" applyAlignment="1" applyProtection="1">
      <alignment horizontal="center" vertical="center" wrapText="1"/>
      <protection hidden="1"/>
    </xf>
    <xf numFmtId="164" fontId="3" fillId="8" borderId="13" xfId="2" applyNumberFormat="1" applyFont="1" applyFill="1" applyBorder="1" applyAlignment="1" applyProtection="1">
      <alignment horizontal="center" vertical="center" wrapText="1"/>
      <protection hidden="1"/>
    </xf>
    <xf numFmtId="0" fontId="3" fillId="8" borderId="15" xfId="2" applyFont="1" applyFill="1" applyBorder="1" applyAlignment="1" applyProtection="1">
      <alignment horizontal="center" vertical="center" wrapText="1"/>
      <protection hidden="1"/>
    </xf>
    <xf numFmtId="0" fontId="18" fillId="9" borderId="15" xfId="2" applyFont="1" applyFill="1" applyBorder="1" applyAlignment="1" applyProtection="1">
      <alignment horizontal="left" vertical="center" wrapText="1"/>
      <protection locked="0"/>
    </xf>
    <xf numFmtId="0" fontId="3" fillId="9" borderId="15" xfId="2" applyFont="1" applyFill="1" applyBorder="1" applyAlignment="1" applyProtection="1">
      <alignment horizontal="center" vertical="center" wrapText="1"/>
      <protection locked="0"/>
    </xf>
    <xf numFmtId="0" fontId="18" fillId="25" borderId="4" xfId="2" applyFont="1" applyFill="1" applyBorder="1" applyAlignment="1" applyProtection="1">
      <alignment horizontal="center" vertical="center"/>
      <protection hidden="1"/>
    </xf>
    <xf numFmtId="0" fontId="3" fillId="9" borderId="0" xfId="2" applyFont="1" applyFill="1" applyAlignment="1" applyProtection="1">
      <alignment horizontal="left" wrapText="1"/>
      <protection hidden="1"/>
    </xf>
    <xf numFmtId="49" fontId="3" fillId="8" borderId="10" xfId="2" applyNumberFormat="1" applyFont="1" applyFill="1" applyBorder="1" applyAlignment="1" applyProtection="1">
      <alignment horizontal="center" vertical="center" wrapText="1"/>
      <protection hidden="1"/>
    </xf>
    <xf numFmtId="49" fontId="3" fillId="8" borderId="0" xfId="2" applyNumberFormat="1" applyFont="1" applyFill="1" applyAlignment="1" applyProtection="1">
      <alignment horizontal="center" vertical="center" wrapText="1"/>
      <protection hidden="1"/>
    </xf>
    <xf numFmtId="0" fontId="3" fillId="8" borderId="11" xfId="2" applyFont="1" applyFill="1" applyBorder="1" applyAlignment="1" applyProtection="1">
      <alignment horizontal="center" vertical="center" wrapText="1"/>
      <protection hidden="1"/>
    </xf>
    <xf numFmtId="0" fontId="3" fillId="9" borderId="0" xfId="2" applyFont="1" applyFill="1" applyAlignment="1" applyProtection="1">
      <alignment vertical="center"/>
      <protection hidden="1"/>
    </xf>
    <xf numFmtId="0" fontId="18" fillId="9" borderId="0" xfId="2" applyFont="1" applyFill="1" applyAlignment="1" applyProtection="1">
      <alignment horizontal="center" vertical="center"/>
      <protection hidden="1"/>
    </xf>
    <xf numFmtId="0" fontId="3" fillId="9" borderId="15" xfId="2" applyFont="1" applyFill="1" applyBorder="1" applyAlignment="1" applyProtection="1">
      <alignment horizontal="center" vertical="center" wrapText="1"/>
      <protection hidden="1"/>
    </xf>
    <xf numFmtId="0" fontId="17" fillId="9" borderId="16" xfId="6" applyFont="1" applyFill="1" applyBorder="1" applyAlignment="1" applyProtection="1">
      <alignment horizontal="center" vertical="center" wrapText="1"/>
      <protection hidden="1"/>
    </xf>
    <xf numFmtId="0" fontId="23" fillId="28" borderId="45" xfId="0" applyFont="1" applyFill="1" applyBorder="1" applyAlignment="1" applyProtection="1">
      <alignment horizontal="center" vertical="center" wrapText="1"/>
      <protection hidden="1"/>
    </xf>
    <xf numFmtId="0" fontId="23" fillId="28" borderId="48" xfId="0" applyFont="1" applyFill="1" applyBorder="1" applyAlignment="1" applyProtection="1">
      <alignment horizontal="center" vertical="center" wrapText="1"/>
      <protection hidden="1"/>
    </xf>
    <xf numFmtId="0" fontId="23" fillId="28" borderId="49" xfId="0" applyFont="1" applyFill="1" applyBorder="1" applyAlignment="1" applyProtection="1">
      <alignment horizontal="center" vertical="center" wrapText="1"/>
      <protection hidden="1"/>
    </xf>
    <xf numFmtId="0" fontId="23" fillId="28" borderId="50" xfId="0" applyFont="1" applyFill="1" applyBorder="1" applyAlignment="1" applyProtection="1">
      <alignment horizontal="center" vertical="center" wrapText="1"/>
      <protection hidden="1"/>
    </xf>
    <xf numFmtId="0" fontId="23" fillId="28" borderId="0" xfId="0" applyFont="1" applyFill="1" applyAlignment="1" applyProtection="1">
      <alignment horizontal="center" vertical="center" wrapText="1"/>
      <protection hidden="1"/>
    </xf>
    <xf numFmtId="0" fontId="18" fillId="30" borderId="51" xfId="0" applyFont="1" applyFill="1" applyBorder="1" applyAlignment="1" applyProtection="1">
      <alignment horizontal="center" vertical="center" wrapText="1"/>
      <protection hidden="1"/>
    </xf>
    <xf numFmtId="0" fontId="24" fillId="29" borderId="52" xfId="0" applyFont="1" applyFill="1" applyBorder="1" applyAlignment="1" applyProtection="1">
      <alignment horizontal="center" vertical="center" wrapText="1"/>
      <protection hidden="1"/>
    </xf>
    <xf numFmtId="0" fontId="24" fillId="29" borderId="53" xfId="0" applyFont="1" applyFill="1" applyBorder="1" applyAlignment="1" applyProtection="1">
      <alignment horizontal="center" vertical="center" wrapText="1"/>
      <protection hidden="1"/>
    </xf>
    <xf numFmtId="9" fontId="26" fillId="31" borderId="60" xfId="4" applyFont="1" applyFill="1" applyBorder="1" applyAlignment="1" applyProtection="1">
      <alignment horizontal="center" vertical="center" wrapText="1"/>
      <protection hidden="1"/>
    </xf>
    <xf numFmtId="0" fontId="27" fillId="0" borderId="60" xfId="0" applyFont="1" applyBorder="1" applyAlignment="1" applyProtection="1">
      <alignment horizontal="center" vertical="center" wrapText="1"/>
      <protection hidden="1"/>
    </xf>
    <xf numFmtId="0" fontId="7" fillId="0" borderId="61" xfId="0" applyFont="1" applyBorder="1" applyAlignment="1" applyProtection="1">
      <alignment horizontal="center" vertical="center" wrapText="1"/>
      <protection hidden="1"/>
    </xf>
    <xf numFmtId="0" fontId="27" fillId="32" borderId="16" xfId="0" applyFont="1" applyFill="1" applyBorder="1" applyAlignment="1" applyProtection="1">
      <alignment horizontal="center" vertical="center"/>
      <protection hidden="1"/>
    </xf>
    <xf numFmtId="44" fontId="25" fillId="0" borderId="59" xfId="0" applyNumberFormat="1" applyFont="1" applyBorder="1" applyAlignment="1" applyProtection="1">
      <alignment vertical="center"/>
      <protection hidden="1"/>
    </xf>
    <xf numFmtId="0" fontId="28" fillId="28" borderId="0" xfId="0" applyFont="1" applyFill="1" applyAlignment="1" applyProtection="1">
      <alignment horizontal="center" vertical="center" wrapText="1"/>
      <protection hidden="1"/>
    </xf>
    <xf numFmtId="0" fontId="29" fillId="13" borderId="54" xfId="0" applyFont="1" applyFill="1" applyBorder="1" applyAlignment="1" applyProtection="1">
      <alignment horizontal="center" vertical="center" wrapText="1"/>
      <protection hidden="1"/>
    </xf>
    <xf numFmtId="0" fontId="29" fillId="13" borderId="55" xfId="0" applyFont="1" applyFill="1" applyBorder="1" applyAlignment="1" applyProtection="1">
      <alignment horizontal="center" vertical="center" wrapText="1"/>
      <protection hidden="1"/>
    </xf>
    <xf numFmtId="0" fontId="28" fillId="28" borderId="56" xfId="0" applyFont="1" applyFill="1" applyBorder="1" applyAlignment="1" applyProtection="1">
      <alignment horizontal="center" vertical="center" wrapText="1"/>
      <protection hidden="1"/>
    </xf>
    <xf numFmtId="0" fontId="28" fillId="28" borderId="51" xfId="0" applyFont="1" applyFill="1" applyBorder="1" applyAlignment="1" applyProtection="1">
      <alignment horizontal="center" vertical="center" wrapText="1"/>
      <protection hidden="1"/>
    </xf>
    <xf numFmtId="0" fontId="28" fillId="28" borderId="57" xfId="0" applyFont="1" applyFill="1" applyBorder="1" applyAlignment="1" applyProtection="1">
      <alignment horizontal="center" vertical="center" wrapText="1"/>
      <protection hidden="1"/>
    </xf>
    <xf numFmtId="0" fontId="28" fillId="28" borderId="58" xfId="0" applyFont="1" applyFill="1" applyBorder="1" applyAlignment="1" applyProtection="1">
      <alignment horizontal="center" vertical="center" wrapText="1"/>
      <protection hidden="1"/>
    </xf>
    <xf numFmtId="0" fontId="30" fillId="8" borderId="51" xfId="0" applyFont="1" applyFill="1" applyBorder="1" applyAlignment="1" applyProtection="1">
      <alignment horizontal="center" vertical="center" wrapText="1"/>
      <protection hidden="1"/>
    </xf>
    <xf numFmtId="0" fontId="29" fillId="13" borderId="0" xfId="0" applyFont="1" applyFill="1" applyAlignment="1" applyProtection="1">
      <alignment horizontal="center" vertical="center" wrapText="1"/>
      <protection hidden="1"/>
    </xf>
    <xf numFmtId="0" fontId="4" fillId="33" borderId="0" xfId="0" applyFont="1" applyFill="1" applyAlignment="1">
      <alignment vertical="center"/>
    </xf>
    <xf numFmtId="0" fontId="5" fillId="0" borderId="0" xfId="0" applyFont="1" applyAlignment="1">
      <alignment vertical="center"/>
    </xf>
    <xf numFmtId="0" fontId="5" fillId="33" borderId="0" xfId="0" applyFont="1" applyFill="1" applyAlignment="1">
      <alignment vertical="center"/>
    </xf>
    <xf numFmtId="0" fontId="5" fillId="33" borderId="0" xfId="0" applyFont="1" applyFill="1" applyAlignment="1">
      <alignment horizontal="left" vertical="center"/>
    </xf>
    <xf numFmtId="0" fontId="6" fillId="0" borderId="0" xfId="0" applyFont="1" applyAlignment="1">
      <alignment vertical="center"/>
    </xf>
    <xf numFmtId="0" fontId="5" fillId="0" borderId="0" xfId="0" applyFont="1"/>
    <xf numFmtId="0" fontId="6" fillId="0" borderId="0" xfId="0" applyFont="1"/>
    <xf numFmtId="9" fontId="25" fillId="0" borderId="59" xfId="0" applyNumberFormat="1" applyFont="1" applyBorder="1" applyAlignment="1" applyProtection="1">
      <alignment horizontal="center" vertical="center"/>
      <protection hidden="1"/>
    </xf>
    <xf numFmtId="0" fontId="25" fillId="0" borderId="59" xfId="0" applyFont="1" applyBorder="1" applyAlignment="1" applyProtection="1">
      <alignment horizontal="center" vertical="center"/>
      <protection hidden="1"/>
    </xf>
    <xf numFmtId="0" fontId="17" fillId="9" borderId="0" xfId="0" applyFont="1" applyFill="1" applyAlignment="1" applyProtection="1">
      <alignment horizontal="left"/>
      <protection hidden="1"/>
    </xf>
    <xf numFmtId="0" fontId="17" fillId="9" borderId="0" xfId="0" applyFont="1" applyFill="1" applyAlignment="1" applyProtection="1">
      <alignment horizontal="center"/>
      <protection hidden="1"/>
    </xf>
    <xf numFmtId="0" fontId="18" fillId="9" borderId="15" xfId="2" applyFont="1" applyFill="1" applyBorder="1" applyAlignment="1" applyProtection="1">
      <alignment horizontal="left" vertical="center" wrapText="1"/>
      <protection hidden="1"/>
    </xf>
    <xf numFmtId="14" fontId="3" fillId="9" borderId="15" xfId="2" applyNumberFormat="1" applyFont="1" applyFill="1" applyBorder="1" applyAlignment="1" applyProtection="1">
      <alignment horizontal="left" vertical="center" wrapText="1"/>
      <protection hidden="1"/>
    </xf>
    <xf numFmtId="167" fontId="3" fillId="9" borderId="15" xfId="3" applyNumberFormat="1" applyFont="1" applyFill="1" applyBorder="1" applyAlignment="1" applyProtection="1">
      <alignment horizontal="left" vertical="center" wrapText="1"/>
      <protection hidden="1"/>
    </xf>
    <xf numFmtId="168" fontId="3" fillId="9" borderId="15" xfId="5" applyNumberFormat="1" applyFont="1" applyFill="1" applyBorder="1" applyAlignment="1" applyProtection="1">
      <alignment horizontal="left" vertical="center" wrapText="1"/>
      <protection hidden="1"/>
    </xf>
    <xf numFmtId="167" fontId="3" fillId="9" borderId="15" xfId="3" applyNumberFormat="1" applyFont="1" applyFill="1" applyBorder="1" applyAlignment="1" applyProtection="1">
      <alignment horizontal="left" vertical="center"/>
      <protection hidden="1"/>
    </xf>
    <xf numFmtId="0" fontId="18" fillId="9" borderId="16" xfId="2" applyFont="1" applyFill="1" applyBorder="1" applyAlignment="1" applyProtection="1">
      <alignment horizontal="left" vertical="center" wrapText="1"/>
      <protection hidden="1"/>
    </xf>
    <xf numFmtId="0" fontId="3" fillId="9" borderId="16" xfId="6" applyFont="1" applyFill="1" applyBorder="1" applyAlignment="1" applyProtection="1">
      <alignment horizontal="center" vertical="center" wrapText="1"/>
      <protection hidden="1"/>
    </xf>
    <xf numFmtId="0" fontId="3" fillId="9" borderId="16" xfId="6" applyFont="1" applyFill="1" applyBorder="1" applyAlignment="1" applyProtection="1">
      <alignment horizontal="left" vertical="center" wrapText="1"/>
      <protection hidden="1"/>
    </xf>
    <xf numFmtId="0" fontId="3" fillId="9" borderId="17" xfId="6" applyFont="1" applyFill="1" applyBorder="1" applyAlignment="1" applyProtection="1">
      <alignment horizontal="left" vertical="center" wrapText="1"/>
      <protection hidden="1"/>
    </xf>
    <xf numFmtId="0" fontId="17" fillId="9" borderId="0" xfId="0" applyFont="1" applyFill="1" applyAlignment="1" applyProtection="1">
      <alignment horizontal="center" vertical="center"/>
      <protection hidden="1"/>
    </xf>
    <xf numFmtId="9" fontId="25" fillId="0" borderId="59" xfId="0" applyNumberFormat="1" applyFont="1" applyBorder="1" applyAlignment="1" applyProtection="1">
      <alignment horizontal="center" vertical="center"/>
      <protection locked="0"/>
    </xf>
    <xf numFmtId="0" fontId="25" fillId="0" borderId="59" xfId="0" applyFont="1" applyBorder="1" applyAlignment="1" applyProtection="1">
      <alignment horizontal="center" vertical="center"/>
      <protection locked="0"/>
    </xf>
    <xf numFmtId="0" fontId="7" fillId="0" borderId="61" xfId="0" applyFont="1" applyBorder="1" applyAlignment="1" applyProtection="1">
      <alignment horizontal="center" vertical="center" wrapText="1"/>
      <protection locked="0"/>
    </xf>
    <xf numFmtId="44" fontId="25" fillId="0" borderId="59" xfId="0" applyNumberFormat="1" applyFont="1" applyBorder="1" applyAlignment="1" applyProtection="1">
      <alignment vertical="center"/>
      <protection locked="0"/>
    </xf>
    <xf numFmtId="0" fontId="3" fillId="9" borderId="16" xfId="2" applyFont="1" applyFill="1" applyBorder="1" applyAlignment="1" applyProtection="1">
      <alignment horizontal="center" vertical="center" wrapText="1"/>
      <protection hidden="1"/>
    </xf>
    <xf numFmtId="14" fontId="3" fillId="9" borderId="16" xfId="2" applyNumberFormat="1" applyFont="1" applyFill="1" applyBorder="1" applyAlignment="1" applyProtection="1">
      <alignment horizontal="left" vertical="center" wrapText="1"/>
      <protection hidden="1"/>
    </xf>
    <xf numFmtId="9" fontId="18" fillId="24" borderId="18" xfId="0" applyNumberFormat="1" applyFont="1" applyFill="1" applyBorder="1" applyAlignment="1" applyProtection="1">
      <alignment horizontal="center" vertical="center"/>
      <protection hidden="1"/>
    </xf>
    <xf numFmtId="0" fontId="3" fillId="9" borderId="18" xfId="0" applyFont="1" applyFill="1" applyBorder="1" applyAlignment="1" applyProtection="1">
      <alignment horizontal="center" vertical="center" wrapText="1"/>
      <protection hidden="1"/>
    </xf>
    <xf numFmtId="0" fontId="3" fillId="9" borderId="18" xfId="0" applyFont="1" applyFill="1" applyBorder="1" applyAlignment="1" applyProtection="1">
      <alignment wrapText="1"/>
      <protection hidden="1"/>
    </xf>
    <xf numFmtId="0" fontId="19" fillId="9" borderId="16" xfId="0" applyFont="1" applyFill="1" applyBorder="1" applyAlignment="1" applyProtection="1">
      <alignment horizontal="center" vertical="center"/>
      <protection hidden="1"/>
    </xf>
    <xf numFmtId="0" fontId="3" fillId="9" borderId="15" xfId="0" applyFont="1" applyFill="1" applyBorder="1" applyAlignment="1" applyProtection="1">
      <alignment horizontal="center" vertical="center"/>
      <protection hidden="1"/>
    </xf>
    <xf numFmtId="0" fontId="3" fillId="9" borderId="19" xfId="0" applyFont="1" applyFill="1" applyBorder="1" applyAlignment="1" applyProtection="1">
      <alignment horizontal="center" vertical="center"/>
      <protection hidden="1"/>
    </xf>
    <xf numFmtId="0" fontId="3" fillId="9" borderId="19" xfId="0" applyFont="1" applyFill="1" applyBorder="1" applyAlignment="1" applyProtection="1">
      <alignment horizontal="center" vertical="center" wrapText="1"/>
      <protection hidden="1"/>
    </xf>
    <xf numFmtId="10" fontId="25" fillId="0" borderId="59" xfId="0" applyNumberFormat="1" applyFont="1" applyBorder="1" applyAlignment="1" applyProtection="1">
      <alignment horizontal="center" vertical="center"/>
      <protection locked="0"/>
    </xf>
    <xf numFmtId="0" fontId="7" fillId="0" borderId="61" xfId="0" applyFont="1" applyBorder="1" applyAlignment="1" applyProtection="1">
      <alignment horizontal="left" vertical="top" wrapText="1"/>
      <protection locked="0"/>
    </xf>
    <xf numFmtId="0" fontId="7" fillId="0" borderId="61" xfId="0" applyFont="1" applyBorder="1" applyAlignment="1" applyProtection="1">
      <alignment horizontal="left" vertical="center" wrapText="1"/>
      <protection locked="0"/>
    </xf>
    <xf numFmtId="0" fontId="32" fillId="0" borderId="61" xfId="0" applyFont="1" applyBorder="1" applyAlignment="1" applyProtection="1">
      <alignment horizontal="center" vertical="center" wrapText="1"/>
      <protection locked="0"/>
    </xf>
    <xf numFmtId="169" fontId="25" fillId="0" borderId="59" xfId="0" applyNumberFormat="1" applyFont="1" applyBorder="1" applyAlignment="1" applyProtection="1">
      <alignment horizontal="center" vertical="center"/>
      <protection locked="0"/>
    </xf>
    <xf numFmtId="0" fontId="7" fillId="0" borderId="61" xfId="0" applyFont="1" applyBorder="1" applyAlignment="1" applyProtection="1">
      <alignment wrapText="1"/>
      <protection locked="0"/>
    </xf>
    <xf numFmtId="9" fontId="25" fillId="9" borderId="59" xfId="0" applyNumberFormat="1" applyFont="1" applyFill="1" applyBorder="1" applyAlignment="1" applyProtection="1">
      <alignment horizontal="center" vertical="center"/>
      <protection locked="0"/>
    </xf>
    <xf numFmtId="9" fontId="35" fillId="0" borderId="59" xfId="0" applyNumberFormat="1" applyFont="1" applyBorder="1" applyAlignment="1" applyProtection="1">
      <alignment horizontal="center" vertical="center"/>
      <protection locked="0"/>
    </xf>
    <xf numFmtId="10" fontId="35" fillId="0" borderId="59" xfId="0" applyNumberFormat="1" applyFont="1" applyBorder="1" applyAlignment="1" applyProtection="1">
      <alignment horizontal="center" vertical="center"/>
      <protection locked="0"/>
    </xf>
    <xf numFmtId="0" fontId="35" fillId="0" borderId="59" xfId="0" applyFont="1" applyBorder="1" applyAlignment="1" applyProtection="1">
      <alignment horizontal="center" vertical="center"/>
      <protection locked="0"/>
    </xf>
    <xf numFmtId="0" fontId="3" fillId="9" borderId="15" xfId="2" applyFont="1" applyFill="1" applyBorder="1" applyAlignment="1" applyProtection="1">
      <alignment horizontal="left" vertical="center" wrapText="1"/>
      <protection locked="0" hidden="1"/>
    </xf>
    <xf numFmtId="172" fontId="3" fillId="9" borderId="15" xfId="5" applyNumberFormat="1" applyFont="1" applyFill="1" applyBorder="1" applyAlignment="1" applyProtection="1">
      <alignment horizontal="left" vertical="center" wrapText="1"/>
      <protection locked="0"/>
    </xf>
    <xf numFmtId="0" fontId="7" fillId="0" borderId="61" xfId="0" applyFont="1" applyBorder="1" applyAlignment="1" applyProtection="1">
      <alignment horizontal="left" vertical="center" wrapText="1"/>
      <protection hidden="1"/>
    </xf>
    <xf numFmtId="172" fontId="3" fillId="9" borderId="15" xfId="2" applyNumberFormat="1" applyFont="1" applyFill="1" applyBorder="1" applyAlignment="1" applyProtection="1">
      <alignment horizontal="left" vertical="center" wrapText="1"/>
      <protection hidden="1"/>
    </xf>
    <xf numFmtId="172" fontId="17" fillId="9" borderId="0" xfId="0" applyNumberFormat="1" applyFont="1" applyFill="1" applyAlignment="1" applyProtection="1">
      <alignment horizontal="left"/>
      <protection hidden="1"/>
    </xf>
    <xf numFmtId="172" fontId="25" fillId="0" borderId="59" xfId="0" applyNumberFormat="1" applyFont="1" applyBorder="1" applyAlignment="1" applyProtection="1">
      <alignment horizontal="center" vertical="center"/>
      <protection locked="0"/>
    </xf>
    <xf numFmtId="172" fontId="27" fillId="32" borderId="16" xfId="0" applyNumberFormat="1" applyFont="1" applyFill="1" applyBorder="1" applyAlignment="1" applyProtection="1">
      <alignment horizontal="center" vertical="center"/>
      <protection hidden="1"/>
    </xf>
    <xf numFmtId="172" fontId="3" fillId="9" borderId="15" xfId="5" applyNumberFormat="1" applyFont="1" applyFill="1" applyBorder="1" applyAlignment="1" applyProtection="1">
      <alignment horizontal="left" vertical="center" wrapText="1"/>
      <protection hidden="1"/>
    </xf>
    <xf numFmtId="9" fontId="35" fillId="0" borderId="61" xfId="0" applyNumberFormat="1" applyFont="1" applyBorder="1" applyAlignment="1" applyProtection="1">
      <alignment horizontal="center" vertical="center"/>
      <protection locked="0"/>
    </xf>
    <xf numFmtId="9" fontId="17" fillId="0" borderId="59" xfId="0" applyNumberFormat="1" applyFont="1" applyBorder="1" applyAlignment="1" applyProtection="1">
      <alignment horizontal="center" vertical="center"/>
      <protection locked="0"/>
    </xf>
    <xf numFmtId="0" fontId="19" fillId="0" borderId="61" xfId="0" applyFont="1" applyBorder="1" applyAlignment="1" applyProtection="1">
      <alignment horizontal="center" vertical="center" wrapText="1"/>
      <protection locked="0"/>
    </xf>
    <xf numFmtId="172" fontId="39" fillId="0" borderId="65" xfId="0" applyNumberFormat="1" applyFont="1" applyBorder="1" applyAlignment="1" applyProtection="1">
      <alignment vertical="center"/>
      <protection locked="0"/>
    </xf>
    <xf numFmtId="172" fontId="39" fillId="0" borderId="81" xfId="0" applyNumberFormat="1" applyFont="1" applyBorder="1" applyAlignment="1" applyProtection="1">
      <alignment vertical="center"/>
      <protection locked="0"/>
    </xf>
    <xf numFmtId="0" fontId="39" fillId="0" borderId="61" xfId="0" applyFont="1" applyBorder="1" applyAlignment="1" applyProtection="1">
      <alignment horizontal="center" vertical="center" wrapText="1"/>
      <protection hidden="1"/>
    </xf>
    <xf numFmtId="172" fontId="39" fillId="0" borderId="62" xfId="0" applyNumberFormat="1" applyFont="1" applyBorder="1" applyAlignment="1" applyProtection="1">
      <alignment horizontal="left" vertical="center"/>
      <protection locked="0"/>
    </xf>
    <xf numFmtId="172" fontId="39" fillId="0" borderId="16" xfId="0" applyNumberFormat="1" applyFont="1" applyBorder="1" applyAlignment="1" applyProtection="1">
      <alignment horizontal="center" vertical="center"/>
      <protection locked="0"/>
    </xf>
    <xf numFmtId="172" fontId="41" fillId="0" borderId="16" xfId="0" applyNumberFormat="1" applyFont="1" applyBorder="1" applyAlignment="1" applyProtection="1">
      <alignment horizontal="center" vertical="center"/>
      <protection locked="0"/>
    </xf>
    <xf numFmtId="172" fontId="39" fillId="0" borderId="18" xfId="0" applyNumberFormat="1" applyFont="1" applyBorder="1" applyAlignment="1" applyProtection="1">
      <alignment horizontal="center" vertical="center"/>
      <protection locked="0"/>
    </xf>
    <xf numFmtId="0" fontId="50" fillId="0" borderId="16" xfId="0" applyFont="1" applyBorder="1" applyAlignment="1">
      <alignment wrapText="1"/>
    </xf>
    <xf numFmtId="0" fontId="5" fillId="9" borderId="83" xfId="0" applyFont="1" applyFill="1" applyBorder="1"/>
    <xf numFmtId="44" fontId="5" fillId="0" borderId="59" xfId="0" applyNumberFormat="1" applyFont="1" applyBorder="1" applyAlignment="1" applyProtection="1">
      <alignment vertical="center"/>
      <protection locked="0"/>
    </xf>
    <xf numFmtId="44" fontId="5" fillId="0" borderId="67" xfId="0" applyNumberFormat="1" applyFont="1" applyBorder="1" applyAlignment="1" applyProtection="1">
      <alignment vertical="center"/>
      <protection locked="0"/>
    </xf>
    <xf numFmtId="44" fontId="5" fillId="0" borderId="61" xfId="0" applyNumberFormat="1" applyFont="1" applyBorder="1" applyAlignment="1" applyProtection="1">
      <alignment vertical="center"/>
      <protection locked="0"/>
    </xf>
    <xf numFmtId="44" fontId="5" fillId="0" borderId="65" xfId="0" applyNumberFormat="1" applyFont="1" applyBorder="1" applyAlignment="1" applyProtection="1">
      <alignment vertical="center"/>
      <protection locked="0"/>
    </xf>
    <xf numFmtId="44" fontId="5" fillId="0" borderId="59" xfId="0" applyNumberFormat="1" applyFont="1" applyBorder="1" applyAlignment="1" applyProtection="1">
      <alignment vertical="center"/>
      <protection hidden="1"/>
    </xf>
    <xf numFmtId="4" fontId="17" fillId="0" borderId="59" xfId="0" applyNumberFormat="1" applyFont="1" applyBorder="1" applyAlignment="1">
      <alignment vertical="center"/>
    </xf>
    <xf numFmtId="4" fontId="17" fillId="0" borderId="59" xfId="1" applyNumberFormat="1" applyFont="1" applyBorder="1" applyAlignment="1">
      <alignment vertical="center"/>
    </xf>
    <xf numFmtId="172" fontId="5" fillId="0" borderId="65" xfId="0" applyNumberFormat="1" applyFont="1" applyBorder="1" applyAlignment="1" applyProtection="1">
      <alignment vertical="center"/>
      <protection locked="0"/>
    </xf>
    <xf numFmtId="0" fontId="39" fillId="0" borderId="18" xfId="0" applyFont="1" applyBorder="1"/>
    <xf numFmtId="0" fontId="39" fillId="0" borderId="18" xfId="0" applyFont="1" applyBorder="1" applyAlignment="1">
      <alignment wrapText="1"/>
    </xf>
    <xf numFmtId="0" fontId="39" fillId="0" borderId="17" xfId="0" applyFont="1" applyBorder="1" applyAlignment="1">
      <alignment wrapText="1"/>
    </xf>
    <xf numFmtId="172" fontId="5" fillId="0" borderId="59" xfId="0" applyNumberFormat="1" applyFont="1" applyBorder="1" applyAlignment="1" applyProtection="1">
      <alignment vertical="center"/>
      <protection locked="0"/>
    </xf>
    <xf numFmtId="0" fontId="17" fillId="0" borderId="16" xfId="0" applyFont="1" applyBorder="1" applyAlignment="1" applyProtection="1">
      <alignment horizontal="center" vertical="center"/>
      <protection hidden="1"/>
    </xf>
    <xf numFmtId="172" fontId="19" fillId="0" borderId="66" xfId="0" applyNumberFormat="1" applyFont="1" applyBorder="1" applyAlignment="1">
      <alignment vertical="center"/>
    </xf>
    <xf numFmtId="172" fontId="19" fillId="0" borderId="75" xfId="0" applyNumberFormat="1" applyFont="1" applyBorder="1" applyAlignment="1">
      <alignment vertical="center"/>
    </xf>
    <xf numFmtId="172" fontId="19" fillId="34" borderId="66" xfId="0" applyNumberFormat="1" applyFont="1" applyFill="1" applyBorder="1" applyAlignment="1">
      <alignment vertical="center"/>
    </xf>
    <xf numFmtId="172" fontId="19" fillId="34" borderId="75" xfId="0" applyNumberFormat="1" applyFont="1" applyFill="1" applyBorder="1" applyAlignment="1">
      <alignment vertical="center"/>
    </xf>
    <xf numFmtId="172" fontId="19" fillId="0" borderId="59" xfId="0" applyNumberFormat="1" applyFont="1" applyBorder="1" applyAlignment="1">
      <alignment vertical="center"/>
    </xf>
    <xf numFmtId="44" fontId="5" fillId="0" borderId="71" xfId="0" applyNumberFormat="1" applyFont="1" applyBorder="1" applyAlignment="1" applyProtection="1">
      <alignment vertical="center"/>
      <protection locked="0"/>
    </xf>
    <xf numFmtId="0" fontId="39" fillId="0" borderId="18" xfId="0" applyFont="1" applyBorder="1" applyAlignment="1">
      <alignment horizontal="center" wrapText="1"/>
    </xf>
    <xf numFmtId="44" fontId="5" fillId="0" borderId="0" xfId="0" applyNumberFormat="1" applyFont="1" applyAlignment="1" applyProtection="1">
      <alignment vertical="center"/>
      <protection locked="0"/>
    </xf>
    <xf numFmtId="44" fontId="5" fillId="0" borderId="62" xfId="0" applyNumberFormat="1" applyFont="1" applyBorder="1" applyAlignment="1" applyProtection="1">
      <alignment vertical="center"/>
      <protection locked="0"/>
    </xf>
    <xf numFmtId="171" fontId="5" fillId="0" borderId="59" xfId="0" applyNumberFormat="1" applyFont="1" applyBorder="1" applyAlignment="1" applyProtection="1">
      <alignment vertical="center"/>
      <protection locked="0"/>
    </xf>
    <xf numFmtId="171" fontId="5" fillId="0" borderId="65" xfId="0" applyNumberFormat="1" applyFont="1" applyBorder="1" applyAlignment="1" applyProtection="1">
      <alignment vertical="center"/>
      <protection locked="0"/>
    </xf>
    <xf numFmtId="0" fontId="48" fillId="9" borderId="15" xfId="2" applyFont="1" applyFill="1" applyBorder="1" applyAlignment="1" applyProtection="1">
      <alignment horizontal="left" vertical="center" wrapText="1"/>
      <protection locked="0"/>
    </xf>
    <xf numFmtId="9" fontId="25" fillId="0" borderId="84" xfId="0" applyNumberFormat="1" applyFont="1" applyBorder="1" applyAlignment="1" applyProtection="1">
      <alignment horizontal="center" vertical="center"/>
      <protection hidden="1"/>
    </xf>
    <xf numFmtId="9" fontId="26" fillId="31" borderId="85" xfId="4" applyFont="1" applyFill="1" applyBorder="1" applyAlignment="1" applyProtection="1">
      <alignment horizontal="center" vertical="center" wrapText="1"/>
      <protection hidden="1"/>
    </xf>
    <xf numFmtId="0" fontId="27" fillId="0" borderId="85" xfId="0" applyFont="1" applyBorder="1" applyAlignment="1" applyProtection="1">
      <alignment horizontal="center" vertical="center" wrapText="1"/>
      <protection hidden="1"/>
    </xf>
    <xf numFmtId="0" fontId="54" fillId="0" borderId="61" xfId="10" applyFont="1" applyBorder="1" applyAlignment="1" applyProtection="1">
      <alignment horizontal="center" vertical="center" wrapText="1"/>
      <protection hidden="1"/>
    </xf>
    <xf numFmtId="0" fontId="55" fillId="0" borderId="0" xfId="0" applyFont="1" applyAlignment="1">
      <alignment horizontal="center" vertical="center" wrapText="1"/>
    </xf>
    <xf numFmtId="0" fontId="25" fillId="0" borderId="61" xfId="0" applyFont="1" applyBorder="1" applyAlignment="1" applyProtection="1">
      <alignment horizontal="center" vertical="center"/>
      <protection hidden="1"/>
    </xf>
    <xf numFmtId="0" fontId="31" fillId="0" borderId="61" xfId="0" applyFont="1" applyBorder="1" applyAlignment="1" applyProtection="1">
      <alignment horizontal="center" vertical="center" wrapText="1"/>
      <protection locked="0"/>
    </xf>
    <xf numFmtId="0" fontId="53" fillId="0" borderId="61" xfId="10" applyBorder="1" applyAlignment="1" applyProtection="1">
      <alignment horizontal="center" vertical="center" wrapText="1"/>
      <protection hidden="1"/>
    </xf>
    <xf numFmtId="0" fontId="7" fillId="9" borderId="61" xfId="0" applyFont="1" applyFill="1" applyBorder="1" applyAlignment="1" applyProtection="1">
      <alignment horizontal="center" vertical="center" wrapText="1"/>
      <protection hidden="1"/>
    </xf>
    <xf numFmtId="0" fontId="7" fillId="0" borderId="61" xfId="0" applyFont="1" applyBorder="1" applyAlignment="1" applyProtection="1">
      <alignment horizontal="center" vertical="top" wrapText="1"/>
      <protection hidden="1"/>
    </xf>
    <xf numFmtId="0" fontId="7" fillId="0" borderId="61" xfId="0" applyFont="1" applyBorder="1" applyAlignment="1" applyProtection="1">
      <alignment vertical="center" wrapText="1"/>
      <protection hidden="1"/>
    </xf>
    <xf numFmtId="9" fontId="35" fillId="0" borderId="59" xfId="0" applyNumberFormat="1" applyFont="1" applyBorder="1" applyAlignment="1" applyProtection="1">
      <alignment horizontal="center" vertical="center"/>
      <protection hidden="1"/>
    </xf>
    <xf numFmtId="0" fontId="27" fillId="0" borderId="87" xfId="0" applyFont="1" applyBorder="1" applyAlignment="1" applyProtection="1">
      <alignment horizontal="center" vertical="center" wrapText="1"/>
      <protection hidden="1"/>
    </xf>
    <xf numFmtId="0" fontId="55" fillId="35" borderId="86" xfId="0" applyFont="1" applyFill="1" applyBorder="1" applyAlignment="1">
      <alignment horizontal="center" vertical="center" wrapText="1"/>
    </xf>
    <xf numFmtId="0" fontId="0" fillId="0" borderId="86" xfId="0" applyBorder="1" applyAlignment="1">
      <alignment wrapText="1"/>
    </xf>
    <xf numFmtId="0" fontId="0" fillId="0" borderId="86" xfId="0" applyBorder="1" applyAlignment="1">
      <alignment horizontal="center" vertical="center" wrapText="1"/>
    </xf>
    <xf numFmtId="0" fontId="52" fillId="35" borderId="0" xfId="0" applyFont="1" applyFill="1" applyAlignment="1">
      <alignment horizontal="center" vertical="center" wrapText="1"/>
    </xf>
    <xf numFmtId="0" fontId="7" fillId="0" borderId="61" xfId="0" applyFont="1" applyBorder="1" applyAlignment="1">
      <alignment vertical="center" wrapText="1"/>
    </xf>
    <xf numFmtId="0" fontId="7" fillId="0" borderId="62" xfId="0" applyFont="1" applyBorder="1" applyAlignment="1">
      <alignment vertical="center" wrapText="1"/>
    </xf>
    <xf numFmtId="0" fontId="7" fillId="0" borderId="61" xfId="0" applyFont="1" applyBorder="1" applyAlignment="1" applyProtection="1">
      <alignment horizontal="left" vertical="top" wrapText="1"/>
      <protection hidden="1"/>
    </xf>
    <xf numFmtId="49" fontId="7" fillId="0" borderId="61" xfId="0" applyNumberFormat="1" applyFont="1" applyBorder="1" applyAlignment="1" applyProtection="1">
      <alignment horizontal="left" vertical="top" wrapText="1"/>
      <protection locked="0"/>
    </xf>
    <xf numFmtId="9" fontId="59" fillId="31" borderId="60" xfId="4" applyFont="1" applyFill="1" applyBorder="1" applyAlignment="1" applyProtection="1">
      <alignment horizontal="center" vertical="center" wrapText="1"/>
      <protection hidden="1"/>
    </xf>
    <xf numFmtId="0" fontId="60" fillId="0" borderId="60" xfId="0" applyFont="1" applyBorder="1" applyAlignment="1" applyProtection="1">
      <alignment horizontal="center" vertical="center" wrapText="1"/>
      <protection hidden="1"/>
    </xf>
    <xf numFmtId="0" fontId="56" fillId="0" borderId="61" xfId="0" applyFont="1" applyBorder="1" applyAlignment="1" applyProtection="1">
      <alignment horizontal="center" vertical="center" wrapText="1"/>
      <protection locked="0"/>
    </xf>
    <xf numFmtId="9" fontId="58" fillId="0" borderId="59" xfId="0" applyNumberFormat="1" applyFont="1" applyBorder="1" applyAlignment="1" applyProtection="1">
      <alignment horizontal="center" vertical="center"/>
      <protection hidden="1"/>
    </xf>
    <xf numFmtId="0" fontId="56" fillId="0" borderId="61" xfId="0" applyFont="1" applyBorder="1" applyAlignment="1" applyProtection="1">
      <alignment horizontal="center" vertical="center" wrapText="1"/>
      <protection hidden="1"/>
    </xf>
    <xf numFmtId="0" fontId="61" fillId="0" borderId="0" xfId="10" applyFont="1" applyAlignment="1">
      <alignment horizontal="center" vertical="center" wrapText="1"/>
    </xf>
    <xf numFmtId="0" fontId="7" fillId="0" borderId="61" xfId="0" applyFont="1" applyBorder="1" applyAlignment="1" applyProtection="1">
      <alignment horizontal="justify" vertical="justify" wrapText="1"/>
      <protection locked="0"/>
    </xf>
    <xf numFmtId="9" fontId="35" fillId="0" borderId="61" xfId="0" applyNumberFormat="1" applyFont="1" applyBorder="1" applyAlignment="1">
      <alignment horizontal="center" vertical="center"/>
    </xf>
    <xf numFmtId="0" fontId="53" fillId="0" borderId="0" xfId="10" applyFill="1" applyBorder="1" applyAlignment="1">
      <alignment vertical="center" wrapText="1"/>
    </xf>
    <xf numFmtId="0" fontId="35" fillId="0" borderId="61" xfId="0" applyFont="1" applyBorder="1" applyAlignment="1">
      <alignment horizontal="center" vertical="center"/>
    </xf>
    <xf numFmtId="0" fontId="17" fillId="9" borderId="0" xfId="0" applyFont="1" applyFill="1" applyAlignment="1" applyProtection="1">
      <alignment horizontal="left" wrapText="1"/>
      <protection hidden="1"/>
    </xf>
    <xf numFmtId="44" fontId="17" fillId="0" borderId="59" xfId="0" applyNumberFormat="1" applyFont="1" applyBorder="1" applyAlignment="1" applyProtection="1">
      <alignment vertical="center"/>
      <protection hidden="1"/>
    </xf>
    <xf numFmtId="0" fontId="17" fillId="9" borderId="0" xfId="0" applyFont="1" applyFill="1" applyAlignment="1" applyProtection="1">
      <alignment horizontal="center" vertical="center" wrapText="1"/>
      <protection hidden="1"/>
    </xf>
    <xf numFmtId="169" fontId="25" fillId="0" borderId="59" xfId="0" applyNumberFormat="1" applyFont="1" applyBorder="1" applyAlignment="1" applyProtection="1">
      <alignment horizontal="center" vertical="center"/>
      <protection hidden="1"/>
    </xf>
    <xf numFmtId="0" fontId="64" fillId="0" borderId="0" xfId="0" applyFont="1" applyAlignment="1">
      <alignment wrapText="1"/>
    </xf>
    <xf numFmtId="10" fontId="26" fillId="31" borderId="60" xfId="4" applyNumberFormat="1" applyFont="1" applyFill="1" applyBorder="1" applyAlignment="1" applyProtection="1">
      <alignment horizontal="center" vertical="center" wrapText="1"/>
      <protection hidden="1"/>
    </xf>
    <xf numFmtId="1" fontId="25" fillId="0" borderId="59" xfId="0" applyNumberFormat="1" applyFont="1" applyBorder="1" applyAlignment="1" applyProtection="1">
      <alignment horizontal="center" vertical="center"/>
      <protection hidden="1"/>
    </xf>
    <xf numFmtId="174" fontId="25" fillId="0" borderId="59" xfId="0" applyNumberFormat="1" applyFont="1" applyBorder="1" applyAlignment="1" applyProtection="1">
      <alignment horizontal="center" vertical="center"/>
      <protection hidden="1"/>
    </xf>
    <xf numFmtId="9" fontId="66" fillId="0" borderId="59" xfId="0" applyNumberFormat="1" applyFont="1" applyBorder="1" applyAlignment="1" applyProtection="1">
      <alignment horizontal="center" vertical="center"/>
      <protection hidden="1"/>
    </xf>
    <xf numFmtId="0" fontId="31" fillId="0" borderId="61" xfId="0" applyFont="1" applyBorder="1" applyAlignment="1" applyProtection="1">
      <alignment horizontal="center" vertical="center" wrapText="1"/>
      <protection hidden="1"/>
    </xf>
    <xf numFmtId="0" fontId="39" fillId="0" borderId="61" xfId="0" applyFont="1" applyBorder="1" applyAlignment="1" applyProtection="1">
      <alignment horizontal="left" vertical="top" wrapText="1"/>
      <protection hidden="1"/>
    </xf>
    <xf numFmtId="0" fontId="19" fillId="0" borderId="0" xfId="0" applyFont="1" applyAlignment="1">
      <alignment wrapText="1"/>
    </xf>
    <xf numFmtId="0" fontId="69" fillId="0" borderId="61" xfId="0" applyFont="1" applyBorder="1" applyAlignment="1" applyProtection="1">
      <alignment horizontal="left" vertical="top" wrapText="1"/>
      <protection hidden="1"/>
    </xf>
    <xf numFmtId="0" fontId="64" fillId="35" borderId="0" xfId="0" applyFont="1" applyFill="1" applyAlignment="1">
      <alignment wrapText="1"/>
    </xf>
    <xf numFmtId="0" fontId="64" fillId="35" borderId="0" xfId="0" applyFont="1" applyFill="1" applyAlignment="1">
      <alignment horizontal="center" vertical="center" wrapText="1"/>
    </xf>
    <xf numFmtId="0" fontId="33" fillId="0" borderId="61" xfId="0" applyFont="1" applyBorder="1" applyAlignment="1" applyProtection="1">
      <alignment horizontal="left" vertical="center" wrapText="1"/>
      <protection hidden="1"/>
    </xf>
    <xf numFmtId="0" fontId="0" fillId="0" borderId="0" xfId="0" applyAlignment="1">
      <alignment horizontal="left" vertical="center" wrapText="1"/>
    </xf>
    <xf numFmtId="0" fontId="7" fillId="9" borderId="61" xfId="0" applyFont="1" applyFill="1" applyBorder="1" applyAlignment="1" applyProtection="1">
      <alignment horizontal="center" vertical="center" wrapText="1"/>
      <protection locked="0"/>
    </xf>
    <xf numFmtId="0" fontId="31" fillId="0" borderId="61" xfId="0" quotePrefix="1" applyFont="1" applyBorder="1" applyAlignment="1" applyProtection="1">
      <alignment horizontal="center" vertical="center" wrapText="1"/>
      <protection hidden="1"/>
    </xf>
    <xf numFmtId="172" fontId="3" fillId="9" borderId="74" xfId="5" applyNumberFormat="1" applyFont="1" applyFill="1" applyBorder="1" applyAlignment="1" applyProtection="1">
      <alignment horizontal="left" vertical="center" wrapText="1"/>
      <protection hidden="1"/>
    </xf>
    <xf numFmtId="0" fontId="52" fillId="35" borderId="86" xfId="0" applyFont="1" applyFill="1" applyBorder="1" applyAlignment="1">
      <alignment horizontal="center" vertical="center"/>
    </xf>
    <xf numFmtId="1" fontId="35" fillId="0" borderId="59" xfId="0" applyNumberFormat="1" applyFont="1" applyBorder="1" applyAlignment="1">
      <alignment horizontal="center" vertical="center"/>
    </xf>
    <xf numFmtId="9" fontId="18" fillId="26" borderId="15" xfId="2" applyNumberFormat="1" applyFont="1" applyFill="1" applyBorder="1" applyAlignment="1" applyProtection="1">
      <alignment horizontal="center" vertical="center"/>
      <protection hidden="1"/>
    </xf>
    <xf numFmtId="0" fontId="3" fillId="9" borderId="15" xfId="2" applyFont="1" applyFill="1" applyBorder="1" applyAlignment="1" applyProtection="1">
      <alignment horizontal="center" vertical="center"/>
      <protection hidden="1"/>
    </xf>
    <xf numFmtId="9" fontId="18" fillId="23" borderId="15" xfId="2" applyNumberFormat="1" applyFont="1" applyFill="1" applyBorder="1" applyAlignment="1" applyProtection="1">
      <alignment horizontal="center" vertical="center"/>
      <protection hidden="1"/>
    </xf>
    <xf numFmtId="0" fontId="3" fillId="9" borderId="15" xfId="2" applyFont="1" applyFill="1" applyBorder="1" applyAlignment="1" applyProtection="1">
      <alignment horizontal="left" vertical="center"/>
      <protection hidden="1"/>
    </xf>
    <xf numFmtId="14" fontId="3" fillId="9" borderId="15" xfId="2" applyNumberFormat="1" applyFont="1" applyFill="1" applyBorder="1" applyAlignment="1" applyProtection="1">
      <alignment horizontal="left" vertical="center"/>
      <protection hidden="1"/>
    </xf>
    <xf numFmtId="9" fontId="18" fillId="23" borderId="15" xfId="4" applyFont="1" applyFill="1" applyBorder="1" applyAlignment="1" applyProtection="1">
      <alignment horizontal="center" vertical="center"/>
      <protection hidden="1"/>
    </xf>
    <xf numFmtId="168" fontId="3" fillId="9" borderId="15" xfId="5" applyNumberFormat="1" applyFont="1" applyFill="1" applyBorder="1" applyAlignment="1" applyProtection="1">
      <alignment horizontal="left" vertical="center"/>
      <protection hidden="1"/>
    </xf>
    <xf numFmtId="9" fontId="26" fillId="31" borderId="60" xfId="4" applyFont="1" applyFill="1" applyBorder="1" applyAlignment="1" applyProtection="1">
      <alignment horizontal="center" vertical="center"/>
      <protection hidden="1"/>
    </xf>
    <xf numFmtId="0" fontId="27" fillId="0" borderId="60" xfId="0" applyFont="1" applyBorder="1" applyAlignment="1" applyProtection="1">
      <alignment horizontal="center" vertical="center"/>
      <protection hidden="1"/>
    </xf>
    <xf numFmtId="0" fontId="19" fillId="0" borderId="61" xfId="0" applyFont="1" applyBorder="1" applyAlignment="1" applyProtection="1">
      <alignment horizontal="center" vertical="center"/>
      <protection locked="0"/>
    </xf>
    <xf numFmtId="0" fontId="7" fillId="0" borderId="61" xfId="0" applyFont="1" applyBorder="1" applyAlignment="1" applyProtection="1">
      <alignment horizontal="center" vertical="center"/>
      <protection hidden="1"/>
    </xf>
    <xf numFmtId="9" fontId="18" fillId="23" borderId="16" xfId="4" applyFont="1" applyFill="1" applyBorder="1" applyAlignment="1" applyProtection="1">
      <alignment horizontal="center" vertical="center"/>
      <protection hidden="1"/>
    </xf>
    <xf numFmtId="0" fontId="17" fillId="9" borderId="16" xfId="6" applyFont="1" applyFill="1" applyBorder="1" applyAlignment="1" applyProtection="1">
      <alignment horizontal="left" vertical="center"/>
      <protection hidden="1"/>
    </xf>
    <xf numFmtId="168" fontId="19" fillId="9" borderId="16" xfId="5" applyNumberFormat="1" applyFont="1" applyFill="1" applyBorder="1" applyAlignment="1" applyProtection="1">
      <alignment horizontal="left" vertical="center"/>
      <protection hidden="1"/>
    </xf>
    <xf numFmtId="0" fontId="17" fillId="9" borderId="16" xfId="6" applyFont="1" applyFill="1" applyBorder="1" applyAlignment="1" applyProtection="1">
      <alignment horizontal="center" vertical="center"/>
      <protection hidden="1"/>
    </xf>
    <xf numFmtId="0" fontId="18" fillId="23" borderId="15" xfId="2" applyFont="1" applyFill="1" applyBorder="1" applyAlignment="1" applyProtection="1">
      <alignment horizontal="center" vertical="center"/>
      <protection hidden="1"/>
    </xf>
    <xf numFmtId="14" fontId="3" fillId="12" borderId="15" xfId="2" applyNumberFormat="1" applyFont="1" applyFill="1" applyBorder="1" applyAlignment="1" applyProtection="1">
      <alignment horizontal="left" vertical="center"/>
      <protection hidden="1"/>
    </xf>
    <xf numFmtId="0" fontId="3" fillId="9" borderId="16" xfId="2" applyFont="1" applyFill="1" applyBorder="1" applyAlignment="1" applyProtection="1">
      <alignment horizontal="left" vertical="center"/>
      <protection hidden="1"/>
    </xf>
    <xf numFmtId="0" fontId="3" fillId="9" borderId="18" xfId="2" applyFont="1" applyFill="1" applyBorder="1" applyAlignment="1" applyProtection="1">
      <alignment horizontal="left" vertical="center"/>
      <protection hidden="1"/>
    </xf>
    <xf numFmtId="9" fontId="18" fillId="24" borderId="15" xfId="2" applyNumberFormat="1" applyFont="1" applyFill="1" applyBorder="1" applyAlignment="1" applyProtection="1">
      <alignment horizontal="center" vertical="center"/>
      <protection hidden="1"/>
    </xf>
    <xf numFmtId="4" fontId="3" fillId="9" borderId="15" xfId="2" applyNumberFormat="1" applyFont="1" applyFill="1" applyBorder="1" applyAlignment="1" applyProtection="1">
      <alignment horizontal="left" vertical="center"/>
      <protection hidden="1"/>
    </xf>
    <xf numFmtId="0" fontId="19" fillId="0" borderId="61" xfId="0" applyFont="1" applyBorder="1" applyAlignment="1" applyProtection="1">
      <alignment horizontal="center" vertical="center"/>
      <protection hidden="1"/>
    </xf>
    <xf numFmtId="44" fontId="5" fillId="0" borderId="61" xfId="0" applyNumberFormat="1" applyFont="1" applyBorder="1" applyAlignment="1" applyProtection="1">
      <alignment vertical="center"/>
      <protection hidden="1"/>
    </xf>
    <xf numFmtId="9" fontId="18" fillId="24" borderId="15" xfId="4" applyFont="1" applyFill="1" applyBorder="1" applyAlignment="1" applyProtection="1">
      <alignment horizontal="center" vertical="center"/>
      <protection hidden="1"/>
    </xf>
    <xf numFmtId="168" fontId="3" fillId="9" borderId="15" xfId="5" applyNumberFormat="1" applyFont="1" applyFill="1" applyBorder="1" applyAlignment="1" applyProtection="1">
      <alignment horizontal="left" vertical="center"/>
      <protection locked="0" hidden="1"/>
    </xf>
    <xf numFmtId="0" fontId="3" fillId="34" borderId="15" xfId="0" applyFont="1" applyFill="1" applyBorder="1"/>
    <xf numFmtId="168" fontId="3" fillId="9" borderId="15" xfId="5" applyNumberFormat="1" applyFont="1" applyFill="1" applyBorder="1" applyAlignment="1" applyProtection="1">
      <alignment horizontal="left" vertical="center"/>
      <protection locked="0"/>
    </xf>
    <xf numFmtId="168" fontId="3" fillId="9" borderId="74" xfId="5" applyNumberFormat="1" applyFont="1" applyFill="1" applyBorder="1" applyAlignment="1" applyProtection="1">
      <alignment horizontal="left" vertical="center"/>
      <protection locked="0"/>
    </xf>
    <xf numFmtId="0" fontId="18" fillId="24" borderId="15" xfId="2" applyFont="1" applyFill="1" applyBorder="1" applyAlignment="1" applyProtection="1">
      <alignment horizontal="center" vertical="center"/>
      <protection hidden="1"/>
    </xf>
    <xf numFmtId="172" fontId="26" fillId="31" borderId="60" xfId="4" applyNumberFormat="1" applyFont="1" applyFill="1" applyBorder="1" applyAlignment="1" applyProtection="1">
      <alignment horizontal="center" vertical="center"/>
      <protection hidden="1"/>
    </xf>
    <xf numFmtId="172" fontId="27" fillId="0" borderId="60" xfId="0" applyNumberFormat="1" applyFont="1" applyBorder="1" applyAlignment="1" applyProtection="1">
      <alignment horizontal="center" vertical="center"/>
      <protection hidden="1"/>
    </xf>
    <xf numFmtId="172" fontId="19" fillId="0" borderId="61" xfId="0" applyNumberFormat="1" applyFont="1" applyBorder="1" applyAlignment="1" applyProtection="1">
      <alignment horizontal="center" vertical="center"/>
      <protection locked="0"/>
    </xf>
    <xf numFmtId="172" fontId="3" fillId="9" borderId="15" xfId="5" applyNumberFormat="1" applyFont="1" applyFill="1" applyBorder="1" applyAlignment="1" applyProtection="1">
      <alignment horizontal="left" vertical="center"/>
      <protection hidden="1"/>
    </xf>
    <xf numFmtId="0" fontId="7" fillId="0" borderId="61" xfId="0" applyFont="1" applyBorder="1" applyAlignment="1" applyProtection="1">
      <alignment horizontal="center" vertical="center"/>
      <protection locked="0"/>
    </xf>
    <xf numFmtId="0" fontId="19" fillId="0" borderId="62" xfId="0" applyFont="1" applyBorder="1" applyAlignment="1" applyProtection="1">
      <alignment horizontal="center" vertical="center"/>
      <protection locked="0"/>
    </xf>
    <xf numFmtId="172" fontId="3" fillId="9" borderId="15" xfId="5" applyNumberFormat="1" applyFont="1" applyFill="1" applyBorder="1" applyAlignment="1" applyProtection="1">
      <alignment horizontal="left" vertical="center"/>
      <protection locked="0"/>
    </xf>
    <xf numFmtId="0" fontId="3" fillId="23" borderId="15" xfId="2" applyFont="1" applyFill="1" applyBorder="1" applyAlignment="1" applyProtection="1">
      <alignment horizontal="center" vertical="center"/>
      <protection hidden="1"/>
    </xf>
    <xf numFmtId="166" fontId="3" fillId="9" borderId="15" xfId="5" applyFont="1" applyFill="1" applyBorder="1" applyAlignment="1" applyProtection="1">
      <alignment horizontal="left" vertical="center"/>
      <protection hidden="1"/>
    </xf>
    <xf numFmtId="9" fontId="3" fillId="23" borderId="15" xfId="4" applyFont="1" applyFill="1" applyBorder="1" applyAlignment="1" applyProtection="1">
      <alignment horizontal="center" vertical="center"/>
      <protection hidden="1"/>
    </xf>
    <xf numFmtId="1" fontId="3" fillId="23" borderId="15" xfId="4" applyNumberFormat="1" applyFont="1" applyFill="1" applyBorder="1" applyAlignment="1" applyProtection="1">
      <alignment horizontal="center" vertical="center"/>
      <protection hidden="1"/>
    </xf>
    <xf numFmtId="9" fontId="3" fillId="24" borderId="15" xfId="2" applyNumberFormat="1" applyFont="1" applyFill="1" applyBorder="1" applyAlignment="1" applyProtection="1">
      <alignment horizontal="center" vertical="center"/>
      <protection hidden="1"/>
    </xf>
    <xf numFmtId="9" fontId="3" fillId="23" borderId="15" xfId="2" applyNumberFormat="1" applyFont="1" applyFill="1" applyBorder="1" applyAlignment="1" applyProtection="1">
      <alignment horizontal="center" vertical="center"/>
      <protection hidden="1"/>
    </xf>
    <xf numFmtId="0" fontId="18" fillId="23" borderId="16" xfId="2" applyFont="1" applyFill="1" applyBorder="1" applyAlignment="1" applyProtection="1">
      <alignment horizontal="center" vertical="center"/>
      <protection hidden="1"/>
    </xf>
    <xf numFmtId="168" fontId="3" fillId="9" borderId="16" xfId="5" applyNumberFormat="1" applyFont="1" applyFill="1" applyBorder="1" applyAlignment="1" applyProtection="1">
      <alignment horizontal="left" vertical="center"/>
      <protection hidden="1"/>
    </xf>
    <xf numFmtId="9" fontId="18" fillId="26" borderId="15" xfId="2" applyNumberFormat="1" applyFont="1" applyFill="1" applyBorder="1" applyAlignment="1" applyProtection="1">
      <alignment horizontal="center" vertical="center"/>
      <protection locked="0"/>
    </xf>
    <xf numFmtId="0" fontId="3" fillId="9" borderId="15" xfId="2" applyFont="1" applyFill="1" applyBorder="1" applyAlignment="1" applyProtection="1">
      <alignment horizontal="left" vertical="center"/>
      <protection locked="0"/>
    </xf>
    <xf numFmtId="14" fontId="3" fillId="9" borderId="15" xfId="2" applyNumberFormat="1" applyFont="1" applyFill="1" applyBorder="1" applyAlignment="1" applyProtection="1">
      <alignment horizontal="left" vertical="center"/>
      <protection locked="0"/>
    </xf>
    <xf numFmtId="1" fontId="18" fillId="23" borderId="15" xfId="2" applyNumberFormat="1" applyFont="1" applyFill="1" applyBorder="1" applyAlignment="1" applyProtection="1">
      <alignment horizontal="center" vertical="center"/>
      <protection locked="0"/>
    </xf>
    <xf numFmtId="0" fontId="18" fillId="23" borderId="15" xfId="2" applyFont="1" applyFill="1" applyBorder="1" applyAlignment="1" applyProtection="1">
      <alignment horizontal="center" vertical="center"/>
      <protection locked="0"/>
    </xf>
    <xf numFmtId="9" fontId="18" fillId="23" borderId="15" xfId="4" applyFont="1" applyFill="1" applyBorder="1" applyAlignment="1" applyProtection="1">
      <alignment horizontal="center" vertical="center"/>
      <protection locked="0"/>
    </xf>
    <xf numFmtId="9" fontId="18" fillId="23" borderId="15" xfId="2" applyNumberFormat="1" applyFont="1" applyFill="1" applyBorder="1" applyAlignment="1" applyProtection="1">
      <alignment horizontal="center" vertical="center"/>
      <protection locked="0"/>
    </xf>
    <xf numFmtId="165" fontId="3" fillId="9" borderId="15" xfId="8" applyFont="1" applyFill="1" applyBorder="1" applyAlignment="1" applyProtection="1">
      <alignment horizontal="left" vertical="center"/>
      <protection hidden="1"/>
    </xf>
    <xf numFmtId="168" fontId="3" fillId="9" borderId="74" xfId="5" applyNumberFormat="1" applyFont="1" applyFill="1" applyBorder="1" applyAlignment="1" applyProtection="1">
      <alignment horizontal="left" vertical="center"/>
      <protection locked="0" hidden="1"/>
    </xf>
    <xf numFmtId="168" fontId="3" fillId="9" borderId="59" xfId="5" applyNumberFormat="1" applyFont="1" applyFill="1" applyBorder="1" applyAlignment="1" applyProtection="1">
      <alignment vertical="center"/>
      <protection locked="0" hidden="1"/>
    </xf>
    <xf numFmtId="168" fontId="6" fillId="9" borderId="15" xfId="5" applyNumberFormat="1" applyFont="1" applyFill="1" applyBorder="1" applyAlignment="1" applyProtection="1">
      <alignment horizontal="left" vertical="center"/>
      <protection locked="0" hidden="1"/>
    </xf>
    <xf numFmtId="0" fontId="18" fillId="24" borderId="18" xfId="0" applyFont="1" applyFill="1" applyBorder="1" applyAlignment="1" applyProtection="1">
      <alignment horizontal="center" vertical="center"/>
      <protection hidden="1"/>
    </xf>
    <xf numFmtId="172" fontId="6" fillId="34" borderId="15" xfId="0" applyNumberFormat="1" applyFont="1" applyFill="1" applyBorder="1" applyAlignment="1" applyProtection="1">
      <alignment horizontal="left" vertical="center"/>
      <protection locked="0"/>
    </xf>
    <xf numFmtId="172" fontId="6" fillId="34" borderId="63" xfId="0" applyNumberFormat="1" applyFont="1" applyFill="1" applyBorder="1" applyAlignment="1" applyProtection="1">
      <alignment horizontal="left" vertical="center"/>
      <protection locked="0"/>
    </xf>
    <xf numFmtId="1" fontId="18" fillId="23" borderId="15" xfId="2" applyNumberFormat="1" applyFont="1" applyFill="1" applyBorder="1" applyAlignment="1" applyProtection="1">
      <alignment horizontal="center" vertical="center"/>
      <protection hidden="1"/>
    </xf>
    <xf numFmtId="0" fontId="3" fillId="0" borderId="16" xfId="0" applyFont="1" applyBorder="1" applyAlignment="1" applyProtection="1">
      <alignment horizontal="center" vertical="center"/>
      <protection locked="0"/>
    </xf>
    <xf numFmtId="172" fontId="40" fillId="0" borderId="16" xfId="0" applyNumberFormat="1" applyFont="1" applyBorder="1" applyAlignment="1" applyProtection="1">
      <alignment horizontal="center" vertical="center"/>
      <protection locked="0"/>
    </xf>
    <xf numFmtId="172" fontId="41" fillId="0" borderId="18" xfId="0" applyNumberFormat="1" applyFont="1" applyBorder="1" applyAlignment="1" applyProtection="1">
      <alignment horizontal="center" vertical="center"/>
      <protection locked="0"/>
    </xf>
    <xf numFmtId="172" fontId="40" fillId="0" borderId="18" xfId="0" applyNumberFormat="1" applyFont="1" applyBorder="1" applyAlignment="1" applyProtection="1">
      <alignment horizontal="center" vertical="center"/>
      <protection locked="0"/>
    </xf>
    <xf numFmtId="0" fontId="18" fillId="23" borderId="15" xfId="4" applyNumberFormat="1" applyFont="1" applyFill="1" applyBorder="1" applyAlignment="1" applyProtection="1">
      <alignment horizontal="center" vertical="center"/>
      <protection hidden="1"/>
    </xf>
    <xf numFmtId="9" fontId="18" fillId="24" borderId="15" xfId="0" applyNumberFormat="1" applyFont="1" applyFill="1" applyBorder="1" applyAlignment="1" applyProtection="1">
      <alignment horizontal="center" vertical="center"/>
      <protection hidden="1"/>
    </xf>
    <xf numFmtId="9" fontId="18" fillId="24" borderId="19" xfId="0" applyNumberFormat="1" applyFont="1" applyFill="1" applyBorder="1" applyAlignment="1" applyProtection="1">
      <alignment horizontal="center" vertical="center"/>
      <protection hidden="1"/>
    </xf>
    <xf numFmtId="0" fontId="19" fillId="9" borderId="18" xfId="0" applyFont="1" applyFill="1" applyBorder="1" applyAlignment="1" applyProtection="1">
      <alignment horizontal="center" vertical="center"/>
      <protection hidden="1"/>
    </xf>
    <xf numFmtId="0" fontId="19" fillId="9" borderId="61" xfId="0" applyFont="1" applyFill="1" applyBorder="1" applyAlignment="1" applyProtection="1">
      <alignment horizontal="center" vertical="center"/>
      <protection locked="0"/>
    </xf>
    <xf numFmtId="9" fontId="18" fillId="24" borderId="16" xfId="2" applyNumberFormat="1" applyFont="1" applyFill="1" applyBorder="1" applyAlignment="1" applyProtection="1">
      <alignment horizontal="center" vertical="center"/>
      <protection hidden="1"/>
    </xf>
    <xf numFmtId="0" fontId="19" fillId="9" borderId="16" xfId="2" applyFont="1" applyFill="1" applyBorder="1" applyAlignment="1" applyProtection="1">
      <alignment horizontal="left" vertical="center"/>
      <protection hidden="1"/>
    </xf>
    <xf numFmtId="168" fontId="19" fillId="9" borderId="16" xfId="5" applyNumberFormat="1" applyFont="1" applyFill="1" applyBorder="1" applyAlignment="1" applyProtection="1">
      <alignment horizontal="left" vertical="center"/>
      <protection locked="0" hidden="1"/>
    </xf>
    <xf numFmtId="0" fontId="3" fillId="9" borderId="0" xfId="2" applyFont="1" applyFill="1" applyAlignment="1" applyProtection="1">
      <alignment horizontal="right"/>
      <protection hidden="1"/>
    </xf>
    <xf numFmtId="0" fontId="18" fillId="9" borderId="0" xfId="2" applyFont="1" applyFill="1" applyAlignment="1" applyProtection="1">
      <alignment horizontal="right" vertical="center"/>
      <protection hidden="1"/>
    </xf>
    <xf numFmtId="0" fontId="18" fillId="6" borderId="5" xfId="2" applyFont="1" applyFill="1" applyBorder="1" applyAlignment="1" applyProtection="1">
      <alignment horizontal="right" vertical="center"/>
      <protection hidden="1"/>
    </xf>
    <xf numFmtId="0" fontId="17" fillId="9" borderId="0" xfId="0" applyFont="1" applyFill="1" applyAlignment="1" applyProtection="1">
      <alignment horizontal="right"/>
      <protection hidden="1"/>
    </xf>
    <xf numFmtId="0" fontId="3" fillId="9" borderId="15" xfId="2" applyFont="1" applyFill="1" applyBorder="1" applyAlignment="1" applyProtection="1">
      <alignment vertical="center"/>
      <protection hidden="1"/>
    </xf>
    <xf numFmtId="0" fontId="3" fillId="9" borderId="16" xfId="2" applyFont="1" applyFill="1" applyBorder="1" applyAlignment="1" applyProtection="1">
      <alignment vertical="center"/>
      <protection hidden="1"/>
    </xf>
    <xf numFmtId="14" fontId="3" fillId="9" borderId="15" xfId="2" applyNumberFormat="1" applyFont="1" applyFill="1" applyBorder="1" applyAlignment="1" applyProtection="1">
      <alignment vertical="center"/>
      <protection hidden="1"/>
    </xf>
    <xf numFmtId="0" fontId="0" fillId="0" borderId="92" xfId="0" applyBorder="1"/>
    <xf numFmtId="0" fontId="3" fillId="9" borderId="0" xfId="0" applyFont="1" applyFill="1" applyAlignment="1" applyProtection="1">
      <alignment horizontal="left"/>
      <protection hidden="1"/>
    </xf>
    <xf numFmtId="169" fontId="17" fillId="9" borderId="0" xfId="0" applyNumberFormat="1" applyFont="1" applyFill="1" applyAlignment="1" applyProtection="1">
      <alignment horizontal="right"/>
      <protection hidden="1"/>
    </xf>
    <xf numFmtId="171" fontId="47" fillId="9" borderId="0" xfId="0" applyNumberFormat="1" applyFont="1" applyFill="1" applyAlignment="1" applyProtection="1">
      <alignment horizontal="left"/>
      <protection hidden="1"/>
    </xf>
    <xf numFmtId="172" fontId="19" fillId="0" borderId="59" xfId="0" applyNumberFormat="1" applyFont="1" applyBorder="1" applyAlignment="1">
      <alignment vertical="center" wrapText="1"/>
    </xf>
    <xf numFmtId="172" fontId="19" fillId="0" borderId="88" xfId="0" applyNumberFormat="1" applyFont="1" applyBorder="1" applyAlignment="1">
      <alignment vertical="center" wrapText="1"/>
    </xf>
    <xf numFmtId="172" fontId="19" fillId="0" borderId="61" xfId="0" applyNumberFormat="1" applyFont="1" applyBorder="1" applyAlignment="1">
      <alignment vertical="center" wrapText="1"/>
    </xf>
    <xf numFmtId="172" fontId="19" fillId="0" borderId="17" xfId="0" applyNumberFormat="1" applyFont="1" applyBorder="1" applyAlignment="1">
      <alignment vertical="center" wrapText="1"/>
    </xf>
    <xf numFmtId="172" fontId="19" fillId="0" borderId="16" xfId="0" applyNumberFormat="1" applyFont="1" applyBorder="1" applyAlignment="1">
      <alignment vertical="center" wrapText="1"/>
    </xf>
    <xf numFmtId="172" fontId="19" fillId="0" borderId="90" xfId="0" applyNumberFormat="1" applyFont="1" applyBorder="1" applyAlignment="1">
      <alignment vertical="center" wrapText="1"/>
    </xf>
    <xf numFmtId="172" fontId="19" fillId="0" borderId="60" xfId="0" applyNumberFormat="1" applyFont="1" applyBorder="1" applyAlignment="1">
      <alignment vertical="center" wrapText="1"/>
    </xf>
    <xf numFmtId="172" fontId="19" fillId="0" borderId="89" xfId="0" applyNumberFormat="1" applyFont="1" applyBorder="1" applyAlignment="1">
      <alignment vertical="center" wrapText="1"/>
    </xf>
    <xf numFmtId="172" fontId="19" fillId="0" borderId="18" xfId="0" applyNumberFormat="1" applyFont="1" applyBorder="1" applyAlignment="1">
      <alignment vertical="center" wrapText="1"/>
    </xf>
    <xf numFmtId="172" fontId="19" fillId="0" borderId="16" xfId="0" applyNumberFormat="1" applyFont="1" applyBorder="1" applyAlignment="1" applyProtection="1">
      <alignment horizontal="center" vertical="center" wrapText="1"/>
      <protection locked="0"/>
    </xf>
    <xf numFmtId="172" fontId="19" fillId="0" borderId="82" xfId="0" applyNumberFormat="1" applyFont="1" applyBorder="1" applyAlignment="1" applyProtection="1">
      <alignment horizontal="center" vertical="center" wrapText="1"/>
      <protection locked="0"/>
    </xf>
    <xf numFmtId="172" fontId="17" fillId="0" borderId="59" xfId="0" applyNumberFormat="1" applyFont="1" applyBorder="1" applyAlignment="1" applyProtection="1">
      <alignment vertical="center" wrapText="1"/>
      <protection hidden="1"/>
    </xf>
    <xf numFmtId="172" fontId="17" fillId="0" borderId="65" xfId="0" applyNumberFormat="1" applyFont="1" applyBorder="1" applyAlignment="1" applyProtection="1">
      <alignment vertical="center" wrapText="1"/>
      <protection hidden="1"/>
    </xf>
    <xf numFmtId="172" fontId="19" fillId="0" borderId="60" xfId="0" applyNumberFormat="1" applyFont="1" applyBorder="1" applyAlignment="1" applyProtection="1">
      <alignment horizontal="center" vertical="center"/>
      <protection locked="0"/>
    </xf>
    <xf numFmtId="172" fontId="19" fillId="0" borderId="83" xfId="0" applyNumberFormat="1" applyFont="1" applyBorder="1" applyAlignment="1" applyProtection="1">
      <alignment horizontal="center" vertical="center"/>
      <protection locked="0"/>
    </xf>
    <xf numFmtId="172" fontId="17" fillId="0" borderId="59" xfId="0" applyNumberFormat="1" applyFont="1" applyBorder="1" applyAlignment="1" applyProtection="1">
      <alignment vertical="center"/>
      <protection hidden="1"/>
    </xf>
    <xf numFmtId="172" fontId="19" fillId="0" borderId="67" xfId="0" applyNumberFormat="1" applyFont="1" applyBorder="1" applyAlignment="1">
      <alignment vertical="center"/>
    </xf>
    <xf numFmtId="0" fontId="3" fillId="9" borderId="15" xfId="2" applyFont="1" applyFill="1" applyBorder="1" applyAlignment="1" applyProtection="1">
      <alignment vertical="center" wrapText="1"/>
      <protection hidden="1"/>
    </xf>
    <xf numFmtId="9" fontId="26" fillId="31" borderId="60" xfId="4" applyFont="1" applyFill="1" applyBorder="1" applyAlignment="1" applyProtection="1">
      <alignment vertical="center" wrapText="1"/>
      <protection hidden="1"/>
    </xf>
    <xf numFmtId="0" fontId="27" fillId="0" borderId="60" xfId="0" applyFont="1" applyBorder="1" applyAlignment="1" applyProtection="1">
      <alignment vertical="center" wrapText="1"/>
      <protection hidden="1"/>
    </xf>
    <xf numFmtId="9" fontId="35" fillId="0" borderId="61" xfId="0" applyNumberFormat="1" applyFont="1" applyBorder="1" applyAlignment="1">
      <alignment vertical="center"/>
    </xf>
    <xf numFmtId="0" fontId="18" fillId="12" borderId="15" xfId="2" applyFont="1" applyFill="1" applyBorder="1" applyAlignment="1" applyProtection="1">
      <alignment horizontal="left" vertical="center" wrapText="1"/>
      <protection hidden="1"/>
    </xf>
    <xf numFmtId="0" fontId="0" fillId="0" borderId="92" xfId="0" applyBorder="1" applyAlignment="1">
      <alignment wrapText="1"/>
    </xf>
    <xf numFmtId="0" fontId="3" fillId="9" borderId="15" xfId="2" applyFont="1" applyFill="1" applyBorder="1" applyAlignment="1" applyProtection="1">
      <alignment vertical="center" wrapText="1"/>
      <protection locked="0"/>
    </xf>
    <xf numFmtId="44" fontId="5" fillId="0" borderId="68" xfId="0" applyNumberFormat="1" applyFont="1" applyBorder="1" applyAlignment="1" applyProtection="1">
      <alignment vertical="center"/>
      <protection locked="0"/>
    </xf>
    <xf numFmtId="172" fontId="19" fillId="0" borderId="61" xfId="0" applyNumberFormat="1" applyFont="1" applyBorder="1" applyAlignment="1">
      <alignment vertical="center"/>
    </xf>
    <xf numFmtId="172" fontId="33" fillId="34" borderId="67" xfId="0" applyNumberFormat="1" applyFont="1" applyFill="1" applyBorder="1" applyAlignment="1">
      <alignment wrapText="1"/>
    </xf>
    <xf numFmtId="172" fontId="71" fillId="34" borderId="15" xfId="0" applyNumberFormat="1" applyFont="1" applyFill="1" applyBorder="1" applyAlignment="1">
      <alignment wrapText="1"/>
    </xf>
    <xf numFmtId="172" fontId="3" fillId="9" borderId="15" xfId="1" applyNumberFormat="1" applyFont="1" applyFill="1" applyBorder="1" applyAlignment="1" applyProtection="1">
      <alignment vertical="center"/>
      <protection hidden="1"/>
    </xf>
    <xf numFmtId="172" fontId="3" fillId="9" borderId="72" xfId="1" applyNumberFormat="1" applyFont="1" applyFill="1" applyBorder="1" applyAlignment="1" applyProtection="1">
      <alignment vertical="center"/>
      <protection hidden="1"/>
    </xf>
    <xf numFmtId="168" fontId="3" fillId="9" borderId="15" xfId="5" applyNumberFormat="1" applyFont="1" applyFill="1" applyBorder="1" applyAlignment="1" applyProtection="1">
      <alignment vertical="center"/>
      <protection locked="0"/>
    </xf>
    <xf numFmtId="168" fontId="3" fillId="9" borderId="72" xfId="5" applyNumberFormat="1" applyFont="1" applyFill="1" applyBorder="1" applyAlignment="1" applyProtection="1">
      <alignment vertical="center"/>
      <protection locked="0"/>
    </xf>
    <xf numFmtId="168" fontId="3" fillId="9" borderId="63" xfId="5" applyNumberFormat="1" applyFont="1" applyFill="1" applyBorder="1" applyAlignment="1" applyProtection="1">
      <alignment vertical="center"/>
      <protection locked="0"/>
    </xf>
    <xf numFmtId="172" fontId="3" fillId="9" borderId="63" xfId="1" applyNumberFormat="1" applyFont="1" applyFill="1" applyBorder="1" applyAlignment="1" applyProtection="1">
      <alignment vertical="center"/>
      <protection hidden="1"/>
    </xf>
    <xf numFmtId="168" fontId="3" fillId="9" borderId="15" xfId="5" applyNumberFormat="1" applyFont="1" applyFill="1" applyBorder="1" applyAlignment="1" applyProtection="1">
      <alignment vertical="center"/>
      <protection locked="0" hidden="1"/>
    </xf>
    <xf numFmtId="168" fontId="3" fillId="9" borderId="72" xfId="5" applyNumberFormat="1" applyFont="1" applyFill="1" applyBorder="1" applyAlignment="1" applyProtection="1">
      <alignment vertical="center"/>
      <protection locked="0" hidden="1"/>
    </xf>
    <xf numFmtId="168" fontId="6" fillId="9" borderId="15" xfId="5" applyNumberFormat="1" applyFont="1" applyFill="1" applyBorder="1" applyAlignment="1" applyProtection="1">
      <alignment vertical="center"/>
      <protection locked="0" hidden="1"/>
    </xf>
    <xf numFmtId="172" fontId="39" fillId="0" borderId="62" xfId="0" applyNumberFormat="1" applyFont="1" applyBorder="1" applyAlignment="1" applyProtection="1">
      <alignment vertical="center"/>
      <protection locked="0"/>
    </xf>
    <xf numFmtId="172" fontId="40" fillId="0" borderId="16" xfId="0" applyNumberFormat="1" applyFont="1" applyBorder="1" applyAlignment="1" applyProtection="1">
      <alignment vertical="center"/>
      <protection locked="0"/>
    </xf>
    <xf numFmtId="172" fontId="39" fillId="0" borderId="16" xfId="0" applyNumberFormat="1" applyFont="1" applyBorder="1" applyAlignment="1" applyProtection="1">
      <alignment vertical="center"/>
      <protection locked="0"/>
    </xf>
    <xf numFmtId="172" fontId="41" fillId="0" borderId="16" xfId="0" applyNumberFormat="1" applyFont="1" applyBorder="1" applyAlignment="1" applyProtection="1">
      <alignment vertical="center"/>
      <protection locked="0"/>
    </xf>
    <xf numFmtId="172" fontId="39" fillId="0" borderId="18" xfId="0" applyNumberFormat="1" applyFont="1" applyBorder="1" applyAlignment="1" applyProtection="1">
      <alignment vertical="center"/>
      <protection locked="0"/>
    </xf>
    <xf numFmtId="44" fontId="5" fillId="0" borderId="79" xfId="0" applyNumberFormat="1" applyFont="1" applyBorder="1" applyAlignment="1" applyProtection="1">
      <alignment vertical="center"/>
      <protection locked="0"/>
    </xf>
    <xf numFmtId="44" fontId="5" fillId="0" borderId="80" xfId="0" applyNumberFormat="1" applyFont="1" applyBorder="1" applyAlignment="1" applyProtection="1">
      <alignment vertical="center"/>
      <protection locked="0"/>
    </xf>
    <xf numFmtId="172" fontId="3" fillId="9" borderId="59" xfId="1" applyNumberFormat="1" applyFont="1" applyFill="1" applyBorder="1" applyAlignment="1" applyProtection="1">
      <alignment vertical="center"/>
      <protection hidden="1"/>
    </xf>
    <xf numFmtId="4" fontId="17" fillId="0" borderId="77" xfId="0" applyNumberFormat="1" applyFont="1" applyBorder="1" applyAlignment="1">
      <alignment vertical="center"/>
    </xf>
    <xf numFmtId="4" fontId="17" fillId="0" borderId="78" xfId="0" applyNumberFormat="1" applyFont="1" applyBorder="1" applyAlignment="1">
      <alignment vertical="center"/>
    </xf>
    <xf numFmtId="4" fontId="17" fillId="0" borderId="71" xfId="0" applyNumberFormat="1" applyFont="1" applyBorder="1" applyAlignment="1">
      <alignment vertical="center"/>
    </xf>
    <xf numFmtId="44" fontId="5" fillId="0" borderId="67" xfId="0" applyNumberFormat="1" applyFont="1" applyBorder="1" applyAlignment="1" applyProtection="1">
      <alignment vertical="center"/>
      <protection hidden="1"/>
    </xf>
    <xf numFmtId="44" fontId="5" fillId="0" borderId="68" xfId="0" applyNumberFormat="1" applyFont="1" applyBorder="1" applyAlignment="1" applyProtection="1">
      <alignment vertical="center"/>
      <protection hidden="1"/>
    </xf>
    <xf numFmtId="172" fontId="19" fillId="0" borderId="69" xfId="0" applyNumberFormat="1" applyFont="1" applyBorder="1" applyAlignment="1">
      <alignment vertical="center"/>
    </xf>
    <xf numFmtId="172" fontId="19" fillId="0" borderId="0" xfId="0" applyNumberFormat="1" applyFont="1" applyAlignment="1">
      <alignment vertical="center"/>
    </xf>
    <xf numFmtId="172" fontId="39" fillId="0" borderId="76" xfId="0" applyNumberFormat="1" applyFont="1" applyBorder="1" applyAlignment="1" applyProtection="1">
      <alignment vertical="center"/>
      <protection locked="0"/>
    </xf>
    <xf numFmtId="172" fontId="39" fillId="0" borderId="70" xfId="0" applyNumberFormat="1" applyFont="1" applyBorder="1" applyAlignment="1" applyProtection="1">
      <alignment vertical="center"/>
      <protection locked="0"/>
    </xf>
    <xf numFmtId="172" fontId="5" fillId="0" borderId="67" xfId="0" applyNumberFormat="1" applyFont="1" applyBorder="1" applyAlignment="1" applyProtection="1">
      <alignment vertical="center"/>
      <protection locked="0"/>
    </xf>
    <xf numFmtId="172" fontId="5" fillId="0" borderId="68" xfId="0" applyNumberFormat="1" applyFont="1" applyBorder="1" applyAlignment="1" applyProtection="1">
      <alignment vertical="center"/>
      <protection locked="0"/>
    </xf>
    <xf numFmtId="172" fontId="3" fillId="9" borderId="64" xfId="1" applyNumberFormat="1" applyFont="1" applyFill="1" applyBorder="1" applyAlignment="1" applyProtection="1">
      <alignment vertical="center"/>
      <protection hidden="1"/>
    </xf>
    <xf numFmtId="4" fontId="17" fillId="0" borderId="67" xfId="0" applyNumberFormat="1" applyFont="1" applyBorder="1" applyAlignment="1">
      <alignment vertical="center"/>
    </xf>
    <xf numFmtId="4" fontId="17" fillId="0" borderId="68" xfId="0" applyNumberFormat="1" applyFont="1" applyBorder="1" applyAlignment="1">
      <alignment vertical="center"/>
    </xf>
    <xf numFmtId="4" fontId="17" fillId="0" borderId="61" xfId="0" applyNumberFormat="1" applyFont="1" applyBorder="1" applyAlignment="1">
      <alignment vertical="center"/>
    </xf>
    <xf numFmtId="0" fontId="19" fillId="0" borderId="61" xfId="0" applyFont="1" applyBorder="1" applyAlignment="1" applyProtection="1">
      <alignment horizontal="center" vertical="center" wrapText="1"/>
      <protection hidden="1"/>
    </xf>
    <xf numFmtId="172" fontId="19" fillId="0" borderId="61" xfId="0" applyNumberFormat="1" applyFont="1" applyBorder="1" applyAlignment="1" applyProtection="1">
      <alignment horizontal="center" vertical="center" wrapText="1"/>
      <protection locked="0"/>
    </xf>
    <xf numFmtId="0" fontId="3" fillId="9" borderId="15" xfId="2" applyFont="1" applyFill="1" applyBorder="1" applyAlignment="1" applyProtection="1">
      <alignment horizontal="center" vertical="center" wrapText="1"/>
      <protection locked="0" hidden="1"/>
    </xf>
    <xf numFmtId="0" fontId="3" fillId="0" borderId="16" xfId="0" applyFont="1" applyBorder="1" applyAlignment="1" applyProtection="1">
      <alignment horizontal="center" vertical="center" wrapText="1"/>
      <protection locked="0"/>
    </xf>
    <xf numFmtId="49" fontId="19" fillId="0" borderId="61" xfId="0" applyNumberFormat="1" applyFont="1" applyBorder="1" applyAlignment="1" applyProtection="1">
      <alignment horizontal="center" vertical="center" wrapText="1"/>
      <protection locked="0"/>
    </xf>
    <xf numFmtId="0" fontId="19" fillId="0" borderId="62" xfId="0" applyFont="1" applyBorder="1" applyAlignment="1" applyProtection="1">
      <alignment horizontal="center" vertical="center" wrapText="1"/>
      <protection locked="0"/>
    </xf>
    <xf numFmtId="4" fontId="39" fillId="0" borderId="18" xfId="0" applyNumberFormat="1" applyFont="1" applyBorder="1"/>
    <xf numFmtId="4" fontId="39" fillId="0" borderId="59" xfId="0" applyNumberFormat="1" applyFont="1" applyBorder="1" applyAlignment="1" applyProtection="1">
      <alignment vertical="center"/>
      <protection locked="0"/>
    </xf>
    <xf numFmtId="4" fontId="39" fillId="0" borderId="65" xfId="0" applyNumberFormat="1" applyFont="1" applyBorder="1" applyAlignment="1" applyProtection="1">
      <alignment vertical="center"/>
      <protection locked="0"/>
    </xf>
    <xf numFmtId="172" fontId="73" fillId="0" borderId="0" xfId="0" applyNumberFormat="1" applyFont="1" applyAlignment="1">
      <alignment vertical="center"/>
    </xf>
    <xf numFmtId="0" fontId="0" fillId="0" borderId="0" xfId="0" applyAlignment="1">
      <alignment wrapText="1"/>
    </xf>
    <xf numFmtId="0" fontId="74" fillId="0" borderId="61" xfId="0" applyFont="1" applyBorder="1" applyAlignment="1" applyProtection="1">
      <alignment horizontal="center" vertical="center" wrapText="1"/>
      <protection hidden="1"/>
    </xf>
    <xf numFmtId="172" fontId="3" fillId="34" borderId="63" xfId="0" applyNumberFormat="1" applyFont="1" applyFill="1" applyBorder="1" applyAlignment="1">
      <alignment vertical="center" wrapText="1"/>
    </xf>
    <xf numFmtId="0" fontId="39" fillId="0" borderId="18" xfId="0" applyFont="1" applyBorder="1" applyAlignment="1">
      <alignment horizontal="center" vertical="center" wrapText="1"/>
    </xf>
    <xf numFmtId="0" fontId="50" fillId="0" borderId="16" xfId="0" applyFont="1" applyBorder="1" applyAlignment="1">
      <alignment vertical="center" wrapText="1"/>
    </xf>
    <xf numFmtId="0" fontId="50" fillId="0" borderId="60" xfId="0" applyFont="1" applyBorder="1" applyAlignment="1">
      <alignment vertical="center" wrapText="1"/>
    </xf>
    <xf numFmtId="0" fontId="3" fillId="12" borderId="15" xfId="2" applyFont="1" applyFill="1" applyBorder="1" applyAlignment="1" applyProtection="1">
      <alignment horizontal="center" vertical="center" wrapText="1"/>
      <protection hidden="1"/>
    </xf>
    <xf numFmtId="0" fontId="39" fillId="0" borderId="83" xfId="0" applyFont="1" applyBorder="1" applyAlignment="1">
      <alignment horizontal="center" vertical="center" wrapText="1"/>
    </xf>
    <xf numFmtId="0" fontId="3" fillId="12" borderId="16" xfId="2" applyFont="1" applyFill="1" applyBorder="1" applyAlignment="1" applyProtection="1">
      <alignment horizontal="left" vertical="center" wrapText="1"/>
      <protection hidden="1"/>
    </xf>
    <xf numFmtId="14" fontId="3" fillId="12" borderId="15" xfId="2" applyNumberFormat="1" applyFont="1" applyFill="1" applyBorder="1" applyAlignment="1" applyProtection="1">
      <alignment horizontal="left" vertical="center" wrapText="1"/>
      <protection hidden="1"/>
    </xf>
    <xf numFmtId="0" fontId="3" fillId="12" borderId="15" xfId="2" applyFont="1" applyFill="1" applyBorder="1" applyAlignment="1" applyProtection="1">
      <alignment horizontal="left" vertical="center" wrapText="1"/>
      <protection hidden="1"/>
    </xf>
    <xf numFmtId="14" fontId="18" fillId="9" borderId="15" xfId="2" applyNumberFormat="1" applyFont="1" applyFill="1" applyBorder="1" applyAlignment="1" applyProtection="1">
      <alignment horizontal="left" vertical="center" wrapText="1"/>
      <protection hidden="1"/>
    </xf>
    <xf numFmtId="14" fontId="3" fillId="12" borderId="16" xfId="2" applyNumberFormat="1" applyFont="1" applyFill="1" applyBorder="1" applyAlignment="1" applyProtection="1">
      <alignment horizontal="left" vertical="center" wrapText="1"/>
      <protection hidden="1"/>
    </xf>
    <xf numFmtId="0" fontId="39" fillId="9" borderId="83" xfId="0" applyFont="1" applyFill="1" applyBorder="1" applyAlignment="1">
      <alignment horizontal="center" vertical="center" wrapText="1"/>
    </xf>
    <xf numFmtId="0" fontId="39" fillId="9" borderId="18" xfId="0" applyFont="1" applyFill="1" applyBorder="1" applyAlignment="1">
      <alignment vertical="center" wrapText="1"/>
    </xf>
    <xf numFmtId="9" fontId="51" fillId="26" borderId="15" xfId="2" applyNumberFormat="1" applyFont="1" applyFill="1" applyBorder="1" applyAlignment="1" applyProtection="1">
      <alignment horizontal="center" vertical="center"/>
      <protection locked="0"/>
    </xf>
    <xf numFmtId="9" fontId="51" fillId="26" borderId="15" xfId="2" applyNumberFormat="1" applyFont="1" applyFill="1" applyBorder="1" applyAlignment="1" applyProtection="1">
      <alignment horizontal="center" vertical="center"/>
      <protection hidden="1"/>
    </xf>
    <xf numFmtId="9" fontId="51" fillId="23" borderId="15" xfId="2" applyNumberFormat="1" applyFont="1" applyFill="1" applyBorder="1" applyAlignment="1" applyProtection="1">
      <alignment horizontal="center" vertical="center"/>
      <protection hidden="1"/>
    </xf>
    <xf numFmtId="172" fontId="19" fillId="34" borderId="67" xfId="0" applyNumberFormat="1" applyFont="1" applyFill="1" applyBorder="1" applyAlignment="1">
      <alignment wrapText="1"/>
    </xf>
    <xf numFmtId="172" fontId="19" fillId="34" borderId="79" xfId="0" applyNumberFormat="1" applyFont="1" applyFill="1" applyBorder="1" applyAlignment="1">
      <alignment wrapText="1"/>
    </xf>
    <xf numFmtId="172" fontId="19" fillId="34" borderId="79" xfId="0" applyNumberFormat="1" applyFont="1" applyFill="1" applyBorder="1"/>
    <xf numFmtId="172" fontId="17" fillId="0" borderId="59" xfId="0" applyNumberFormat="1" applyFont="1" applyBorder="1" applyAlignment="1" applyProtection="1">
      <alignment vertical="center"/>
      <protection locked="0"/>
    </xf>
    <xf numFmtId="172" fontId="17" fillId="9" borderId="59" xfId="0" applyNumberFormat="1" applyFont="1" applyFill="1" applyBorder="1" applyAlignment="1" applyProtection="1">
      <alignment vertical="center"/>
      <protection locked="0"/>
    </xf>
    <xf numFmtId="172" fontId="17" fillId="0" borderId="59" xfId="0" applyNumberFormat="1" applyFont="1" applyBorder="1" applyAlignment="1" applyProtection="1">
      <alignment horizontal="right" vertical="center"/>
      <protection locked="0"/>
    </xf>
    <xf numFmtId="172" fontId="19" fillId="0" borderId="65" xfId="0" applyNumberFormat="1" applyFont="1" applyBorder="1" applyAlignment="1">
      <alignment vertical="center" wrapText="1"/>
    </xf>
    <xf numFmtId="172" fontId="19" fillId="0" borderId="71" xfId="0" applyNumberFormat="1" applyFont="1" applyBorder="1" applyAlignment="1">
      <alignment vertical="center" wrapText="1"/>
    </xf>
    <xf numFmtId="172" fontId="70" fillId="9" borderId="15" xfId="5" applyNumberFormat="1" applyFont="1" applyFill="1" applyBorder="1" applyAlignment="1" applyProtection="1">
      <alignment horizontal="left" vertical="center" wrapText="1"/>
      <protection locked="0"/>
    </xf>
    <xf numFmtId="172" fontId="70" fillId="0" borderId="59" xfId="0" applyNumberFormat="1" applyFont="1" applyBorder="1" applyAlignment="1" applyProtection="1">
      <alignment vertical="center"/>
      <protection hidden="1"/>
    </xf>
    <xf numFmtId="172" fontId="17" fillId="0" borderId="65" xfId="0" applyNumberFormat="1" applyFont="1" applyBorder="1" applyAlignment="1" applyProtection="1">
      <alignment vertical="center"/>
      <protection hidden="1"/>
    </xf>
    <xf numFmtId="172" fontId="19" fillId="0" borderId="59" xfId="0" applyNumberFormat="1" applyFont="1" applyBorder="1" applyAlignment="1">
      <alignment horizontal="center" vertical="center" wrapText="1"/>
    </xf>
    <xf numFmtId="172" fontId="17" fillId="0" borderId="0" xfId="0" applyNumberFormat="1" applyFont="1" applyAlignment="1">
      <alignment horizontal="center" vertical="center"/>
    </xf>
    <xf numFmtId="172" fontId="19" fillId="0" borderId="59" xfId="0" applyNumberFormat="1" applyFont="1" applyBorder="1" applyAlignment="1">
      <alignment horizontal="center" vertical="center"/>
    </xf>
    <xf numFmtId="172" fontId="19" fillId="0" borderId="88" xfId="0" applyNumberFormat="1" applyFont="1" applyBorder="1" applyAlignment="1">
      <alignment horizontal="center" vertical="center" wrapText="1"/>
    </xf>
    <xf numFmtId="172" fontId="19" fillId="0" borderId="61" xfId="0" applyNumberFormat="1" applyFont="1" applyBorder="1" applyAlignment="1">
      <alignment horizontal="center" vertical="center"/>
    </xf>
    <xf numFmtId="172" fontId="19" fillId="0" borderId="70" xfId="0" applyNumberFormat="1" applyFont="1" applyBorder="1" applyAlignment="1">
      <alignment horizontal="center" vertical="center" wrapText="1"/>
    </xf>
    <xf numFmtId="172" fontId="19" fillId="0" borderId="62" xfId="0" applyNumberFormat="1" applyFont="1" applyBorder="1" applyAlignment="1">
      <alignment horizontal="center" vertical="center" wrapText="1"/>
    </xf>
    <xf numFmtId="172" fontId="19" fillId="0" borderId="35" xfId="0" applyNumberFormat="1" applyFont="1" applyBorder="1" applyAlignment="1">
      <alignment wrapText="1"/>
    </xf>
    <xf numFmtId="172" fontId="19" fillId="0" borderId="91" xfId="0" applyNumberFormat="1" applyFont="1" applyBorder="1" applyAlignment="1">
      <alignment wrapText="1"/>
    </xf>
    <xf numFmtId="172" fontId="3" fillId="9" borderId="15" xfId="5" applyNumberFormat="1" applyFont="1" applyFill="1" applyBorder="1" applyAlignment="1" applyProtection="1">
      <alignment horizontal="left" vertical="center" wrapText="1"/>
      <protection locked="0" hidden="1"/>
    </xf>
    <xf numFmtId="172" fontId="3" fillId="9" borderId="74" xfId="5" applyNumberFormat="1" applyFont="1" applyFill="1" applyBorder="1" applyAlignment="1" applyProtection="1">
      <alignment horizontal="left" vertical="center" wrapText="1"/>
      <protection locked="0" hidden="1"/>
    </xf>
    <xf numFmtId="172" fontId="19" fillId="0" borderId="0" xfId="0" applyNumberFormat="1" applyFont="1" applyAlignment="1">
      <alignment horizontal="center" vertical="center"/>
    </xf>
    <xf numFmtId="172" fontId="3" fillId="34" borderId="15" xfId="0" applyNumberFormat="1" applyFont="1" applyFill="1" applyBorder="1" applyAlignment="1" applyProtection="1">
      <alignment horizontal="left" vertical="center" wrapText="1"/>
      <protection locked="0"/>
    </xf>
    <xf numFmtId="172" fontId="3" fillId="34" borderId="63" xfId="0" applyNumberFormat="1" applyFont="1" applyFill="1" applyBorder="1" applyAlignment="1" applyProtection="1">
      <alignment horizontal="left" vertical="center" wrapText="1"/>
      <protection locked="0"/>
    </xf>
    <xf numFmtId="172" fontId="19" fillId="9" borderId="16" xfId="5" applyNumberFormat="1" applyFont="1" applyFill="1" applyBorder="1" applyAlignment="1" applyProtection="1">
      <alignment horizontal="left" vertical="center" wrapText="1"/>
      <protection hidden="1"/>
    </xf>
    <xf numFmtId="172" fontId="17" fillId="0" borderId="65" xfId="0" applyNumberFormat="1" applyFont="1" applyBorder="1" applyAlignment="1" applyProtection="1">
      <alignment vertical="center"/>
      <protection locked="0"/>
    </xf>
    <xf numFmtId="172" fontId="19" fillId="0" borderId="59" xfId="0" applyNumberFormat="1" applyFont="1" applyBorder="1"/>
    <xf numFmtId="172" fontId="19" fillId="0" borderId="64" xfId="0" applyNumberFormat="1" applyFont="1" applyBorder="1" applyAlignment="1">
      <alignment wrapText="1"/>
    </xf>
    <xf numFmtId="172" fontId="19" fillId="0" borderId="64" xfId="0" applyNumberFormat="1" applyFont="1" applyBorder="1"/>
    <xf numFmtId="172" fontId="17" fillId="0" borderId="59" xfId="0" applyNumberFormat="1" applyFont="1" applyBorder="1" applyAlignment="1" applyProtection="1">
      <alignment horizontal="center" vertical="center"/>
      <protection hidden="1"/>
    </xf>
    <xf numFmtId="9" fontId="17" fillId="0" borderId="59" xfId="0" applyNumberFormat="1" applyFont="1" applyBorder="1" applyAlignment="1" applyProtection="1">
      <alignment horizontal="center" vertical="center"/>
      <protection hidden="1"/>
    </xf>
    <xf numFmtId="9" fontId="25" fillId="9" borderId="59" xfId="0" applyNumberFormat="1" applyFont="1" applyFill="1" applyBorder="1" applyAlignment="1" applyProtection="1">
      <alignment horizontal="center" vertical="center"/>
      <protection hidden="1"/>
    </xf>
    <xf numFmtId="172" fontId="19" fillId="0" borderId="59" xfId="0" applyNumberFormat="1" applyFont="1" applyBorder="1" applyAlignment="1" applyProtection="1">
      <alignment vertical="center"/>
      <protection hidden="1"/>
    </xf>
    <xf numFmtId="1" fontId="35" fillId="0" borderId="59" xfId="0" applyNumberFormat="1" applyFont="1" applyBorder="1" applyAlignment="1" applyProtection="1">
      <alignment horizontal="center" vertical="center"/>
      <protection hidden="1"/>
    </xf>
    <xf numFmtId="172" fontId="19" fillId="0" borderId="61" xfId="0" applyNumberFormat="1" applyFont="1" applyBorder="1" applyAlignment="1" applyProtection="1">
      <alignment vertical="center"/>
      <protection hidden="1"/>
    </xf>
    <xf numFmtId="0" fontId="37" fillId="0" borderId="0" xfId="0" applyFont="1" applyAlignment="1" applyProtection="1">
      <alignment horizontal="center" vertical="center"/>
      <protection hidden="1"/>
    </xf>
    <xf numFmtId="0" fontId="0" fillId="0" borderId="0" xfId="0" applyProtection="1">
      <protection hidden="1"/>
    </xf>
    <xf numFmtId="9" fontId="82" fillId="49" borderId="15" xfId="0" applyNumberFormat="1" applyFont="1" applyFill="1" applyBorder="1" applyAlignment="1">
      <alignment horizontal="center" vertical="center"/>
    </xf>
    <xf numFmtId="172" fontId="19" fillId="34" borderId="67" xfId="0" applyNumberFormat="1" applyFont="1" applyFill="1" applyBorder="1" applyAlignment="1" applyProtection="1">
      <alignment horizontal="center" vertical="center" wrapText="1"/>
      <protection locked="0" hidden="1"/>
    </xf>
    <xf numFmtId="172" fontId="19" fillId="34" borderId="79" xfId="0" applyNumberFormat="1" applyFont="1" applyFill="1" applyBorder="1" applyAlignment="1" applyProtection="1">
      <alignment horizontal="center" vertical="center" wrapText="1"/>
      <protection locked="0" hidden="1"/>
    </xf>
    <xf numFmtId="172" fontId="19" fillId="34" borderId="79" xfId="0" applyNumberFormat="1" applyFont="1" applyFill="1" applyBorder="1" applyAlignment="1" applyProtection="1">
      <alignment horizontal="center" vertical="center"/>
      <protection locked="0" hidden="1"/>
    </xf>
    <xf numFmtId="0" fontId="37" fillId="0" borderId="0" xfId="0" applyFont="1" applyProtection="1">
      <protection hidden="1"/>
    </xf>
    <xf numFmtId="0" fontId="37" fillId="0" borderId="93" xfId="0" applyFont="1" applyBorder="1" applyProtection="1">
      <protection hidden="1"/>
    </xf>
    <xf numFmtId="0" fontId="75" fillId="40" borderId="41" xfId="0" applyFont="1" applyFill="1" applyBorder="1" applyAlignment="1" applyProtection="1">
      <alignment horizontal="center" vertical="center"/>
      <protection hidden="1"/>
    </xf>
    <xf numFmtId="0" fontId="75" fillId="40" borderId="41" xfId="0" applyFont="1" applyFill="1" applyBorder="1" applyAlignment="1" applyProtection="1">
      <alignment horizontal="center" vertical="center" wrapText="1"/>
      <protection hidden="1"/>
    </xf>
    <xf numFmtId="0" fontId="77" fillId="11" borderId="41" xfId="0" applyFont="1" applyFill="1" applyBorder="1" applyAlignment="1" applyProtection="1">
      <alignment horizontal="center" vertical="center" wrapText="1"/>
      <protection hidden="1"/>
    </xf>
    <xf numFmtId="0" fontId="79" fillId="43" borderId="102" xfId="0" applyFont="1" applyFill="1" applyBorder="1" applyAlignment="1" applyProtection="1">
      <alignment horizontal="center" vertical="center" wrapText="1"/>
      <protection hidden="1"/>
    </xf>
    <xf numFmtId="0" fontId="80" fillId="43" borderId="41" xfId="0" applyFont="1" applyFill="1" applyBorder="1" applyAlignment="1" applyProtection="1">
      <alignment horizontal="center" vertical="center" wrapText="1"/>
      <protection hidden="1"/>
    </xf>
    <xf numFmtId="0" fontId="79" fillId="43" borderId="41" xfId="0" applyFont="1" applyFill="1" applyBorder="1" applyAlignment="1" applyProtection="1">
      <alignment wrapText="1"/>
      <protection hidden="1"/>
    </xf>
    <xf numFmtId="0" fontId="79" fillId="45" borderId="41" xfId="0" applyFont="1" applyFill="1" applyBorder="1" applyAlignment="1" applyProtection="1">
      <alignment horizontal="center" vertical="center" wrapText="1"/>
      <protection hidden="1"/>
    </xf>
    <xf numFmtId="9" fontId="80" fillId="45" borderId="41" xfId="0" applyNumberFormat="1" applyFont="1" applyFill="1" applyBorder="1" applyAlignment="1" applyProtection="1">
      <alignment horizontal="center" vertical="center" wrapText="1"/>
      <protection hidden="1"/>
    </xf>
    <xf numFmtId="0" fontId="80" fillId="45" borderId="41" xfId="0" applyFont="1" applyFill="1" applyBorder="1" applyAlignment="1" applyProtection="1">
      <alignment horizontal="center" vertical="center" wrapText="1"/>
      <protection hidden="1"/>
    </xf>
    <xf numFmtId="0" fontId="80" fillId="45" borderId="41" xfId="0" applyFont="1" applyFill="1" applyBorder="1" applyAlignment="1" applyProtection="1">
      <alignment horizontal="center" vertical="center"/>
      <protection hidden="1"/>
    </xf>
    <xf numFmtId="9" fontId="80" fillId="43" borderId="41" xfId="0" applyNumberFormat="1" applyFont="1" applyFill="1" applyBorder="1" applyAlignment="1" applyProtection="1">
      <alignment horizontal="center" vertical="center" wrapText="1"/>
      <protection hidden="1"/>
    </xf>
    <xf numFmtId="0" fontId="79" fillId="43" borderId="91" xfId="0" applyFont="1" applyFill="1" applyBorder="1" applyAlignment="1" applyProtection="1">
      <alignment horizontal="center" vertical="center"/>
      <protection hidden="1"/>
    </xf>
    <xf numFmtId="0" fontId="79" fillId="47" borderId="41" xfId="0" applyFont="1" applyFill="1" applyBorder="1" applyAlignment="1" applyProtection="1">
      <alignment horizontal="center" vertical="center" wrapText="1"/>
      <protection hidden="1"/>
    </xf>
    <xf numFmtId="0" fontId="80" fillId="47" borderId="41" xfId="0" applyFont="1" applyFill="1" applyBorder="1" applyAlignment="1" applyProtection="1">
      <alignment horizontal="center" vertical="center" wrapText="1"/>
      <protection hidden="1"/>
    </xf>
    <xf numFmtId="0" fontId="80" fillId="47" borderId="41" xfId="0" applyFont="1" applyFill="1" applyBorder="1" applyAlignment="1" applyProtection="1">
      <alignment horizontal="center" vertical="center"/>
      <protection hidden="1"/>
    </xf>
    <xf numFmtId="0" fontId="80" fillId="48" borderId="41" xfId="0" applyFont="1" applyFill="1" applyBorder="1" applyAlignment="1" applyProtection="1">
      <alignment horizontal="center" vertical="center" wrapText="1"/>
      <protection hidden="1"/>
    </xf>
    <xf numFmtId="0" fontId="80" fillId="47" borderId="102" xfId="0" applyFont="1" applyFill="1" applyBorder="1" applyAlignment="1" applyProtection="1">
      <alignment wrapText="1"/>
      <protection hidden="1"/>
    </xf>
    <xf numFmtId="9" fontId="80" fillId="47" borderId="41" xfId="0" applyNumberFormat="1" applyFont="1" applyFill="1" applyBorder="1" applyAlignment="1" applyProtection="1">
      <alignment horizontal="center" vertical="center" wrapText="1"/>
      <protection hidden="1"/>
    </xf>
    <xf numFmtId="9" fontId="80" fillId="48" borderId="41" xfId="0" applyNumberFormat="1" applyFont="1" applyFill="1" applyBorder="1" applyAlignment="1" applyProtection="1">
      <alignment horizontal="center" vertical="center" wrapText="1"/>
      <protection hidden="1"/>
    </xf>
    <xf numFmtId="9" fontId="80" fillId="48" borderId="41" xfId="0" applyNumberFormat="1" applyFont="1" applyFill="1" applyBorder="1" applyAlignment="1" applyProtection="1">
      <alignment horizontal="center" vertical="center"/>
      <protection hidden="1"/>
    </xf>
    <xf numFmtId="0" fontId="79" fillId="47" borderId="102" xfId="0" applyFont="1" applyFill="1" applyBorder="1" applyAlignment="1" applyProtection="1">
      <alignment wrapText="1"/>
      <protection hidden="1"/>
    </xf>
    <xf numFmtId="0" fontId="80" fillId="11" borderId="41" xfId="0" applyFont="1" applyFill="1" applyBorder="1" applyAlignment="1" applyProtection="1">
      <alignment horizontal="center" vertical="center" wrapText="1"/>
      <protection hidden="1"/>
    </xf>
    <xf numFmtId="9" fontId="80" fillId="11" borderId="41" xfId="0" applyNumberFormat="1" applyFont="1" applyFill="1" applyBorder="1" applyAlignment="1" applyProtection="1">
      <alignment horizontal="center" vertical="center" wrapText="1"/>
      <protection hidden="1"/>
    </xf>
    <xf numFmtId="0" fontId="80" fillId="11" borderId="41" xfId="0" applyFont="1" applyFill="1" applyBorder="1" applyAlignment="1" applyProtection="1">
      <alignment horizontal="center" vertical="center"/>
      <protection hidden="1"/>
    </xf>
    <xf numFmtId="9" fontId="80" fillId="48" borderId="41" xfId="9"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80" fillId="50" borderId="41" xfId="0" applyFont="1" applyFill="1" applyBorder="1" applyAlignment="1" applyProtection="1">
      <alignment horizontal="center" vertical="center" wrapText="1"/>
      <protection locked="0"/>
    </xf>
    <xf numFmtId="0" fontId="80" fillId="50" borderId="41" xfId="0" applyFont="1" applyFill="1" applyBorder="1" applyAlignment="1" applyProtection="1">
      <alignment horizontal="center" vertical="center"/>
      <protection locked="0"/>
    </xf>
    <xf numFmtId="9" fontId="80" fillId="50" borderId="41" xfId="0" applyNumberFormat="1" applyFont="1" applyFill="1" applyBorder="1" applyAlignment="1" applyProtection="1">
      <alignment horizontal="center" vertical="center"/>
      <protection locked="0"/>
    </xf>
    <xf numFmtId="0" fontId="80" fillId="50" borderId="41" xfId="0" applyFont="1" applyFill="1" applyBorder="1" applyProtection="1">
      <protection locked="0"/>
    </xf>
    <xf numFmtId="0" fontId="80" fillId="50" borderId="41" xfId="0" applyFont="1" applyFill="1" applyBorder="1" applyAlignment="1" applyProtection="1">
      <alignment horizontal="center" wrapText="1"/>
      <protection locked="0"/>
    </xf>
    <xf numFmtId="9" fontId="80" fillId="50" borderId="41" xfId="0" applyNumberFormat="1" applyFont="1" applyFill="1" applyBorder="1" applyAlignment="1" applyProtection="1">
      <alignment horizontal="center" vertical="center" wrapText="1"/>
      <protection locked="0"/>
    </xf>
    <xf numFmtId="0" fontId="7" fillId="0" borderId="61" xfId="0" applyFont="1" applyBorder="1" applyAlignment="1">
      <alignment wrapText="1"/>
    </xf>
    <xf numFmtId="0" fontId="27" fillId="32" borderId="82" xfId="0" applyFont="1" applyFill="1" applyBorder="1" applyAlignment="1" applyProtection="1">
      <alignment horizontal="center" vertical="center"/>
      <protection hidden="1"/>
    </xf>
    <xf numFmtId="0" fontId="80" fillId="47" borderId="41" xfId="0" applyFont="1" applyFill="1" applyBorder="1" applyAlignment="1" applyProtection="1">
      <alignment vertical="center" wrapText="1"/>
      <protection hidden="1"/>
    </xf>
    <xf numFmtId="0" fontId="79" fillId="47" borderId="41" xfId="0" applyFont="1" applyFill="1" applyBorder="1" applyAlignment="1" applyProtection="1">
      <alignment vertical="center" wrapText="1"/>
      <protection hidden="1"/>
    </xf>
    <xf numFmtId="172" fontId="19" fillId="0" borderId="61" xfId="0" applyNumberFormat="1" applyFont="1" applyBorder="1" applyAlignment="1" applyProtection="1">
      <alignment horizontal="center" vertical="center"/>
      <protection hidden="1"/>
    </xf>
    <xf numFmtId="10" fontId="35" fillId="9" borderId="59" xfId="0" applyNumberFormat="1" applyFont="1" applyFill="1" applyBorder="1" applyAlignment="1">
      <alignment horizontal="center" vertical="center"/>
    </xf>
    <xf numFmtId="0" fontId="25" fillId="33" borderId="59" xfId="0" applyFont="1" applyFill="1" applyBorder="1" applyAlignment="1" applyProtection="1">
      <alignment horizontal="center" vertical="center"/>
      <protection locked="0"/>
    </xf>
    <xf numFmtId="173" fontId="25" fillId="9" borderId="59" xfId="0" applyNumberFormat="1" applyFont="1" applyFill="1" applyBorder="1" applyAlignment="1" applyProtection="1">
      <alignment horizontal="center" vertical="center"/>
      <protection hidden="1"/>
    </xf>
    <xf numFmtId="0" fontId="71" fillId="34" borderId="15" xfId="0" applyFont="1" applyFill="1" applyBorder="1" applyAlignment="1">
      <alignment wrapText="1"/>
    </xf>
    <xf numFmtId="0" fontId="71" fillId="34" borderId="63" xfId="0" applyFont="1" applyFill="1" applyBorder="1" applyAlignment="1">
      <alignment wrapText="1"/>
    </xf>
    <xf numFmtId="0" fontId="71" fillId="34" borderId="16" xfId="0" applyFont="1" applyFill="1" applyBorder="1" applyAlignment="1">
      <alignment wrapText="1"/>
    </xf>
    <xf numFmtId="0" fontId="71" fillId="53" borderId="63" xfId="0" applyFont="1" applyFill="1" applyBorder="1" applyAlignment="1">
      <alignment wrapText="1"/>
    </xf>
    <xf numFmtId="0" fontId="33" fillId="34" borderId="63" xfId="0" applyFont="1" applyFill="1" applyBorder="1" applyAlignment="1">
      <alignment wrapText="1"/>
    </xf>
    <xf numFmtId="0" fontId="71" fillId="34" borderId="18" xfId="0" applyFont="1" applyFill="1" applyBorder="1" applyAlignment="1">
      <alignment wrapText="1"/>
    </xf>
    <xf numFmtId="0" fontId="33" fillId="34" borderId="83" xfId="0" applyFont="1" applyFill="1" applyBorder="1" applyAlignment="1">
      <alignment wrapText="1"/>
    </xf>
    <xf numFmtId="0" fontId="71" fillId="53" borderId="18" xfId="0" applyFont="1" applyFill="1" applyBorder="1" applyAlignment="1">
      <alignment wrapText="1"/>
    </xf>
    <xf numFmtId="0" fontId="71" fillId="53" borderId="15" xfId="0" applyFont="1" applyFill="1" applyBorder="1" applyAlignment="1">
      <alignment wrapText="1"/>
    </xf>
    <xf numFmtId="0" fontId="71" fillId="34" borderId="19" xfId="0" applyFont="1" applyFill="1" applyBorder="1" applyAlignment="1">
      <alignment horizontal="center" vertical="center"/>
    </xf>
    <xf numFmtId="0" fontId="71" fillId="34" borderId="110" xfId="0" applyFont="1" applyFill="1" applyBorder="1" applyAlignment="1">
      <alignment horizontal="center" vertical="center"/>
    </xf>
    <xf numFmtId="0" fontId="71" fillId="34" borderId="18" xfId="0" applyFont="1" applyFill="1" applyBorder="1" applyAlignment="1">
      <alignment horizontal="center" vertical="center"/>
    </xf>
    <xf numFmtId="0" fontId="71" fillId="53" borderId="16" xfId="0" applyFont="1" applyFill="1" applyBorder="1" applyAlignment="1">
      <alignment horizontal="center" vertical="center"/>
    </xf>
    <xf numFmtId="0" fontId="71" fillId="53" borderId="18" xfId="0" applyFont="1" applyFill="1" applyBorder="1" applyAlignment="1">
      <alignment horizontal="center" vertical="center"/>
    </xf>
    <xf numFmtId="0" fontId="71" fillId="53" borderId="60" xfId="0" applyFont="1" applyFill="1" applyBorder="1" applyAlignment="1">
      <alignment horizontal="center" vertical="center"/>
    </xf>
    <xf numFmtId="0" fontId="71" fillId="53" borderId="83" xfId="0" applyFont="1" applyFill="1" applyBorder="1" applyAlignment="1">
      <alignment horizontal="center" vertical="center"/>
    </xf>
    <xf numFmtId="0" fontId="71" fillId="53" borderId="110" xfId="0" applyFont="1" applyFill="1" applyBorder="1" applyAlignment="1">
      <alignment horizontal="center" vertical="center"/>
    </xf>
    <xf numFmtId="0" fontId="71" fillId="34" borderId="83" xfId="0" applyFont="1" applyFill="1" applyBorder="1" applyAlignment="1">
      <alignment horizontal="center" vertical="center"/>
    </xf>
    <xf numFmtId="0" fontId="71" fillId="53" borderId="63" xfId="0" applyFont="1" applyFill="1" applyBorder="1" applyAlignment="1">
      <alignment horizontal="center" vertical="center"/>
    </xf>
    <xf numFmtId="0" fontId="71" fillId="34" borderId="63" xfId="0" applyFont="1" applyFill="1" applyBorder="1" applyAlignment="1">
      <alignment horizontal="center" vertical="center"/>
    </xf>
    <xf numFmtId="172" fontId="18" fillId="30" borderId="51" xfId="0" applyNumberFormat="1" applyFont="1" applyFill="1" applyBorder="1" applyAlignment="1" applyProtection="1">
      <alignment horizontal="center" vertical="center" wrapText="1"/>
      <protection hidden="1"/>
    </xf>
    <xf numFmtId="172" fontId="30" fillId="8" borderId="51" xfId="0" applyNumberFormat="1" applyFont="1" applyFill="1" applyBorder="1" applyAlignment="1" applyProtection="1">
      <alignment horizontal="center" vertical="center" wrapText="1"/>
      <protection hidden="1"/>
    </xf>
    <xf numFmtId="172" fontId="17" fillId="9" borderId="0" xfId="0" applyNumberFormat="1" applyFont="1" applyFill="1" applyAlignment="1" applyProtection="1">
      <alignment horizontal="center" vertical="center"/>
      <protection hidden="1"/>
    </xf>
    <xf numFmtId="172" fontId="17" fillId="0" borderId="68" xfId="0" applyNumberFormat="1" applyFont="1" applyBorder="1" applyAlignment="1" applyProtection="1">
      <alignment horizontal="center" vertical="center"/>
      <protection hidden="1"/>
    </xf>
    <xf numFmtId="172" fontId="17" fillId="0" borderId="61" xfId="0" applyNumberFormat="1" applyFont="1" applyBorder="1" applyAlignment="1" applyProtection="1">
      <alignment horizontal="center" vertical="center"/>
      <protection hidden="1"/>
    </xf>
    <xf numFmtId="10" fontId="83" fillId="34" borderId="105" xfId="0" applyNumberFormat="1" applyFont="1" applyFill="1" applyBorder="1" applyAlignment="1" applyProtection="1">
      <alignment horizontal="center" vertical="center"/>
      <protection locked="0"/>
    </xf>
    <xf numFmtId="0" fontId="83" fillId="34" borderId="105" xfId="0" applyFont="1" applyFill="1" applyBorder="1" applyAlignment="1" applyProtection="1">
      <alignment horizontal="center" vertical="center"/>
      <protection locked="0"/>
    </xf>
    <xf numFmtId="0" fontId="84" fillId="0" borderId="62" xfId="0" applyFont="1" applyBorder="1" applyAlignment="1" applyProtection="1">
      <alignment horizontal="center" vertical="center" wrapText="1"/>
      <protection locked="0"/>
    </xf>
    <xf numFmtId="0" fontId="84" fillId="0" borderId="61" xfId="0" applyFont="1" applyBorder="1" applyAlignment="1" applyProtection="1">
      <alignment horizontal="center" vertical="center" wrapText="1"/>
      <protection locked="0"/>
    </xf>
    <xf numFmtId="0" fontId="80" fillId="50" borderId="41" xfId="0" applyFont="1" applyFill="1" applyBorder="1" applyAlignment="1" applyProtection="1">
      <alignment horizontal="right" vertical="center" wrapText="1"/>
      <protection locked="0"/>
    </xf>
    <xf numFmtId="14" fontId="80" fillId="43" borderId="41" xfId="0" applyNumberFormat="1" applyFont="1" applyFill="1" applyBorder="1" applyAlignment="1" applyProtection="1">
      <alignment horizontal="center" vertical="center" wrapText="1"/>
      <protection hidden="1"/>
    </xf>
    <xf numFmtId="0" fontId="23" fillId="41" borderId="4" xfId="0" applyFont="1" applyFill="1" applyBorder="1" applyAlignment="1" applyProtection="1">
      <alignment horizontal="center" vertical="center" wrapText="1"/>
      <protection hidden="1"/>
    </xf>
    <xf numFmtId="0" fontId="77" fillId="43" borderId="4" xfId="0" applyFont="1" applyFill="1" applyBorder="1" applyAlignment="1" applyProtection="1">
      <alignment horizontal="center" vertical="center" wrapText="1"/>
      <protection hidden="1"/>
    </xf>
    <xf numFmtId="0" fontId="77" fillId="43" borderId="1" xfId="0" applyFont="1" applyFill="1" applyBorder="1" applyAlignment="1" applyProtection="1">
      <alignment horizontal="center" vertical="center" wrapText="1"/>
      <protection hidden="1"/>
    </xf>
    <xf numFmtId="0" fontId="27" fillId="32" borderId="60" xfId="0" applyFont="1" applyFill="1" applyBorder="1" applyAlignment="1" applyProtection="1">
      <alignment horizontal="center" vertical="center"/>
      <protection hidden="1"/>
    </xf>
    <xf numFmtId="0" fontId="77" fillId="11" borderId="40" xfId="0" applyFont="1" applyFill="1" applyBorder="1" applyAlignment="1" applyProtection="1">
      <alignment horizontal="center" vertical="center" wrapText="1"/>
      <protection hidden="1"/>
    </xf>
    <xf numFmtId="0" fontId="75" fillId="42" borderId="4" xfId="0" applyFont="1" applyFill="1" applyBorder="1" applyAlignment="1" applyProtection="1">
      <alignment horizontal="center" vertical="center" wrapText="1"/>
      <protection hidden="1"/>
    </xf>
    <xf numFmtId="0" fontId="23" fillId="41" borderId="1" xfId="0" applyFont="1" applyFill="1" applyBorder="1" applyAlignment="1" applyProtection="1">
      <alignment horizontal="center" vertical="center" wrapText="1"/>
      <protection hidden="1"/>
    </xf>
    <xf numFmtId="172" fontId="80" fillId="50" borderId="41" xfId="0" applyNumberFormat="1" applyFont="1" applyFill="1" applyBorder="1" applyAlignment="1" applyProtection="1">
      <alignment horizontal="right" vertical="center" wrapText="1"/>
      <protection locked="0"/>
    </xf>
    <xf numFmtId="0" fontId="80" fillId="50" borderId="41" xfId="0" applyFont="1" applyFill="1" applyBorder="1" applyAlignment="1" applyProtection="1">
      <alignment horizontal="center" vertical="top" wrapText="1"/>
      <protection locked="0"/>
    </xf>
    <xf numFmtId="0" fontId="79" fillId="43" borderId="41" xfId="0" applyFont="1" applyFill="1" applyBorder="1" applyAlignment="1" applyProtection="1">
      <alignment vertical="center" wrapText="1"/>
      <protection hidden="1"/>
    </xf>
    <xf numFmtId="172" fontId="80" fillId="50" borderId="41" xfId="0" applyNumberFormat="1" applyFont="1" applyFill="1" applyBorder="1" applyAlignment="1" applyProtection="1">
      <alignment horizontal="center" vertical="center" wrapText="1"/>
      <protection locked="0"/>
    </xf>
    <xf numFmtId="0" fontId="80" fillId="50" borderId="41" xfId="0" applyFont="1" applyFill="1" applyBorder="1" applyAlignment="1" applyProtection="1">
      <alignment vertical="center"/>
      <protection locked="0"/>
    </xf>
    <xf numFmtId="0" fontId="80" fillId="50" borderId="113" xfId="0" applyFont="1" applyFill="1" applyBorder="1" applyAlignment="1" applyProtection="1">
      <alignment vertical="center" wrapText="1"/>
      <protection locked="0"/>
    </xf>
    <xf numFmtId="172" fontId="80" fillId="50" borderId="113" xfId="0" applyNumberFormat="1" applyFont="1" applyFill="1" applyBorder="1" applyAlignment="1" applyProtection="1">
      <alignment vertical="center" wrapText="1"/>
      <protection locked="0"/>
    </xf>
    <xf numFmtId="172" fontId="80" fillId="50" borderId="41" xfId="0" applyNumberFormat="1" applyFont="1" applyFill="1" applyBorder="1" applyAlignment="1" applyProtection="1">
      <alignment vertical="center" wrapText="1"/>
      <protection locked="0"/>
    </xf>
    <xf numFmtId="172" fontId="80" fillId="50" borderId="41" xfId="0" applyNumberFormat="1" applyFont="1" applyFill="1" applyBorder="1" applyAlignment="1" applyProtection="1">
      <alignment vertical="center"/>
      <protection locked="0"/>
    </xf>
    <xf numFmtId="0" fontId="80" fillId="50" borderId="113" xfId="0" applyFont="1" applyFill="1" applyBorder="1" applyAlignment="1" applyProtection="1">
      <alignment horizontal="center" vertical="center" wrapText="1"/>
      <protection locked="0"/>
    </xf>
    <xf numFmtId="172" fontId="80" fillId="50" borderId="102" xfId="0" applyNumberFormat="1" applyFont="1" applyFill="1" applyBorder="1" applyAlignment="1" applyProtection="1">
      <alignment vertical="center" wrapText="1"/>
      <protection locked="0"/>
    </xf>
    <xf numFmtId="172" fontId="80" fillId="50" borderId="102" xfId="0" applyNumberFormat="1" applyFont="1" applyFill="1" applyBorder="1" applyAlignment="1" applyProtection="1">
      <alignment vertical="center"/>
      <protection locked="0"/>
    </xf>
    <xf numFmtId="176" fontId="80" fillId="50" borderId="113" xfId="0" applyNumberFormat="1" applyFont="1" applyFill="1" applyBorder="1" applyAlignment="1" applyProtection="1">
      <alignment vertical="center"/>
      <protection locked="0"/>
    </xf>
    <xf numFmtId="176" fontId="80" fillId="50" borderId="102" xfId="0" applyNumberFormat="1" applyFont="1" applyFill="1" applyBorder="1" applyAlignment="1" applyProtection="1">
      <alignment vertical="center" wrapText="1"/>
      <protection locked="0"/>
    </xf>
    <xf numFmtId="176" fontId="80" fillId="50" borderId="113" xfId="0" applyNumberFormat="1" applyFont="1" applyFill="1" applyBorder="1" applyAlignment="1" applyProtection="1">
      <alignment vertical="center" wrapText="1"/>
      <protection locked="0"/>
    </xf>
    <xf numFmtId="172" fontId="80" fillId="50" borderId="113" xfId="0" applyNumberFormat="1" applyFont="1" applyFill="1" applyBorder="1" applyAlignment="1" applyProtection="1">
      <alignment vertical="center"/>
      <protection locked="0"/>
    </xf>
    <xf numFmtId="176" fontId="80" fillId="50" borderId="114" xfId="0" applyNumberFormat="1" applyFont="1" applyFill="1" applyBorder="1" applyAlignment="1" applyProtection="1">
      <alignment horizontal="center" vertical="center"/>
      <protection locked="0"/>
    </xf>
    <xf numFmtId="176" fontId="80" fillId="50" borderId="116" xfId="0" applyNumberFormat="1" applyFont="1" applyFill="1" applyBorder="1" applyAlignment="1" applyProtection="1">
      <alignment vertical="center"/>
      <protection locked="0"/>
    </xf>
    <xf numFmtId="0" fontId="80" fillId="50" borderId="102" xfId="0" applyFont="1" applyFill="1" applyBorder="1" applyAlignment="1" applyProtection="1">
      <alignment horizontal="center" vertical="center" wrapText="1"/>
      <protection locked="0"/>
    </xf>
    <xf numFmtId="172" fontId="80" fillId="50" borderId="102" xfId="0" applyNumberFormat="1" applyFont="1" applyFill="1" applyBorder="1" applyAlignment="1" applyProtection="1">
      <alignment horizontal="center" vertical="center" wrapText="1"/>
      <protection locked="0"/>
    </xf>
    <xf numFmtId="0" fontId="80" fillId="50" borderId="40" xfId="0" applyFont="1" applyFill="1" applyBorder="1" applyAlignment="1" applyProtection="1">
      <alignment horizontal="center" vertical="center" wrapText="1"/>
      <protection locked="0"/>
    </xf>
    <xf numFmtId="176" fontId="80" fillId="50" borderId="41" xfId="0" applyNumberFormat="1" applyFont="1" applyFill="1" applyBorder="1" applyAlignment="1" applyProtection="1">
      <alignment vertical="center" wrapText="1"/>
      <protection locked="0"/>
    </xf>
    <xf numFmtId="176" fontId="80" fillId="9" borderId="35" xfId="0" applyNumberFormat="1" applyFont="1" applyFill="1" applyBorder="1" applyAlignment="1">
      <alignment vertical="center" wrapText="1"/>
    </xf>
    <xf numFmtId="0" fontId="79" fillId="50" borderId="113" xfId="0" applyFont="1" applyFill="1" applyBorder="1" applyAlignment="1" applyProtection="1">
      <alignment horizontal="right" vertical="center" wrapText="1"/>
      <protection locked="0"/>
    </xf>
    <xf numFmtId="3" fontId="80" fillId="50" borderId="41" xfId="0" applyNumberFormat="1" applyFont="1" applyFill="1" applyBorder="1" applyAlignment="1" applyProtection="1">
      <alignment vertical="center" wrapText="1"/>
      <protection locked="0"/>
    </xf>
    <xf numFmtId="176" fontId="80" fillId="50" borderId="41" xfId="0" applyNumberFormat="1" applyFont="1" applyFill="1" applyBorder="1" applyAlignment="1" applyProtection="1">
      <alignment horizontal="center" vertical="center" wrapText="1"/>
      <protection locked="0"/>
    </xf>
    <xf numFmtId="0" fontId="80" fillId="47" borderId="41" xfId="0" applyFont="1" applyFill="1" applyBorder="1" applyAlignment="1" applyProtection="1">
      <alignment horizontal="center" vertical="top" wrapText="1"/>
      <protection hidden="1"/>
    </xf>
    <xf numFmtId="14" fontId="80" fillId="48" borderId="41" xfId="0" applyNumberFormat="1" applyFont="1" applyFill="1" applyBorder="1" applyAlignment="1" applyProtection="1">
      <alignment horizontal="center" vertical="center"/>
      <protection hidden="1"/>
    </xf>
    <xf numFmtId="0" fontId="80" fillId="50" borderId="102" xfId="0" applyFont="1" applyFill="1" applyBorder="1" applyAlignment="1" applyProtection="1">
      <alignment vertical="center"/>
      <protection locked="0"/>
    </xf>
    <xf numFmtId="0" fontId="80" fillId="50" borderId="102" xfId="0" applyFont="1" applyFill="1" applyBorder="1" applyAlignment="1" applyProtection="1">
      <alignment horizontal="center" vertical="center"/>
      <protection locked="0"/>
    </xf>
    <xf numFmtId="0" fontId="80" fillId="50" borderId="117" xfId="0" applyFont="1" applyFill="1" applyBorder="1" applyAlignment="1" applyProtection="1">
      <alignment horizontal="center" vertical="center" wrapText="1"/>
      <protection locked="0"/>
    </xf>
    <xf numFmtId="172" fontId="80" fillId="50" borderId="116" xfId="0" applyNumberFormat="1" applyFont="1" applyFill="1" applyBorder="1" applyAlignment="1" applyProtection="1">
      <alignment horizontal="center" vertical="center"/>
      <protection locked="0"/>
    </xf>
    <xf numFmtId="172" fontId="80" fillId="50" borderId="116" xfId="0" applyNumberFormat="1" applyFont="1" applyFill="1" applyBorder="1" applyAlignment="1" applyProtection="1">
      <alignment vertical="center"/>
      <protection locked="0"/>
    </xf>
    <xf numFmtId="172" fontId="80" fillId="50" borderId="116" xfId="0" applyNumberFormat="1" applyFont="1" applyFill="1" applyBorder="1" applyAlignment="1" applyProtection="1">
      <alignment vertical="center" wrapText="1"/>
      <protection locked="0"/>
    </xf>
    <xf numFmtId="0" fontId="80" fillId="50" borderId="114" xfId="0" applyFont="1" applyFill="1" applyBorder="1" applyAlignment="1" applyProtection="1">
      <alignment horizontal="center" vertical="center" wrapText="1"/>
      <protection locked="0"/>
    </xf>
    <xf numFmtId="0" fontId="80" fillId="50" borderId="118" xfId="0" applyFont="1" applyFill="1" applyBorder="1" applyAlignment="1" applyProtection="1">
      <alignment horizontal="center" vertical="center" wrapText="1"/>
      <protection locked="0"/>
    </xf>
    <xf numFmtId="176" fontId="80" fillId="50" borderId="118" xfId="0" applyNumberFormat="1" applyFont="1" applyFill="1" applyBorder="1" applyAlignment="1" applyProtection="1">
      <alignment vertical="center"/>
      <protection locked="0"/>
    </xf>
    <xf numFmtId="176" fontId="80" fillId="50" borderId="115" xfId="0" applyNumberFormat="1" applyFont="1" applyFill="1" applyBorder="1" applyAlignment="1" applyProtection="1">
      <alignment vertical="center" wrapText="1"/>
      <protection locked="0"/>
    </xf>
    <xf numFmtId="172" fontId="80" fillId="50" borderId="115" xfId="0" applyNumberFormat="1" applyFont="1" applyFill="1" applyBorder="1" applyAlignment="1" applyProtection="1">
      <alignment vertical="center"/>
      <protection locked="0"/>
    </xf>
    <xf numFmtId="172" fontId="80" fillId="50" borderId="115" xfId="0" applyNumberFormat="1" applyFont="1" applyFill="1" applyBorder="1" applyAlignment="1" applyProtection="1">
      <alignment vertical="center" wrapText="1"/>
      <protection locked="0"/>
    </xf>
    <xf numFmtId="0" fontId="80" fillId="50" borderId="119" xfId="0" applyFont="1" applyFill="1" applyBorder="1" applyAlignment="1" applyProtection="1">
      <alignment horizontal="center" vertical="center" wrapText="1"/>
      <protection locked="0"/>
    </xf>
    <xf numFmtId="14" fontId="80" fillId="48" borderId="41" xfId="0" applyNumberFormat="1" applyFont="1" applyFill="1" applyBorder="1" applyAlignment="1" applyProtection="1">
      <alignment horizontal="center" vertical="center" wrapText="1"/>
      <protection hidden="1"/>
    </xf>
    <xf numFmtId="0" fontId="80" fillId="0" borderId="41" xfId="0" applyFont="1" applyBorder="1" applyAlignment="1" applyProtection="1">
      <alignment horizontal="center" vertical="center" wrapText="1"/>
      <protection locked="0"/>
    </xf>
    <xf numFmtId="0" fontId="80" fillId="0" borderId="41" xfId="0" applyFont="1" applyBorder="1" applyAlignment="1" applyProtection="1">
      <alignment wrapText="1"/>
      <protection locked="0"/>
    </xf>
    <xf numFmtId="0" fontId="3" fillId="9" borderId="0" xfId="2" applyFont="1" applyFill="1" applyAlignment="1" applyProtection="1">
      <alignment wrapText="1"/>
      <protection hidden="1"/>
    </xf>
    <xf numFmtId="169" fontId="17" fillId="9" borderId="0" xfId="1" applyNumberFormat="1" applyFont="1" applyFill="1" applyAlignment="1" applyProtection="1">
      <alignment horizontal="left" vertical="center"/>
      <protection hidden="1"/>
    </xf>
    <xf numFmtId="169" fontId="17" fillId="9" borderId="0" xfId="1" applyNumberFormat="1" applyFont="1" applyFill="1" applyBorder="1" applyAlignment="1" applyProtection="1">
      <alignment horizontal="left" vertical="center"/>
      <protection hidden="1"/>
    </xf>
    <xf numFmtId="0" fontId="18" fillId="9" borderId="0" xfId="2" applyFont="1" applyFill="1" applyAlignment="1" applyProtection="1">
      <alignment vertical="center" wrapText="1"/>
      <protection hidden="1"/>
    </xf>
    <xf numFmtId="0" fontId="20" fillId="9" borderId="0" xfId="2" applyFont="1" applyFill="1" applyAlignment="1" applyProtection="1">
      <alignment vertical="center"/>
      <protection hidden="1"/>
    </xf>
    <xf numFmtId="0" fontId="18" fillId="6" borderId="5" xfId="2" applyFont="1" applyFill="1" applyBorder="1" applyAlignment="1" applyProtection="1">
      <alignment horizontal="right" vertical="center" wrapText="1"/>
      <protection hidden="1"/>
    </xf>
    <xf numFmtId="0" fontId="18" fillId="6" borderId="6" xfId="2" applyFont="1" applyFill="1" applyBorder="1" applyAlignment="1" applyProtection="1">
      <alignment horizontal="center" vertical="center"/>
      <protection hidden="1"/>
    </xf>
    <xf numFmtId="0" fontId="18" fillId="50" borderId="0" xfId="2" applyFont="1" applyFill="1" applyAlignment="1" applyProtection="1">
      <alignment horizontal="center" vertical="center"/>
      <protection hidden="1"/>
    </xf>
    <xf numFmtId="167" fontId="3" fillId="8" borderId="13" xfId="3" applyNumberFormat="1" applyFont="1" applyFill="1" applyBorder="1" applyAlignment="1" applyProtection="1">
      <alignment horizontal="center" vertical="center"/>
      <protection hidden="1"/>
    </xf>
    <xf numFmtId="167" fontId="18" fillId="8" borderId="122" xfId="3" applyNumberFormat="1" applyFont="1" applyFill="1" applyBorder="1" applyAlignment="1" applyProtection="1">
      <alignment horizontal="center" vertical="center"/>
      <protection hidden="1"/>
    </xf>
    <xf numFmtId="164" fontId="3" fillId="8" borderId="15" xfId="2" applyNumberFormat="1" applyFont="1" applyFill="1" applyBorder="1" applyAlignment="1" applyProtection="1">
      <alignment horizontal="right" vertical="center" wrapText="1"/>
      <protection hidden="1"/>
    </xf>
    <xf numFmtId="0" fontId="3" fillId="8" borderId="15" xfId="2" applyFont="1" applyFill="1" applyBorder="1" applyAlignment="1" applyProtection="1">
      <alignment horizontal="center" vertical="center"/>
      <protection hidden="1"/>
    </xf>
    <xf numFmtId="164" fontId="3" fillId="8" borderId="15" xfId="2" applyNumberFormat="1" applyFont="1" applyFill="1" applyBorder="1" applyAlignment="1" applyProtection="1">
      <alignment horizontal="center" vertical="center" wrapText="1"/>
      <protection hidden="1"/>
    </xf>
    <xf numFmtId="164" fontId="3" fillId="50" borderId="0" xfId="2" applyNumberFormat="1" applyFont="1" applyFill="1" applyAlignment="1" applyProtection="1">
      <alignment horizontal="center" vertical="center" wrapText="1"/>
      <protection hidden="1"/>
    </xf>
    <xf numFmtId="0" fontId="3" fillId="50" borderId="0" xfId="2" applyFont="1" applyFill="1" applyAlignment="1" applyProtection="1">
      <alignment horizontal="left" vertical="center" wrapText="1"/>
      <protection hidden="1"/>
    </xf>
    <xf numFmtId="0" fontId="30" fillId="8" borderId="13" xfId="0" applyFont="1" applyFill="1" applyBorder="1" applyAlignment="1" applyProtection="1">
      <alignment horizontal="center" vertical="center" wrapText="1"/>
      <protection hidden="1"/>
    </xf>
    <xf numFmtId="0" fontId="85" fillId="9" borderId="0" xfId="0" applyFont="1" applyFill="1" applyAlignment="1" applyProtection="1">
      <alignment horizontal="center"/>
      <protection hidden="1"/>
    </xf>
    <xf numFmtId="0" fontId="82" fillId="0" borderId="15" xfId="2" applyFont="1" applyBorder="1" applyAlignment="1" applyProtection="1">
      <alignment horizontal="left" vertical="center" wrapText="1"/>
      <protection hidden="1"/>
    </xf>
    <xf numFmtId="9" fontId="82" fillId="26" borderId="15" xfId="2" applyNumberFormat="1" applyFont="1" applyFill="1" applyBorder="1" applyAlignment="1" applyProtection="1">
      <alignment horizontal="center" vertical="center"/>
      <protection hidden="1"/>
    </xf>
    <xf numFmtId="0" fontId="71" fillId="9" borderId="15" xfId="2" applyFont="1" applyFill="1" applyBorder="1" applyAlignment="1" applyProtection="1">
      <alignment horizontal="center" vertical="center" wrapText="1"/>
      <protection hidden="1"/>
    </xf>
    <xf numFmtId="0" fontId="71" fillId="9" borderId="15" xfId="2" applyFont="1" applyFill="1" applyBorder="1" applyAlignment="1" applyProtection="1">
      <alignment horizontal="center" vertical="top" wrapText="1"/>
      <protection hidden="1"/>
    </xf>
    <xf numFmtId="9" fontId="82" fillId="23" borderId="15" xfId="2" applyNumberFormat="1" applyFont="1" applyFill="1" applyBorder="1" applyAlignment="1" applyProtection="1">
      <alignment horizontal="center" vertical="center"/>
      <protection hidden="1"/>
    </xf>
    <xf numFmtId="0" fontId="71" fillId="0" borderId="15" xfId="2" applyFont="1" applyBorder="1" applyAlignment="1" applyProtection="1">
      <alignment horizontal="center" vertical="center" wrapText="1"/>
      <protection hidden="1"/>
    </xf>
    <xf numFmtId="0" fontId="71" fillId="0" borderId="15" xfId="2" applyFont="1" applyBorder="1" applyAlignment="1" applyProtection="1">
      <alignment horizontal="center" vertical="center"/>
      <protection hidden="1"/>
    </xf>
    <xf numFmtId="0" fontId="71" fillId="0" borderId="15" xfId="2" applyFont="1" applyBorder="1" applyAlignment="1" applyProtection="1">
      <alignment horizontal="left" vertical="center" wrapText="1"/>
      <protection hidden="1"/>
    </xf>
    <xf numFmtId="14" fontId="71" fillId="0" borderId="15" xfId="2" applyNumberFormat="1" applyFont="1" applyBorder="1" applyAlignment="1" applyProtection="1">
      <alignment horizontal="center" vertical="center"/>
      <protection hidden="1"/>
    </xf>
    <xf numFmtId="167" fontId="71" fillId="0" borderId="15" xfId="3" applyNumberFormat="1" applyFont="1" applyBorder="1" applyAlignment="1" applyProtection="1">
      <alignment horizontal="center" vertical="center"/>
      <protection hidden="1"/>
    </xf>
    <xf numFmtId="9" fontId="82" fillId="0" borderId="15" xfId="13" applyFont="1" applyFill="1" applyBorder="1" applyAlignment="1" applyProtection="1">
      <alignment horizontal="center" vertical="center"/>
      <protection hidden="1"/>
    </xf>
    <xf numFmtId="9" fontId="82" fillId="0" borderId="74" xfId="13" applyFont="1" applyFill="1" applyBorder="1" applyAlignment="1" applyProtection="1">
      <alignment horizontal="center" vertical="center"/>
      <protection hidden="1"/>
    </xf>
    <xf numFmtId="168" fontId="71" fillId="0" borderId="15" xfId="5" applyNumberFormat="1" applyFont="1" applyFill="1" applyBorder="1" applyAlignment="1" applyProtection="1">
      <alignment horizontal="right" vertical="center"/>
      <protection hidden="1"/>
    </xf>
    <xf numFmtId="0" fontId="85" fillId="9" borderId="15" xfId="0" applyFont="1" applyFill="1" applyBorder="1" applyAlignment="1">
      <alignment vertical="center"/>
    </xf>
    <xf numFmtId="169" fontId="71" fillId="9" borderId="15" xfId="1" applyNumberFormat="1" applyFont="1" applyFill="1" applyBorder="1" applyAlignment="1" applyProtection="1">
      <alignment horizontal="left" vertical="center"/>
      <protection hidden="1"/>
    </xf>
    <xf numFmtId="169" fontId="71" fillId="9" borderId="0" xfId="1" applyNumberFormat="1" applyFont="1" applyFill="1" applyBorder="1" applyAlignment="1" applyProtection="1">
      <alignment horizontal="left" vertical="center"/>
      <protection hidden="1"/>
    </xf>
    <xf numFmtId="9" fontId="26" fillId="31" borderId="60" xfId="13" applyFont="1" applyFill="1" applyBorder="1" applyAlignment="1" applyProtection="1">
      <alignment horizontal="center" vertical="center"/>
      <protection hidden="1"/>
    </xf>
    <xf numFmtId="9" fontId="18" fillId="9" borderId="0" xfId="2" applyNumberFormat="1" applyFont="1" applyFill="1" applyAlignment="1" applyProtection="1">
      <alignment horizontal="center" vertical="center"/>
      <protection hidden="1"/>
    </xf>
    <xf numFmtId="0" fontId="17" fillId="0" borderId="60" xfId="0" applyFont="1" applyBorder="1" applyAlignment="1" applyProtection="1">
      <alignment horizontal="center" vertical="center" wrapText="1"/>
      <protection hidden="1"/>
    </xf>
    <xf numFmtId="44" fontId="17" fillId="0" borderId="59" xfId="0" applyNumberFormat="1" applyFont="1" applyBorder="1" applyAlignment="1" applyProtection="1">
      <alignment horizontal="center" vertical="center" wrapText="1"/>
      <protection locked="0"/>
    </xf>
    <xf numFmtId="9" fontId="17" fillId="0" borderId="59" xfId="0" applyNumberFormat="1" applyFont="1" applyBorder="1" applyAlignment="1" applyProtection="1">
      <alignment horizontal="center" vertical="center" wrapText="1"/>
      <protection locked="0"/>
    </xf>
    <xf numFmtId="0" fontId="17" fillId="32" borderId="17" xfId="0" applyFont="1" applyFill="1" applyBorder="1" applyAlignment="1" applyProtection="1">
      <alignment horizontal="center" vertical="center"/>
      <protection hidden="1"/>
    </xf>
    <xf numFmtId="172" fontId="19" fillId="9" borderId="123" xfId="0" applyNumberFormat="1" applyFont="1" applyFill="1" applyBorder="1" applyAlignment="1" applyProtection="1">
      <alignment vertical="center"/>
      <protection locked="0"/>
    </xf>
    <xf numFmtId="172" fontId="19" fillId="9" borderId="123" xfId="0" applyNumberFormat="1" applyFont="1" applyFill="1" applyBorder="1" applyAlignment="1" applyProtection="1">
      <alignment horizontal="center" vertical="center"/>
      <protection locked="0"/>
    </xf>
    <xf numFmtId="169" fontId="71" fillId="9" borderId="19" xfId="1" applyNumberFormat="1" applyFont="1" applyFill="1" applyBorder="1" applyAlignment="1" applyProtection="1">
      <alignment horizontal="left" vertical="center"/>
      <protection hidden="1"/>
    </xf>
    <xf numFmtId="0" fontId="85" fillId="9" borderId="0" xfId="0" applyFont="1" applyFill="1" applyAlignment="1" applyProtection="1">
      <alignment horizontal="left"/>
      <protection hidden="1"/>
    </xf>
    <xf numFmtId="0" fontId="85" fillId="0" borderId="15" xfId="0" applyFont="1" applyBorder="1" applyAlignment="1">
      <alignment vertical="center"/>
    </xf>
    <xf numFmtId="0" fontId="0" fillId="0" borderId="15" xfId="0" applyBorder="1" applyAlignment="1">
      <alignment vertical="center"/>
    </xf>
    <xf numFmtId="169" fontId="86" fillId="0" borderId="15" xfId="0" applyNumberFormat="1" applyFont="1" applyBorder="1" applyAlignment="1">
      <alignment vertical="center"/>
    </xf>
    <xf numFmtId="169" fontId="86" fillId="9" borderId="0" xfId="0" applyNumberFormat="1" applyFont="1" applyFill="1" applyAlignment="1">
      <alignment vertical="center"/>
    </xf>
    <xf numFmtId="0" fontId="19" fillId="0" borderId="61" xfId="0" applyFont="1" applyBorder="1" applyAlignment="1" applyProtection="1">
      <alignment horizontal="center" vertical="center" wrapText="1"/>
      <protection locked="0" hidden="1"/>
    </xf>
    <xf numFmtId="172" fontId="17" fillId="9" borderId="123" xfId="0" applyNumberFormat="1" applyFont="1" applyFill="1" applyBorder="1" applyAlignment="1" applyProtection="1">
      <alignment vertical="center"/>
      <protection hidden="1"/>
    </xf>
    <xf numFmtId="172" fontId="17" fillId="9" borderId="123" xfId="0" applyNumberFormat="1" applyFont="1" applyFill="1" applyBorder="1" applyAlignment="1" applyProtection="1">
      <alignment horizontal="center" vertical="center"/>
      <protection locked="0"/>
    </xf>
    <xf numFmtId="0" fontId="82" fillId="0" borderId="16" xfId="2" applyFont="1" applyBorder="1" applyAlignment="1" applyProtection="1">
      <alignment horizontal="left" vertical="center" wrapText="1"/>
      <protection hidden="1"/>
    </xf>
    <xf numFmtId="0" fontId="71" fillId="9" borderId="16" xfId="6" applyFont="1" applyFill="1" applyBorder="1" applyAlignment="1" applyProtection="1">
      <alignment horizontal="center" vertical="top" wrapText="1"/>
      <protection hidden="1"/>
    </xf>
    <xf numFmtId="0" fontId="71" fillId="0" borderId="16" xfId="6" applyFont="1" applyBorder="1" applyAlignment="1" applyProtection="1">
      <alignment horizontal="center" vertical="center" wrapText="1"/>
      <protection hidden="1"/>
    </xf>
    <xf numFmtId="0" fontId="71" fillId="0" borderId="16" xfId="6" applyFont="1" applyBorder="1" applyAlignment="1" applyProtection="1">
      <alignment horizontal="center" vertical="center"/>
      <protection hidden="1"/>
    </xf>
    <xf numFmtId="0" fontId="71" fillId="0" borderId="16" xfId="6" applyFont="1" applyBorder="1" applyAlignment="1" applyProtection="1">
      <alignment horizontal="left" vertical="center" wrapText="1"/>
      <protection hidden="1"/>
    </xf>
    <xf numFmtId="0" fontId="71" fillId="0" borderId="17" xfId="6" applyFont="1" applyBorder="1" applyAlignment="1" applyProtection="1">
      <alignment horizontal="left" vertical="center" wrapText="1"/>
      <protection hidden="1"/>
    </xf>
    <xf numFmtId="9" fontId="82" fillId="0" borderId="16" xfId="13" applyFont="1" applyFill="1" applyBorder="1" applyAlignment="1" applyProtection="1">
      <alignment horizontal="center" vertical="center"/>
      <protection hidden="1"/>
    </xf>
    <xf numFmtId="9" fontId="82" fillId="0" borderId="17" xfId="13" applyFont="1" applyFill="1" applyBorder="1" applyAlignment="1" applyProtection="1">
      <alignment horizontal="center" vertical="center"/>
      <protection hidden="1"/>
    </xf>
    <xf numFmtId="168" fontId="33" fillId="0" borderId="15" xfId="5" applyNumberFormat="1" applyFont="1" applyFill="1" applyBorder="1" applyAlignment="1" applyProtection="1">
      <alignment horizontal="right" vertical="center"/>
      <protection hidden="1"/>
    </xf>
    <xf numFmtId="9" fontId="17" fillId="9" borderId="59" xfId="0" applyNumberFormat="1" applyFont="1" applyFill="1" applyBorder="1" applyAlignment="1" applyProtection="1">
      <alignment horizontal="center" vertical="center"/>
      <protection locked="0"/>
    </xf>
    <xf numFmtId="0" fontId="82" fillId="15" borderId="15" xfId="2" applyFont="1" applyFill="1" applyBorder="1" applyAlignment="1" applyProtection="1">
      <alignment horizontal="left" vertical="center" wrapText="1"/>
      <protection hidden="1"/>
    </xf>
    <xf numFmtId="0" fontId="71" fillId="15" borderId="15" xfId="2" applyFont="1" applyFill="1" applyBorder="1" applyAlignment="1" applyProtection="1">
      <alignment horizontal="center" vertical="center" wrapText="1"/>
      <protection hidden="1"/>
    </xf>
    <xf numFmtId="0" fontId="71" fillId="15" borderId="15" xfId="2" applyFont="1" applyFill="1" applyBorder="1" applyAlignment="1" applyProtection="1">
      <alignment horizontal="center" vertical="top" wrapText="1"/>
      <protection hidden="1"/>
    </xf>
    <xf numFmtId="0" fontId="82" fillId="23" borderId="15" xfId="2" applyFont="1" applyFill="1" applyBorder="1" applyAlignment="1" applyProtection="1">
      <alignment horizontal="center" vertical="center"/>
      <protection hidden="1"/>
    </xf>
    <xf numFmtId="0" fontId="71" fillId="15" borderId="15" xfId="2" applyFont="1" applyFill="1" applyBorder="1" applyAlignment="1" applyProtection="1">
      <alignment horizontal="center" vertical="center"/>
      <protection hidden="1"/>
    </xf>
    <xf numFmtId="0" fontId="71" fillId="15" borderId="15" xfId="2" applyFont="1" applyFill="1" applyBorder="1" applyAlignment="1" applyProtection="1">
      <alignment horizontal="left" vertical="center" wrapText="1"/>
      <protection hidden="1"/>
    </xf>
    <xf numFmtId="14" fontId="71" fillId="15" borderId="15" xfId="2" applyNumberFormat="1" applyFont="1" applyFill="1" applyBorder="1" applyAlignment="1" applyProtection="1">
      <alignment horizontal="center" vertical="center"/>
      <protection hidden="1"/>
    </xf>
    <xf numFmtId="0" fontId="82" fillId="15" borderId="15" xfId="2" applyFont="1" applyFill="1" applyBorder="1" applyAlignment="1" applyProtection="1">
      <alignment horizontal="center" vertical="center"/>
      <protection hidden="1"/>
    </xf>
    <xf numFmtId="0" fontId="82" fillId="15" borderId="74" xfId="2" applyFont="1" applyFill="1" applyBorder="1" applyAlignment="1" applyProtection="1">
      <alignment horizontal="center" vertical="center"/>
      <protection hidden="1"/>
    </xf>
    <xf numFmtId="168" fontId="71" fillId="15" borderId="15" xfId="5" applyNumberFormat="1" applyFont="1" applyFill="1" applyBorder="1" applyAlignment="1" applyProtection="1">
      <alignment horizontal="right" vertical="center"/>
      <protection hidden="1"/>
    </xf>
    <xf numFmtId="0" fontId="85" fillId="15" borderId="15" xfId="0" applyFont="1" applyFill="1" applyBorder="1" applyAlignment="1">
      <alignment vertical="center"/>
    </xf>
    <xf numFmtId="0" fontId="0" fillId="15" borderId="15" xfId="0" applyFill="1" applyBorder="1" applyAlignment="1">
      <alignment vertical="center"/>
    </xf>
    <xf numFmtId="169" fontId="86" fillId="15" borderId="15" xfId="0" applyNumberFormat="1" applyFont="1" applyFill="1" applyBorder="1" applyAlignment="1">
      <alignment vertical="center"/>
    </xf>
    <xf numFmtId="0" fontId="17" fillId="0" borderId="59" xfId="0" applyFont="1" applyBorder="1" applyAlignment="1" applyProtection="1">
      <alignment horizontal="center" vertical="center"/>
      <protection locked="0"/>
    </xf>
    <xf numFmtId="172" fontId="17" fillId="9" borderId="123" xfId="0" applyNumberFormat="1" applyFont="1" applyFill="1" applyBorder="1" applyAlignment="1" applyProtection="1">
      <alignment vertical="center"/>
      <protection locked="0" hidden="1"/>
    </xf>
    <xf numFmtId="172" fontId="17" fillId="9" borderId="123" xfId="0" applyNumberFormat="1" applyFont="1" applyFill="1" applyBorder="1" applyAlignment="1" applyProtection="1">
      <alignment horizontal="center" vertical="center"/>
      <protection locked="0" hidden="1"/>
    </xf>
    <xf numFmtId="0" fontId="17" fillId="0" borderId="59" xfId="9" applyNumberFormat="1" applyFont="1" applyBorder="1" applyAlignment="1" applyProtection="1">
      <alignment horizontal="center" vertical="center"/>
      <protection locked="0"/>
    </xf>
    <xf numFmtId="0" fontId="17" fillId="0" borderId="0" xfId="0" applyFont="1" applyAlignment="1" applyProtection="1">
      <alignment horizontal="center" vertical="center" wrapText="1"/>
      <protection locked="0"/>
    </xf>
    <xf numFmtId="9" fontId="82" fillId="15" borderId="15" xfId="13" applyFont="1" applyFill="1" applyBorder="1" applyAlignment="1" applyProtection="1">
      <alignment horizontal="center" vertical="center"/>
      <protection hidden="1"/>
    </xf>
    <xf numFmtId="9" fontId="82" fillId="15" borderId="74" xfId="13" applyFont="1" applyFill="1" applyBorder="1" applyAlignment="1" applyProtection="1">
      <alignment horizontal="center" vertical="center"/>
      <protection hidden="1"/>
    </xf>
    <xf numFmtId="9" fontId="82" fillId="23" borderId="15" xfId="13" applyFont="1" applyFill="1" applyBorder="1" applyAlignment="1" applyProtection="1">
      <alignment horizontal="center" vertical="center"/>
      <protection hidden="1"/>
    </xf>
    <xf numFmtId="9" fontId="18" fillId="9" borderId="128" xfId="2" applyNumberFormat="1" applyFont="1" applyFill="1" applyBorder="1" applyAlignment="1" applyProtection="1">
      <alignment horizontal="center" vertical="center"/>
      <protection hidden="1"/>
    </xf>
    <xf numFmtId="0" fontId="19" fillId="0" borderId="68" xfId="0" applyFont="1" applyBorder="1" applyAlignment="1" applyProtection="1">
      <alignment horizontal="center" vertical="center" wrapText="1"/>
      <protection locked="0"/>
    </xf>
    <xf numFmtId="9" fontId="25" fillId="0" borderId="61" xfId="0" applyNumberFormat="1" applyFont="1" applyBorder="1" applyAlignment="1" applyProtection="1">
      <alignment horizontal="center" vertical="center"/>
      <protection locked="0"/>
    </xf>
    <xf numFmtId="9" fontId="18" fillId="9" borderId="80" xfId="2" applyNumberFormat="1" applyFont="1" applyFill="1" applyBorder="1" applyAlignment="1" applyProtection="1">
      <alignment horizontal="center" vertical="center"/>
      <protection hidden="1"/>
    </xf>
    <xf numFmtId="0" fontId="71" fillId="15" borderId="16" xfId="2" applyFont="1" applyFill="1" applyBorder="1" applyAlignment="1" applyProtection="1">
      <alignment horizontal="center" vertical="center"/>
      <protection hidden="1"/>
    </xf>
    <xf numFmtId="0" fontId="71" fillId="15" borderId="16" xfId="2" applyFont="1" applyFill="1" applyBorder="1" applyAlignment="1" applyProtection="1">
      <alignment horizontal="left" vertical="center" wrapText="1"/>
      <protection hidden="1"/>
    </xf>
    <xf numFmtId="9" fontId="82" fillId="15" borderId="15" xfId="2" applyNumberFormat="1" applyFont="1" applyFill="1" applyBorder="1" applyAlignment="1" applyProtection="1">
      <alignment horizontal="center" vertical="center"/>
      <protection hidden="1"/>
    </xf>
    <xf numFmtId="9" fontId="82" fillId="15" borderId="74" xfId="2" applyNumberFormat="1" applyFont="1" applyFill="1" applyBorder="1" applyAlignment="1" applyProtection="1">
      <alignment horizontal="center" vertical="center"/>
      <protection hidden="1"/>
    </xf>
    <xf numFmtId="171" fontId="19" fillId="15" borderId="15" xfId="11" applyNumberFormat="1" applyFont="1" applyFill="1" applyBorder="1" applyAlignment="1">
      <alignment horizontal="right" vertical="center"/>
    </xf>
    <xf numFmtId="169" fontId="71" fillId="15" borderId="15" xfId="1" applyNumberFormat="1" applyFont="1" applyFill="1" applyBorder="1" applyAlignment="1" applyProtection="1">
      <alignment horizontal="left" vertical="center"/>
      <protection hidden="1"/>
    </xf>
    <xf numFmtId="44" fontId="17" fillId="9" borderId="123" xfId="0" applyNumberFormat="1" applyFont="1" applyFill="1" applyBorder="1" applyAlignment="1" applyProtection="1">
      <alignment vertical="center"/>
      <protection locked="0"/>
    </xf>
    <xf numFmtId="172" fontId="3" fillId="9" borderId="123" xfId="5" applyNumberFormat="1" applyFont="1" applyFill="1" applyBorder="1" applyAlignment="1" applyProtection="1">
      <alignment vertical="center" wrapText="1"/>
      <protection hidden="1"/>
    </xf>
    <xf numFmtId="172" fontId="17" fillId="9" borderId="123" xfId="0" applyNumberFormat="1" applyFont="1" applyFill="1" applyBorder="1" applyAlignment="1" applyProtection="1">
      <alignment horizontal="center" vertical="center"/>
      <protection hidden="1"/>
    </xf>
    <xf numFmtId="172" fontId="3" fillId="9" borderId="123" xfId="5" applyNumberFormat="1" applyFont="1" applyFill="1" applyBorder="1" applyAlignment="1" applyProtection="1">
      <alignment horizontal="center" vertical="center" wrapText="1"/>
      <protection hidden="1"/>
    </xf>
    <xf numFmtId="9" fontId="82" fillId="0" borderId="15" xfId="2" applyNumberFormat="1" applyFont="1" applyBorder="1" applyAlignment="1" applyProtection="1">
      <alignment horizontal="center" vertical="center"/>
      <protection hidden="1"/>
    </xf>
    <xf numFmtId="9" fontId="82" fillId="0" borderId="74" xfId="2" applyNumberFormat="1" applyFont="1" applyBorder="1" applyAlignment="1" applyProtection="1">
      <alignment horizontal="center" vertical="center"/>
      <protection hidden="1"/>
    </xf>
    <xf numFmtId="9" fontId="82" fillId="24" borderId="15" xfId="2" applyNumberFormat="1" applyFont="1" applyFill="1" applyBorder="1" applyAlignment="1" applyProtection="1">
      <alignment horizontal="center" vertical="center"/>
      <protection hidden="1"/>
    </xf>
    <xf numFmtId="0" fontId="19" fillId="0" borderId="61" xfId="0" applyFont="1" applyBorder="1" applyAlignment="1" applyProtection="1">
      <alignment horizontal="center" vertical="center" wrapText="1" indent="1"/>
      <protection locked="0"/>
    </xf>
    <xf numFmtId="12" fontId="17" fillId="0" borderId="59" xfId="0" applyNumberFormat="1" applyFont="1" applyBorder="1" applyAlignment="1" applyProtection="1">
      <alignment horizontal="center" vertical="center"/>
      <protection locked="0"/>
    </xf>
    <xf numFmtId="9" fontId="19" fillId="0" borderId="59" xfId="0" applyNumberFormat="1" applyFont="1" applyBorder="1" applyAlignment="1" applyProtection="1">
      <alignment horizontal="center" vertical="center"/>
      <protection locked="0"/>
    </xf>
    <xf numFmtId="10" fontId="19" fillId="0" borderId="59" xfId="0" applyNumberFormat="1" applyFont="1" applyBorder="1" applyAlignment="1" applyProtection="1">
      <alignment horizontal="center" vertical="center"/>
      <protection locked="0"/>
    </xf>
    <xf numFmtId="0" fontId="19"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19" fillId="9" borderId="61" xfId="0" applyFont="1" applyFill="1" applyBorder="1" applyAlignment="1" applyProtection="1">
      <alignment horizontal="center" vertical="center" wrapText="1"/>
      <protection locked="0" hidden="1"/>
    </xf>
    <xf numFmtId="172" fontId="3" fillId="9" borderId="123" xfId="5" applyNumberFormat="1" applyFont="1" applyFill="1" applyBorder="1" applyAlignment="1" applyProtection="1">
      <alignment vertical="center" wrapText="1"/>
      <protection locked="0" hidden="1"/>
    </xf>
    <xf numFmtId="172" fontId="3" fillId="9" borderId="123" xfId="5" applyNumberFormat="1" applyFont="1" applyFill="1" applyBorder="1" applyAlignment="1" applyProtection="1">
      <alignment horizontal="center" vertical="center" wrapText="1"/>
      <protection locked="0" hidden="1"/>
    </xf>
    <xf numFmtId="0" fontId="19" fillId="9" borderId="61" xfId="0" applyFont="1" applyFill="1" applyBorder="1" applyAlignment="1" applyProtection="1">
      <alignment horizontal="center" vertical="center" wrapText="1"/>
      <protection hidden="1"/>
    </xf>
    <xf numFmtId="9" fontId="82" fillId="24" borderId="15" xfId="9" applyFont="1" applyFill="1" applyBorder="1" applyAlignment="1" applyProtection="1">
      <alignment horizontal="center" vertical="center"/>
      <protection hidden="1"/>
    </xf>
    <xf numFmtId="172" fontId="26" fillId="31" borderId="60" xfId="13" applyNumberFormat="1" applyFont="1" applyFill="1" applyBorder="1" applyAlignment="1" applyProtection="1">
      <alignment horizontal="center" vertical="center"/>
      <protection hidden="1"/>
    </xf>
    <xf numFmtId="172" fontId="3" fillId="9" borderId="123" xfId="5" applyNumberFormat="1" applyFont="1" applyFill="1" applyBorder="1" applyAlignment="1" applyProtection="1">
      <alignment horizontal="left" vertical="center" wrapText="1"/>
      <protection hidden="1"/>
    </xf>
    <xf numFmtId="0" fontId="17" fillId="0" borderId="61" xfId="0" applyFont="1" applyBorder="1" applyAlignment="1" applyProtection="1">
      <alignment horizontal="center" vertical="center" wrapText="1"/>
      <protection locked="0" hidden="1"/>
    </xf>
    <xf numFmtId="168" fontId="3" fillId="9" borderId="123" xfId="5" applyNumberFormat="1" applyFont="1" applyFill="1" applyBorder="1" applyAlignment="1" applyProtection="1">
      <alignment horizontal="left" vertical="center" wrapText="1"/>
      <protection hidden="1"/>
    </xf>
    <xf numFmtId="0" fontId="19" fillId="0" borderId="68" xfId="0" applyFont="1" applyBorder="1" applyAlignment="1" applyProtection="1">
      <alignment horizontal="center" vertical="center" wrapText="1"/>
      <protection locked="0" hidden="1"/>
    </xf>
    <xf numFmtId="0" fontId="19" fillId="0" borderId="61" xfId="0" quotePrefix="1" applyFont="1" applyBorder="1" applyAlignment="1" applyProtection="1">
      <alignment horizontal="center" vertical="center" wrapText="1"/>
      <protection locked="0"/>
    </xf>
    <xf numFmtId="172" fontId="17" fillId="9" borderId="123" xfId="0" applyNumberFormat="1" applyFont="1" applyFill="1" applyBorder="1" applyAlignment="1" applyProtection="1">
      <alignment vertical="center"/>
      <protection locked="0"/>
    </xf>
    <xf numFmtId="0" fontId="65" fillId="0" borderId="16" xfId="0" applyFont="1" applyBorder="1" applyAlignment="1">
      <alignment wrapText="1"/>
    </xf>
    <xf numFmtId="0" fontId="85" fillId="0" borderId="15" xfId="2" applyFont="1" applyBorder="1" applyAlignment="1" applyProtection="1">
      <alignment horizontal="center" vertical="center" wrapText="1"/>
      <protection hidden="1"/>
    </xf>
    <xf numFmtId="171" fontId="33" fillId="0" borderId="15" xfId="11" applyNumberFormat="1" applyFont="1" applyBorder="1" applyAlignment="1">
      <alignment horizontal="right" vertical="center"/>
    </xf>
    <xf numFmtId="0" fontId="82" fillId="24" borderId="15" xfId="2" applyFont="1" applyFill="1" applyBorder="1" applyAlignment="1" applyProtection="1">
      <alignment horizontal="center" vertical="center"/>
      <protection hidden="1"/>
    </xf>
    <xf numFmtId="1" fontId="17" fillId="0" borderId="59" xfId="0" applyNumberFormat="1" applyFont="1" applyBorder="1" applyAlignment="1" applyProtection="1">
      <alignment horizontal="center" vertical="center"/>
      <protection locked="0"/>
    </xf>
    <xf numFmtId="172" fontId="3" fillId="9" borderId="123" xfId="5" applyNumberFormat="1" applyFont="1" applyFill="1" applyBorder="1" applyAlignment="1" applyProtection="1">
      <alignment vertical="center" wrapText="1"/>
      <protection locked="0"/>
    </xf>
    <xf numFmtId="0" fontId="71" fillId="12" borderId="15" xfId="2" applyFont="1" applyFill="1" applyBorder="1" applyAlignment="1" applyProtection="1">
      <alignment horizontal="center" vertical="center" wrapText="1"/>
      <protection hidden="1"/>
    </xf>
    <xf numFmtId="0" fontId="71" fillId="12" borderId="15" xfId="2" applyFont="1" applyFill="1" applyBorder="1" applyAlignment="1" applyProtection="1">
      <alignment horizontal="center" vertical="top" wrapText="1"/>
      <protection hidden="1"/>
    </xf>
    <xf numFmtId="172" fontId="3" fillId="9" borderId="123" xfId="5" applyNumberFormat="1" applyFont="1" applyFill="1" applyBorder="1" applyAlignment="1" applyProtection="1">
      <alignment horizontal="left" vertical="center" wrapText="1"/>
      <protection locked="0"/>
    </xf>
    <xf numFmtId="1" fontId="82" fillId="23" borderId="15" xfId="13" applyNumberFormat="1" applyFont="1" applyFill="1" applyBorder="1" applyAlignment="1" applyProtection="1">
      <alignment horizontal="center" vertical="center"/>
      <protection hidden="1"/>
    </xf>
    <xf numFmtId="0" fontId="82" fillId="0" borderId="15" xfId="2" applyFont="1" applyBorder="1" applyAlignment="1" applyProtection="1">
      <alignment horizontal="center" vertical="center"/>
      <protection hidden="1"/>
    </xf>
    <xf numFmtId="0" fontId="82" fillId="0" borderId="74" xfId="2" applyFont="1" applyBorder="1" applyAlignment="1" applyProtection="1">
      <alignment horizontal="center" vertical="center"/>
      <protection hidden="1"/>
    </xf>
    <xf numFmtId="172" fontId="19" fillId="9" borderId="123" xfId="0" applyNumberFormat="1" applyFont="1" applyFill="1" applyBorder="1" applyAlignment="1" applyProtection="1">
      <alignment vertical="center"/>
      <protection hidden="1"/>
    </xf>
    <xf numFmtId="0" fontId="17"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0" fillId="0" borderId="15" xfId="0" applyBorder="1"/>
    <xf numFmtId="169" fontId="86" fillId="0" borderId="15" xfId="0" applyNumberFormat="1" applyFont="1" applyBorder="1"/>
    <xf numFmtId="169" fontId="86" fillId="9" borderId="0" xfId="0" applyNumberFormat="1" applyFont="1" applyFill="1"/>
    <xf numFmtId="0" fontId="71" fillId="0" borderId="16" xfId="2" applyFont="1" applyBorder="1" applyAlignment="1" applyProtection="1">
      <alignment horizontal="left" vertical="center" wrapText="1"/>
      <protection hidden="1"/>
    </xf>
    <xf numFmtId="14" fontId="71" fillId="0" borderId="16" xfId="2" applyNumberFormat="1" applyFont="1" applyBorder="1" applyAlignment="1" applyProtection="1">
      <alignment horizontal="center" vertical="center"/>
      <protection hidden="1"/>
    </xf>
    <xf numFmtId="0" fontId="82" fillId="0" borderId="16" xfId="2" applyFont="1" applyBorder="1" applyAlignment="1" applyProtection="1">
      <alignment horizontal="center" vertical="center"/>
      <protection hidden="1"/>
    </xf>
    <xf numFmtId="0" fontId="82" fillId="0" borderId="17" xfId="2" applyFont="1" applyBorder="1" applyAlignment="1" applyProtection="1">
      <alignment horizontal="center" vertical="center"/>
      <protection hidden="1"/>
    </xf>
    <xf numFmtId="0" fontId="17" fillId="0" borderId="106" xfId="0" applyFont="1" applyBorder="1" applyAlignment="1" applyProtection="1">
      <alignment horizontal="center" vertical="center" wrapText="1"/>
      <protection hidden="1"/>
    </xf>
    <xf numFmtId="168" fontId="71" fillId="15" borderId="15" xfId="5" applyNumberFormat="1" applyFont="1" applyFill="1" applyBorder="1" applyAlignment="1" applyProtection="1">
      <alignment horizontal="right" vertical="center"/>
      <protection locked="0"/>
    </xf>
    <xf numFmtId="9" fontId="18" fillId="9" borderId="80" xfId="2" applyNumberFormat="1" applyFont="1" applyFill="1" applyBorder="1" applyAlignment="1" applyProtection="1">
      <alignment horizontal="center" vertical="center"/>
      <protection locked="0"/>
    </xf>
    <xf numFmtId="0" fontId="82" fillId="15" borderId="15" xfId="2" applyFont="1" applyFill="1" applyBorder="1" applyAlignment="1" applyProtection="1">
      <alignment horizontal="left" vertical="center" wrapText="1"/>
      <protection locked="0"/>
    </xf>
    <xf numFmtId="0" fontId="71" fillId="15" borderId="15" xfId="2" applyFont="1" applyFill="1" applyBorder="1" applyAlignment="1" applyProtection="1">
      <alignment horizontal="center" vertical="center" wrapText="1"/>
      <protection locked="0"/>
    </xf>
    <xf numFmtId="0" fontId="71" fillId="15" borderId="15" xfId="2" applyFont="1" applyFill="1" applyBorder="1" applyAlignment="1" applyProtection="1">
      <alignment horizontal="center" vertical="top" wrapText="1"/>
      <protection locked="0"/>
    </xf>
    <xf numFmtId="1" fontId="82" fillId="23" borderId="15" xfId="13" applyNumberFormat="1" applyFont="1" applyFill="1" applyBorder="1" applyAlignment="1" applyProtection="1">
      <alignment horizontal="center" vertical="center"/>
      <protection locked="0"/>
    </xf>
    <xf numFmtId="0" fontId="71" fillId="15" borderId="15" xfId="2" applyFont="1" applyFill="1" applyBorder="1" applyAlignment="1" applyProtection="1">
      <alignment horizontal="center" vertical="center"/>
      <protection locked="0"/>
    </xf>
    <xf numFmtId="0" fontId="71" fillId="15" borderId="15" xfId="2" applyFont="1" applyFill="1" applyBorder="1" applyAlignment="1" applyProtection="1">
      <alignment horizontal="left" vertical="center" wrapText="1"/>
      <protection locked="0"/>
    </xf>
    <xf numFmtId="14" fontId="71" fillId="15" borderId="15" xfId="2" applyNumberFormat="1" applyFont="1" applyFill="1" applyBorder="1" applyAlignment="1" applyProtection="1">
      <alignment horizontal="center" vertical="center"/>
      <protection locked="0"/>
    </xf>
    <xf numFmtId="0" fontId="82" fillId="15" borderId="15" xfId="2" applyFont="1" applyFill="1" applyBorder="1" applyAlignment="1" applyProtection="1">
      <alignment horizontal="center" vertical="center"/>
      <protection locked="0"/>
    </xf>
    <xf numFmtId="0" fontId="82" fillId="15" borderId="74" xfId="2" applyFont="1" applyFill="1" applyBorder="1" applyAlignment="1" applyProtection="1">
      <alignment horizontal="center" vertical="center"/>
      <protection locked="0"/>
    </xf>
    <xf numFmtId="9" fontId="18" fillId="9" borderId="0" xfId="2" applyNumberFormat="1" applyFont="1" applyFill="1" applyAlignment="1" applyProtection="1">
      <alignment horizontal="center" vertical="center"/>
      <protection locked="0"/>
    </xf>
    <xf numFmtId="9" fontId="82" fillId="23" borderId="15" xfId="13" applyFont="1" applyFill="1" applyBorder="1" applyAlignment="1" applyProtection="1">
      <alignment horizontal="center" vertical="center"/>
      <protection locked="0"/>
    </xf>
    <xf numFmtId="9" fontId="82" fillId="15" borderId="15" xfId="13" applyFont="1" applyFill="1" applyBorder="1" applyAlignment="1" applyProtection="1">
      <alignment horizontal="center" vertical="center"/>
      <protection locked="0"/>
    </xf>
    <xf numFmtId="9" fontId="82" fillId="15" borderId="15" xfId="2" applyNumberFormat="1" applyFont="1" applyFill="1" applyBorder="1" applyAlignment="1" applyProtection="1">
      <alignment horizontal="center" vertical="center"/>
      <protection locked="0"/>
    </xf>
    <xf numFmtId="9" fontId="17" fillId="0" borderId="59" xfId="0" applyNumberFormat="1" applyFont="1" applyBorder="1" applyAlignment="1" applyProtection="1">
      <alignment horizontal="center" vertical="center"/>
      <protection locked="0" hidden="1"/>
    </xf>
    <xf numFmtId="0" fontId="19" fillId="0" borderId="71" xfId="0" applyFont="1" applyBorder="1" applyAlignment="1" applyProtection="1">
      <alignment horizontal="center" vertical="center" wrapText="1"/>
      <protection locked="0" hidden="1"/>
    </xf>
    <xf numFmtId="9" fontId="82" fillId="15" borderId="74" xfId="2" applyNumberFormat="1" applyFont="1" applyFill="1" applyBorder="1" applyAlignment="1" applyProtection="1">
      <alignment horizontal="center" vertical="center"/>
      <protection locked="0"/>
    </xf>
    <xf numFmtId="0" fontId="19" fillId="0" borderId="68" xfId="0" applyFont="1" applyBorder="1" applyAlignment="1" applyProtection="1">
      <alignment horizontal="center" vertical="center"/>
      <protection locked="0"/>
    </xf>
    <xf numFmtId="168" fontId="3" fillId="9" borderId="72" xfId="5" applyNumberFormat="1" applyFont="1" applyFill="1" applyBorder="1" applyAlignment="1" applyProtection="1">
      <alignment horizontal="left" vertical="center"/>
      <protection locked="0"/>
    </xf>
    <xf numFmtId="0" fontId="19" fillId="0" borderId="61" xfId="0" applyFont="1" applyBorder="1" applyAlignment="1">
      <alignment horizontal="center" vertical="center" wrapText="1"/>
    </xf>
    <xf numFmtId="168" fontId="3" fillId="9" borderId="63" xfId="5" applyNumberFormat="1" applyFont="1" applyFill="1" applyBorder="1" applyAlignment="1" applyProtection="1">
      <alignment horizontal="left" vertical="center"/>
      <protection locked="0"/>
    </xf>
    <xf numFmtId="172" fontId="19" fillId="34" borderId="141" xfId="0" applyNumberFormat="1" applyFont="1" applyFill="1" applyBorder="1" applyAlignment="1">
      <alignment vertical="center"/>
    </xf>
    <xf numFmtId="172" fontId="19" fillId="34" borderId="142" xfId="0" applyNumberFormat="1" applyFont="1" applyFill="1" applyBorder="1" applyAlignment="1">
      <alignment vertical="center"/>
    </xf>
    <xf numFmtId="0" fontId="19" fillId="0" borderId="80" xfId="0" applyFont="1" applyBorder="1" applyAlignment="1">
      <alignment horizontal="center" vertical="center" wrapText="1"/>
    </xf>
    <xf numFmtId="0" fontId="19" fillId="34" borderId="71" xfId="0" applyFont="1" applyFill="1" applyBorder="1" applyAlignment="1">
      <alignment horizontal="center" vertical="center" wrapText="1"/>
    </xf>
    <xf numFmtId="9" fontId="82" fillId="15" borderId="74" xfId="13" applyFont="1" applyFill="1" applyBorder="1" applyAlignment="1" applyProtection="1">
      <alignment horizontal="center" vertical="center"/>
      <protection locked="0"/>
    </xf>
    <xf numFmtId="0" fontId="19" fillId="9" borderId="61" xfId="0" applyFont="1" applyFill="1" applyBorder="1" applyAlignment="1" applyProtection="1">
      <alignment horizontal="center" vertical="center" wrapText="1"/>
      <protection locked="0"/>
    </xf>
    <xf numFmtId="9" fontId="51" fillId="9" borderId="80" xfId="2" applyNumberFormat="1" applyFont="1" applyFill="1" applyBorder="1" applyAlignment="1" applyProtection="1">
      <alignment horizontal="center" vertical="center"/>
      <protection locked="0"/>
    </xf>
    <xf numFmtId="9" fontId="51" fillId="9" borderId="0" xfId="2" applyNumberFormat="1" applyFont="1" applyFill="1" applyAlignment="1" applyProtection="1">
      <alignment horizontal="center" vertical="center"/>
      <protection locked="0"/>
    </xf>
    <xf numFmtId="172" fontId="19" fillId="9" borderId="123" xfId="0" applyNumberFormat="1" applyFont="1" applyFill="1" applyBorder="1" applyAlignment="1">
      <alignment wrapText="1"/>
    </xf>
    <xf numFmtId="172" fontId="19" fillId="9" borderId="123" xfId="0" applyNumberFormat="1" applyFont="1" applyFill="1" applyBorder="1" applyAlignment="1">
      <alignment horizontal="center" vertical="center" wrapText="1"/>
    </xf>
    <xf numFmtId="0" fontId="0" fillId="15" borderId="15" xfId="0" applyFill="1" applyBorder="1"/>
    <xf numFmtId="169" fontId="86" fillId="15" borderId="15" xfId="0" applyNumberFormat="1" applyFont="1" applyFill="1" applyBorder="1"/>
    <xf numFmtId="0" fontId="17" fillId="0" borderId="67" xfId="0" applyFont="1" applyBorder="1" applyAlignment="1" applyProtection="1">
      <alignment horizontal="center" vertical="center"/>
      <protection locked="0" hidden="1"/>
    </xf>
    <xf numFmtId="172" fontId="19" fillId="9" borderId="123" xfId="0" applyNumberFormat="1" applyFont="1" applyFill="1" applyBorder="1" applyAlignment="1" applyProtection="1">
      <alignment horizontal="center" vertical="center" wrapText="1"/>
      <protection locked="0"/>
    </xf>
    <xf numFmtId="9" fontId="17" fillId="0" borderId="86" xfId="0" applyNumberFormat="1" applyFont="1" applyBorder="1" applyAlignment="1" applyProtection="1">
      <alignment horizontal="center" vertical="center"/>
      <protection locked="0" hidden="1"/>
    </xf>
    <xf numFmtId="0" fontId="17" fillId="0" borderId="86" xfId="0" applyFont="1" applyBorder="1" applyAlignment="1" applyProtection="1">
      <alignment horizontal="center" vertical="center" wrapText="1"/>
      <protection hidden="1"/>
    </xf>
    <xf numFmtId="0" fontId="19" fillId="0" borderId="86" xfId="0" applyFont="1" applyBorder="1" applyAlignment="1" applyProtection="1">
      <alignment horizontal="center" vertical="center" wrapText="1"/>
      <protection locked="0" hidden="1"/>
    </xf>
    <xf numFmtId="9" fontId="82" fillId="9" borderId="15" xfId="13" applyFont="1" applyFill="1" applyBorder="1" applyAlignment="1" applyProtection="1">
      <alignment horizontal="center" vertical="center"/>
      <protection hidden="1"/>
    </xf>
    <xf numFmtId="0" fontId="19" fillId="9" borderId="62" xfId="0" applyFont="1" applyFill="1" applyBorder="1" applyAlignment="1" applyProtection="1">
      <alignment horizontal="center" vertical="center" wrapText="1"/>
      <protection locked="0"/>
    </xf>
    <xf numFmtId="0" fontId="19" fillId="34" borderId="41" xfId="0" applyFont="1" applyFill="1" applyBorder="1" applyAlignment="1" applyProtection="1">
      <alignment horizontal="center" vertical="center" wrapText="1"/>
      <protection locked="0"/>
    </xf>
    <xf numFmtId="0" fontId="19" fillId="0" borderId="62" xfId="0" applyFont="1" applyBorder="1" applyAlignment="1" applyProtection="1">
      <alignment horizontal="center" vertical="center" wrapText="1"/>
      <protection locked="0" hidden="1"/>
    </xf>
    <xf numFmtId="0" fontId="19" fillId="9" borderId="62" xfId="0" applyFont="1" applyFill="1" applyBorder="1" applyAlignment="1" applyProtection="1">
      <alignment horizontal="center" vertical="center" wrapText="1"/>
      <protection locked="0" hidden="1"/>
    </xf>
    <xf numFmtId="168" fontId="71" fillId="0" borderId="15" xfId="5" applyNumberFormat="1" applyFont="1" applyFill="1" applyBorder="1" applyAlignment="1" applyProtection="1">
      <alignment horizontal="right" vertical="center"/>
      <protection locked="0" hidden="1"/>
    </xf>
    <xf numFmtId="0" fontId="71" fillId="9" borderId="18" xfId="0" applyFont="1" applyFill="1" applyBorder="1" applyAlignment="1" applyProtection="1">
      <alignment horizontal="center" vertical="center" wrapText="1"/>
      <protection hidden="1"/>
    </xf>
    <xf numFmtId="9" fontId="82" fillId="24" borderId="18" xfId="0" applyNumberFormat="1" applyFont="1" applyFill="1" applyBorder="1" applyAlignment="1" applyProtection="1">
      <alignment horizontal="center" vertical="center"/>
      <protection hidden="1"/>
    </xf>
    <xf numFmtId="0" fontId="71" fillId="0" borderId="18" xfId="0" applyFont="1" applyBorder="1" applyAlignment="1" applyProtection="1">
      <alignment horizontal="center" wrapText="1"/>
      <protection hidden="1"/>
    </xf>
    <xf numFmtId="0" fontId="71" fillId="0" borderId="18" xfId="0" applyFont="1" applyBorder="1" applyAlignment="1" applyProtection="1">
      <alignment horizontal="center" vertical="center"/>
      <protection hidden="1"/>
    </xf>
    <xf numFmtId="0" fontId="71" fillId="0" borderId="18" xfId="0" applyFont="1" applyBorder="1" applyAlignment="1" applyProtection="1">
      <alignment horizontal="center" vertical="center" wrapText="1"/>
      <protection hidden="1"/>
    </xf>
    <xf numFmtId="0" fontId="71" fillId="0" borderId="18" xfId="0" applyFont="1" applyBorder="1" applyAlignment="1" applyProtection="1">
      <alignment wrapText="1"/>
      <protection hidden="1"/>
    </xf>
    <xf numFmtId="0" fontId="82" fillId="0" borderId="18" xfId="0" applyFont="1" applyBorder="1" applyAlignment="1" applyProtection="1">
      <alignment horizontal="center" vertical="center"/>
      <protection hidden="1"/>
    </xf>
    <xf numFmtId="9" fontId="82" fillId="0" borderId="18" xfId="0" applyNumberFormat="1" applyFont="1" applyBorder="1" applyAlignment="1" applyProtection="1">
      <alignment horizontal="center" vertical="center"/>
      <protection hidden="1"/>
    </xf>
    <xf numFmtId="9" fontId="82" fillId="0" borderId="90" xfId="0" applyNumberFormat="1" applyFont="1" applyBorder="1" applyAlignment="1" applyProtection="1">
      <alignment horizontal="center" vertical="center"/>
      <protection hidden="1"/>
    </xf>
    <xf numFmtId="172" fontId="19" fillId="0" borderId="15" xfId="0" applyNumberFormat="1" applyFont="1" applyBorder="1" applyAlignment="1" applyProtection="1">
      <alignment horizontal="right" vertical="center"/>
      <protection locked="0"/>
    </xf>
    <xf numFmtId="10" fontId="25" fillId="0" borderId="15" xfId="0" applyNumberFormat="1" applyFont="1" applyBorder="1" applyAlignment="1" applyProtection="1">
      <alignment horizontal="center" vertical="center"/>
      <protection locked="0"/>
    </xf>
    <xf numFmtId="9" fontId="26" fillId="31" borderId="15" xfId="13" applyFont="1" applyFill="1" applyBorder="1" applyAlignment="1" applyProtection="1">
      <alignment horizontal="center" vertical="center"/>
      <protection hidden="1"/>
    </xf>
    <xf numFmtId="0" fontId="27" fillId="0" borderId="15" xfId="0" applyFont="1" applyBorder="1" applyAlignment="1" applyProtection="1">
      <alignment horizontal="center" vertical="center"/>
      <protection hidden="1"/>
    </xf>
    <xf numFmtId="0" fontId="19" fillId="0" borderId="15" xfId="0" applyFont="1" applyBorder="1" applyAlignment="1" applyProtection="1">
      <alignment horizontal="center" vertical="center" wrapText="1"/>
      <protection locked="0"/>
    </xf>
    <xf numFmtId="0" fontId="19" fillId="0" borderId="15" xfId="0" applyFont="1" applyBorder="1" applyAlignment="1" applyProtection="1">
      <alignment horizontal="center" vertical="center"/>
      <protection locked="0"/>
    </xf>
    <xf numFmtId="0" fontId="27" fillId="32" borderId="15" xfId="0" applyFont="1" applyFill="1" applyBorder="1" applyAlignment="1" applyProtection="1">
      <alignment horizontal="center" vertical="center"/>
      <protection hidden="1"/>
    </xf>
    <xf numFmtId="44" fontId="5" fillId="0" borderId="15" xfId="0" applyNumberFormat="1" applyFont="1" applyBorder="1" applyAlignment="1" applyProtection="1">
      <alignment vertical="center"/>
      <protection locked="0"/>
    </xf>
    <xf numFmtId="44" fontId="5" fillId="0" borderId="152" xfId="0" applyNumberFormat="1" applyFont="1" applyBorder="1" applyAlignment="1" applyProtection="1">
      <alignment vertical="center"/>
      <protection locked="0"/>
    </xf>
    <xf numFmtId="0" fontId="65" fillId="0" borderId="16" xfId="0" applyFont="1" applyBorder="1" applyAlignment="1">
      <alignment vertical="center" wrapText="1"/>
    </xf>
    <xf numFmtId="0" fontId="33" fillId="0" borderId="18" xfId="0" applyFont="1" applyBorder="1" applyAlignment="1">
      <alignment horizontal="center" vertical="center" wrapText="1"/>
    </xf>
    <xf numFmtId="0" fontId="33" fillId="9" borderId="18" xfId="0" applyFont="1" applyFill="1" applyBorder="1" applyAlignment="1">
      <alignment horizontal="center" vertical="top" wrapText="1"/>
    </xf>
    <xf numFmtId="0" fontId="82" fillId="24" borderId="18" xfId="0" applyFont="1" applyFill="1" applyBorder="1" applyAlignment="1" applyProtection="1">
      <alignment horizontal="center" vertical="center"/>
      <protection hidden="1"/>
    </xf>
    <xf numFmtId="0" fontId="85" fillId="0" borderId="18" xfId="0" applyFont="1" applyBorder="1" applyAlignment="1">
      <alignment horizontal="center" vertical="center" wrapText="1"/>
    </xf>
    <xf numFmtId="0" fontId="33" fillId="0" borderId="18" xfId="0" applyFont="1" applyBorder="1" applyAlignment="1">
      <alignment horizontal="center" wrapText="1"/>
    </xf>
    <xf numFmtId="0" fontId="33" fillId="0" borderId="17" xfId="0" applyFont="1" applyBorder="1" applyAlignment="1">
      <alignment wrapText="1"/>
    </xf>
    <xf numFmtId="0" fontId="82" fillId="0" borderId="90" xfId="0" applyFont="1" applyBorder="1" applyAlignment="1" applyProtection="1">
      <alignment horizontal="center" vertical="center"/>
      <protection hidden="1"/>
    </xf>
    <xf numFmtId="0" fontId="65" fillId="0" borderId="60" xfId="0" applyFont="1" applyBorder="1" applyAlignment="1">
      <alignment vertical="center" wrapText="1"/>
    </xf>
    <xf numFmtId="0" fontId="33" fillId="0" borderId="83" xfId="0" applyFont="1" applyBorder="1" applyAlignment="1">
      <alignment horizontal="center" vertical="center" wrapText="1"/>
    </xf>
    <xf numFmtId="0" fontId="33" fillId="9" borderId="83" xfId="0" applyFont="1" applyFill="1" applyBorder="1" applyAlignment="1">
      <alignment horizontal="center" vertical="top" wrapText="1"/>
    </xf>
    <xf numFmtId="0" fontId="85" fillId="0" borderId="83" xfId="0" applyFont="1" applyBorder="1" applyAlignment="1">
      <alignment horizontal="center" vertical="center" wrapText="1"/>
    </xf>
    <xf numFmtId="0" fontId="33" fillId="0" borderId="18" xfId="0" applyFont="1" applyBorder="1" applyAlignment="1">
      <alignment vertical="center" wrapText="1"/>
    </xf>
    <xf numFmtId="9" fontId="45" fillId="34" borderId="60" xfId="0" applyNumberFormat="1" applyFont="1" applyFill="1" applyBorder="1" applyAlignment="1" applyProtection="1">
      <alignment horizontal="center" vertical="center" wrapText="1"/>
      <protection locked="0"/>
    </xf>
    <xf numFmtId="172" fontId="19" fillId="9" borderId="123" xfId="0" applyNumberFormat="1" applyFont="1" applyFill="1" applyBorder="1" applyAlignment="1" applyProtection="1">
      <alignment vertical="center" wrapText="1"/>
      <protection locked="0"/>
    </xf>
    <xf numFmtId="170" fontId="82" fillId="23" borderId="15" xfId="7" applyNumberFormat="1" applyFont="1" applyFill="1" applyBorder="1" applyAlignment="1" applyProtection="1">
      <alignment horizontal="center" vertical="center"/>
      <protection hidden="1"/>
    </xf>
    <xf numFmtId="14" fontId="71" fillId="15" borderId="15" xfId="2" applyNumberFormat="1" applyFont="1" applyFill="1" applyBorder="1" applyAlignment="1" applyProtection="1">
      <alignment horizontal="left" vertical="center" wrapText="1"/>
      <protection hidden="1"/>
    </xf>
    <xf numFmtId="1" fontId="82" fillId="15" borderId="15" xfId="2" applyNumberFormat="1" applyFont="1" applyFill="1" applyBorder="1" applyAlignment="1" applyProtection="1">
      <alignment horizontal="center" vertical="center"/>
      <protection hidden="1"/>
    </xf>
    <xf numFmtId="1" fontId="82" fillId="15" borderId="74" xfId="2" applyNumberFormat="1" applyFont="1" applyFill="1" applyBorder="1" applyAlignment="1" applyProtection="1">
      <alignment horizontal="center" vertical="center"/>
      <protection hidden="1"/>
    </xf>
    <xf numFmtId="9" fontId="51" fillId="9" borderId="0" xfId="2" applyNumberFormat="1" applyFont="1" applyFill="1" applyAlignment="1" applyProtection="1">
      <alignment horizontal="center" vertical="center"/>
      <protection hidden="1"/>
    </xf>
    <xf numFmtId="172" fontId="3" fillId="9" borderId="123" xfId="0" applyNumberFormat="1" applyFont="1" applyFill="1" applyBorder="1" applyAlignment="1">
      <alignment vertical="center" wrapText="1"/>
    </xf>
    <xf numFmtId="172" fontId="3" fillId="9" borderId="123" xfId="0" applyNumberFormat="1" applyFont="1" applyFill="1" applyBorder="1" applyAlignment="1">
      <alignment horizontal="center" vertical="center" wrapText="1"/>
    </xf>
    <xf numFmtId="0" fontId="19" fillId="0" borderId="61" xfId="0" applyFont="1" applyBorder="1" applyAlignment="1" applyProtection="1">
      <alignment horizontal="center" vertical="center"/>
      <protection locked="0" hidden="1"/>
    </xf>
    <xf numFmtId="9" fontId="51" fillId="9" borderId="80" xfId="2" applyNumberFormat="1" applyFont="1" applyFill="1" applyBorder="1" applyAlignment="1" applyProtection="1">
      <alignment horizontal="center" vertical="center"/>
      <protection hidden="1"/>
    </xf>
    <xf numFmtId="14" fontId="71" fillId="0" borderId="15" xfId="2" applyNumberFormat="1" applyFont="1" applyBorder="1" applyAlignment="1" applyProtection="1">
      <alignment horizontal="left" vertical="center" wrapText="1"/>
      <protection hidden="1"/>
    </xf>
    <xf numFmtId="9" fontId="82" fillId="0" borderId="15" xfId="0" applyNumberFormat="1" applyFont="1" applyBorder="1" applyAlignment="1" applyProtection="1">
      <alignment horizontal="center" vertical="center"/>
      <protection hidden="1"/>
    </xf>
    <xf numFmtId="9" fontId="82" fillId="0" borderId="19" xfId="0" applyNumberFormat="1" applyFont="1" applyBorder="1" applyAlignment="1" applyProtection="1">
      <alignment horizontal="center" vertical="center"/>
      <protection hidden="1"/>
    </xf>
    <xf numFmtId="9" fontId="82" fillId="0" borderId="153" xfId="0" applyNumberFormat="1" applyFont="1" applyBorder="1" applyAlignment="1" applyProtection="1">
      <alignment horizontal="center" vertical="center"/>
      <protection hidden="1"/>
    </xf>
    <xf numFmtId="172" fontId="73" fillId="9" borderId="123" xfId="0" applyNumberFormat="1" applyFont="1" applyFill="1" applyBorder="1" applyAlignment="1" applyProtection="1">
      <alignment vertical="center"/>
      <protection locked="0" hidden="1"/>
    </xf>
    <xf numFmtId="0" fontId="17" fillId="0" borderId="59" xfId="0" quotePrefix="1" applyFont="1" applyBorder="1" applyAlignment="1" applyProtection="1">
      <alignment horizontal="center" vertical="center"/>
      <protection locked="0"/>
    </xf>
    <xf numFmtId="0" fontId="71" fillId="15" borderId="16" xfId="2" applyFont="1" applyFill="1" applyBorder="1" applyAlignment="1" applyProtection="1">
      <alignment horizontal="center" vertical="center" wrapText="1"/>
      <protection hidden="1"/>
    </xf>
    <xf numFmtId="0" fontId="71" fillId="15" borderId="16" xfId="2" applyFont="1" applyFill="1" applyBorder="1" applyAlignment="1" applyProtection="1">
      <alignment horizontal="center" vertical="top" wrapText="1"/>
      <protection hidden="1"/>
    </xf>
    <xf numFmtId="9" fontId="82" fillId="24" borderId="16" xfId="2" applyNumberFormat="1" applyFont="1" applyFill="1" applyBorder="1" applyAlignment="1" applyProtection="1">
      <alignment horizontal="center" vertical="center"/>
      <protection hidden="1"/>
    </xf>
    <xf numFmtId="14" fontId="71" fillId="15" borderId="16" xfId="2" applyNumberFormat="1" applyFont="1" applyFill="1" applyBorder="1" applyAlignment="1" applyProtection="1">
      <alignment horizontal="center" vertical="center"/>
      <protection hidden="1"/>
    </xf>
    <xf numFmtId="9" fontId="82" fillId="15" borderId="16" xfId="2" applyNumberFormat="1" applyFont="1" applyFill="1" applyBorder="1" applyAlignment="1" applyProtection="1">
      <alignment horizontal="center" vertical="center"/>
      <protection hidden="1"/>
    </xf>
    <xf numFmtId="9" fontId="82" fillId="15" borderId="17" xfId="2" applyNumberFormat="1" applyFont="1" applyFill="1" applyBorder="1" applyAlignment="1" applyProtection="1">
      <alignment horizontal="center" vertical="center"/>
      <protection hidden="1"/>
    </xf>
    <xf numFmtId="168" fontId="33" fillId="15" borderId="15" xfId="5" applyNumberFormat="1" applyFont="1" applyFill="1" applyBorder="1" applyAlignment="1" applyProtection="1">
      <alignment horizontal="right" vertical="center"/>
      <protection hidden="1"/>
    </xf>
    <xf numFmtId="168" fontId="33" fillId="9" borderId="15" xfId="5" applyNumberFormat="1" applyFont="1" applyFill="1" applyBorder="1" applyAlignment="1" applyProtection="1">
      <alignment horizontal="right" vertical="center"/>
      <protection hidden="1"/>
    </xf>
    <xf numFmtId="0" fontId="85" fillId="9" borderId="15" xfId="2" applyFont="1" applyFill="1" applyBorder="1" applyAlignment="1" applyProtection="1">
      <alignment vertical="center"/>
      <protection hidden="1"/>
    </xf>
    <xf numFmtId="169" fontId="71" fillId="9" borderId="15" xfId="1" applyNumberFormat="1" applyFont="1" applyFill="1" applyBorder="1" applyAlignment="1" applyProtection="1">
      <alignment vertical="center"/>
      <protection hidden="1"/>
    </xf>
    <xf numFmtId="169" fontId="71" fillId="9" borderId="0" xfId="1" applyNumberFormat="1" applyFont="1" applyFill="1" applyBorder="1" applyAlignment="1" applyProtection="1">
      <alignment vertical="center"/>
      <protection hidden="1"/>
    </xf>
    <xf numFmtId="0" fontId="85" fillId="15" borderId="15" xfId="2" applyFont="1" applyFill="1" applyBorder="1" applyAlignment="1" applyProtection="1">
      <alignment vertical="center"/>
      <protection hidden="1"/>
    </xf>
    <xf numFmtId="172" fontId="17" fillId="9" borderId="154" xfId="0" applyNumberFormat="1" applyFont="1" applyFill="1" applyBorder="1" applyAlignment="1" applyProtection="1">
      <alignment vertical="center"/>
      <protection locked="0" hidden="1"/>
    </xf>
    <xf numFmtId="172" fontId="17" fillId="9" borderId="154" xfId="0" applyNumberFormat="1" applyFont="1" applyFill="1" applyBorder="1" applyAlignment="1" applyProtection="1">
      <alignment horizontal="center" vertical="center"/>
      <protection locked="0" hidden="1"/>
    </xf>
    <xf numFmtId="0" fontId="17" fillId="9" borderId="0" xfId="0" applyFont="1" applyFill="1" applyAlignment="1" applyProtection="1">
      <alignment wrapText="1"/>
      <protection hidden="1"/>
    </xf>
    <xf numFmtId="0" fontId="47" fillId="9" borderId="15" xfId="0" applyFont="1" applyFill="1" applyBorder="1" applyAlignment="1" applyProtection="1">
      <alignment horizontal="left"/>
      <protection hidden="1"/>
    </xf>
    <xf numFmtId="169" fontId="18" fillId="9" borderId="15" xfId="1" applyNumberFormat="1" applyFont="1" applyFill="1" applyBorder="1" applyAlignment="1" applyProtection="1">
      <alignment horizontal="left" vertical="center"/>
      <protection hidden="1"/>
    </xf>
    <xf numFmtId="169" fontId="18" fillId="9" borderId="0" xfId="1" applyNumberFormat="1" applyFont="1" applyFill="1" applyBorder="1" applyAlignment="1" applyProtection="1">
      <alignment horizontal="left" vertical="center"/>
      <protection hidden="1"/>
    </xf>
    <xf numFmtId="169" fontId="16" fillId="9" borderId="155" xfId="0" applyNumberFormat="1" applyFont="1" applyFill="1" applyBorder="1" applyAlignment="1">
      <alignment vertical="center"/>
    </xf>
    <xf numFmtId="173" fontId="17" fillId="9" borderId="0" xfId="9" applyNumberFormat="1" applyFont="1" applyFill="1" applyAlignment="1" applyProtection="1">
      <alignment horizontal="right"/>
      <protection hidden="1"/>
    </xf>
    <xf numFmtId="169" fontId="86" fillId="15" borderId="0" xfId="0" applyNumberFormat="1" applyFont="1" applyFill="1" applyAlignment="1">
      <alignment vertical="center"/>
    </xf>
    <xf numFmtId="169" fontId="71" fillId="15" borderId="0" xfId="1" applyNumberFormat="1" applyFont="1" applyFill="1" applyBorder="1" applyAlignment="1" applyProtection="1">
      <alignment horizontal="left" vertical="center"/>
      <protection hidden="1"/>
    </xf>
    <xf numFmtId="166" fontId="3" fillId="9" borderId="15" xfId="5" applyFont="1" applyFill="1" applyBorder="1" applyAlignment="1" applyProtection="1">
      <alignment vertical="center"/>
      <protection hidden="1"/>
    </xf>
    <xf numFmtId="166" fontId="3" fillId="9" borderId="15" xfId="5" applyFont="1" applyFill="1" applyBorder="1" applyAlignment="1" applyProtection="1">
      <alignment vertical="center" wrapText="1"/>
      <protection hidden="1"/>
    </xf>
    <xf numFmtId="0" fontId="3" fillId="9" borderId="16" xfId="2" applyFont="1" applyFill="1" applyBorder="1" applyAlignment="1" applyProtection="1">
      <alignment vertical="center" wrapText="1"/>
      <protection hidden="1"/>
    </xf>
    <xf numFmtId="165" fontId="3" fillId="9" borderId="15" xfId="8" applyFont="1" applyFill="1" applyBorder="1" applyAlignment="1" applyProtection="1">
      <alignment vertical="center"/>
      <protection hidden="1"/>
    </xf>
    <xf numFmtId="165" fontId="3" fillId="9" borderId="15" xfId="8" applyFont="1" applyFill="1" applyBorder="1" applyAlignment="1" applyProtection="1">
      <alignment vertical="center" wrapText="1"/>
      <protection hidden="1"/>
    </xf>
    <xf numFmtId="0" fontId="3" fillId="9" borderId="15" xfId="0" applyFont="1" applyFill="1" applyBorder="1" applyAlignment="1" applyProtection="1">
      <alignment vertical="center"/>
      <protection hidden="1"/>
    </xf>
    <xf numFmtId="0" fontId="3" fillId="9" borderId="19" xfId="0" applyFont="1" applyFill="1" applyBorder="1" applyAlignment="1" applyProtection="1">
      <alignment vertical="center"/>
      <protection hidden="1"/>
    </xf>
    <xf numFmtId="0" fontId="3" fillId="9" borderId="19" xfId="0" applyFont="1" applyFill="1" applyBorder="1" applyAlignment="1" applyProtection="1">
      <alignment vertical="center" wrapText="1"/>
      <protection hidden="1"/>
    </xf>
    <xf numFmtId="0" fontId="19" fillId="9" borderId="16" xfId="2" applyFont="1" applyFill="1" applyBorder="1" applyAlignment="1" applyProtection="1">
      <alignment vertical="center"/>
      <protection hidden="1"/>
    </xf>
    <xf numFmtId="0" fontId="19" fillId="9" borderId="16" xfId="2" applyFont="1" applyFill="1" applyBorder="1" applyAlignment="1" applyProtection="1">
      <alignment vertical="center" wrapText="1"/>
      <protection hidden="1"/>
    </xf>
    <xf numFmtId="9" fontId="47" fillId="31" borderId="60" xfId="4" applyFont="1" applyFill="1" applyBorder="1" applyAlignment="1" applyProtection="1">
      <alignment horizontal="center" vertical="center" wrapText="1"/>
      <protection hidden="1"/>
    </xf>
    <xf numFmtId="0" fontId="17" fillId="32" borderId="16" xfId="0" applyFont="1" applyFill="1" applyBorder="1" applyAlignment="1" applyProtection="1">
      <alignment horizontal="center" vertical="center"/>
      <protection hidden="1"/>
    </xf>
    <xf numFmtId="172" fontId="19" fillId="9" borderId="61" xfId="0" applyNumberFormat="1" applyFont="1" applyFill="1" applyBorder="1" applyAlignment="1" applyProtection="1">
      <alignment vertical="center"/>
      <protection locked="0"/>
    </xf>
    <xf numFmtId="172" fontId="19" fillId="9" borderId="61" xfId="0" applyNumberFormat="1" applyFont="1" applyFill="1" applyBorder="1" applyAlignment="1" applyProtection="1">
      <alignment horizontal="center" vertical="center"/>
      <protection locked="0"/>
    </xf>
    <xf numFmtId="172" fontId="19" fillId="52" borderId="61" xfId="0" applyNumberFormat="1" applyFont="1" applyFill="1" applyBorder="1" applyAlignment="1" applyProtection="1">
      <alignment horizontal="center" vertical="center"/>
      <protection locked="0"/>
    </xf>
    <xf numFmtId="172" fontId="17" fillId="0" borderId="59" xfId="0" applyNumberFormat="1" applyFont="1" applyBorder="1" applyAlignment="1" applyProtection="1">
      <alignment horizontal="center" vertical="center"/>
      <protection locked="0"/>
    </xf>
    <xf numFmtId="172" fontId="17" fillId="9" borderId="59" xfId="0" applyNumberFormat="1" applyFont="1" applyFill="1" applyBorder="1" applyAlignment="1" applyProtection="1">
      <alignment vertical="center"/>
      <protection locked="0" hidden="1"/>
    </xf>
    <xf numFmtId="172" fontId="17" fillId="0" borderId="59" xfId="0" applyNumberFormat="1" applyFont="1" applyBorder="1" applyAlignment="1" applyProtection="1">
      <alignment horizontal="center" vertical="center"/>
      <protection locked="0" hidden="1"/>
    </xf>
    <xf numFmtId="44" fontId="17" fillId="0" borderId="67" xfId="0" applyNumberFormat="1" applyFont="1" applyBorder="1" applyAlignment="1" applyProtection="1">
      <alignment vertical="center" wrapText="1"/>
      <protection locked="0" hidden="1"/>
    </xf>
    <xf numFmtId="44" fontId="17" fillId="0" borderId="67" xfId="0" applyNumberFormat="1" applyFont="1" applyBorder="1" applyAlignment="1" applyProtection="1">
      <alignment vertical="center"/>
      <protection locked="0" hidden="1"/>
    </xf>
    <xf numFmtId="44" fontId="17" fillId="0" borderId="68" xfId="0" applyNumberFormat="1" applyFont="1" applyBorder="1" applyAlignment="1" applyProtection="1">
      <alignment vertical="center" wrapText="1"/>
      <protection locked="0" hidden="1"/>
    </xf>
    <xf numFmtId="44" fontId="17" fillId="0" borderId="68" xfId="0" applyNumberFormat="1" applyFont="1" applyBorder="1" applyAlignment="1" applyProtection="1">
      <alignment vertical="center"/>
      <protection locked="0" hidden="1"/>
    </xf>
    <xf numFmtId="44" fontId="17" fillId="0" borderId="61" xfId="0" applyNumberFormat="1" applyFont="1" applyBorder="1" applyAlignment="1" applyProtection="1">
      <alignment vertical="center" wrapText="1"/>
      <protection locked="0" hidden="1"/>
    </xf>
    <xf numFmtId="44" fontId="17" fillId="0" borderId="61" xfId="0" applyNumberFormat="1" applyFont="1" applyBorder="1" applyAlignment="1" applyProtection="1">
      <alignment vertical="center"/>
      <protection locked="0" hidden="1"/>
    </xf>
    <xf numFmtId="172" fontId="17" fillId="0" borderId="59" xfId="0" applyNumberFormat="1" applyFont="1" applyBorder="1" applyAlignment="1" applyProtection="1">
      <alignment vertical="center"/>
      <protection locked="0" hidden="1"/>
    </xf>
    <xf numFmtId="44" fontId="17" fillId="0" borderId="59" xfId="0" applyNumberFormat="1" applyFont="1" applyBorder="1" applyAlignment="1" applyProtection="1">
      <alignment vertical="center"/>
      <protection locked="0"/>
    </xf>
    <xf numFmtId="44" fontId="17" fillId="0" borderId="65" xfId="0" applyNumberFormat="1" applyFont="1" applyBorder="1" applyAlignment="1" applyProtection="1">
      <alignment vertical="center"/>
      <protection locked="0"/>
    </xf>
    <xf numFmtId="172" fontId="3" fillId="9" borderId="15" xfId="5" applyNumberFormat="1" applyFont="1" applyFill="1" applyBorder="1" applyAlignment="1" applyProtection="1">
      <alignment vertical="center" wrapText="1"/>
      <protection hidden="1"/>
    </xf>
    <xf numFmtId="172" fontId="3" fillId="9" borderId="15" xfId="5" applyNumberFormat="1" applyFont="1" applyFill="1" applyBorder="1" applyAlignment="1" applyProtection="1">
      <alignment horizontal="center" vertical="center" wrapText="1"/>
      <protection hidden="1"/>
    </xf>
    <xf numFmtId="172" fontId="19" fillId="0" borderId="61" xfId="0" applyNumberFormat="1" applyFont="1" applyBorder="1" applyAlignment="1" applyProtection="1">
      <alignment vertical="center"/>
      <protection locked="0"/>
    </xf>
    <xf numFmtId="172" fontId="19" fillId="52" borderId="61" xfId="0" applyNumberFormat="1" applyFont="1" applyFill="1" applyBorder="1" applyAlignment="1" applyProtection="1">
      <alignment vertical="center"/>
      <protection locked="0"/>
    </xf>
    <xf numFmtId="172" fontId="3" fillId="9" borderId="15" xfId="5" applyNumberFormat="1" applyFont="1" applyFill="1" applyBorder="1" applyAlignment="1" applyProtection="1">
      <alignment vertical="center" wrapText="1"/>
      <protection locked="0" hidden="1"/>
    </xf>
    <xf numFmtId="172" fontId="3" fillId="9" borderId="15" xfId="5" applyNumberFormat="1" applyFont="1" applyFill="1" applyBorder="1" applyAlignment="1" applyProtection="1">
      <alignment horizontal="center" vertical="center" wrapText="1"/>
      <protection locked="0" hidden="1"/>
    </xf>
    <xf numFmtId="44" fontId="17" fillId="33" borderId="59" xfId="0" applyNumberFormat="1" applyFont="1" applyFill="1" applyBorder="1" applyAlignment="1" applyProtection="1">
      <alignment vertical="center"/>
      <protection locked="0"/>
    </xf>
    <xf numFmtId="0" fontId="19" fillId="33" borderId="61" xfId="0" applyFont="1" applyFill="1" applyBorder="1" applyAlignment="1" applyProtection="1">
      <alignment horizontal="center" vertical="center"/>
      <protection locked="0"/>
    </xf>
    <xf numFmtId="172" fontId="3" fillId="9" borderId="15" xfId="5" applyNumberFormat="1" applyFont="1" applyFill="1" applyBorder="1" applyAlignment="1" applyProtection="1">
      <alignment vertical="center" wrapText="1"/>
      <protection locked="0"/>
    </xf>
    <xf numFmtId="172" fontId="19" fillId="0" borderId="59" xfId="0" applyNumberFormat="1" applyFont="1" applyBorder="1" applyAlignment="1" applyProtection="1">
      <alignment vertical="center"/>
      <protection locked="0"/>
    </xf>
    <xf numFmtId="172" fontId="19" fillId="0" borderId="64" xfId="0" applyNumberFormat="1" applyFont="1" applyBorder="1" applyAlignment="1" applyProtection="1">
      <alignment horizontal="center" vertical="center"/>
      <protection locked="0"/>
    </xf>
    <xf numFmtId="172" fontId="19" fillId="0" borderId="62" xfId="0" applyNumberFormat="1" applyFont="1" applyBorder="1" applyAlignment="1" applyProtection="1">
      <alignment horizontal="center" vertical="center"/>
      <protection locked="0"/>
    </xf>
    <xf numFmtId="0" fontId="19" fillId="52" borderId="61" xfId="0" applyFont="1" applyFill="1" applyBorder="1" applyAlignment="1" applyProtection="1">
      <alignment horizontal="center" vertical="center"/>
      <protection hidden="1"/>
    </xf>
    <xf numFmtId="173" fontId="17" fillId="0" borderId="59" xfId="0" applyNumberFormat="1" applyFont="1" applyBorder="1" applyAlignment="1" applyProtection="1">
      <alignment horizontal="center" vertical="center"/>
      <protection locked="0"/>
    </xf>
    <xf numFmtId="1" fontId="18" fillId="23" borderId="15" xfId="4" applyNumberFormat="1" applyFont="1" applyFill="1" applyBorder="1" applyAlignment="1" applyProtection="1">
      <alignment horizontal="center" vertical="center"/>
      <protection hidden="1"/>
    </xf>
    <xf numFmtId="44" fontId="17" fillId="52" borderId="59" xfId="0" applyNumberFormat="1" applyFont="1" applyFill="1" applyBorder="1" applyAlignment="1" applyProtection="1">
      <alignment vertical="center"/>
      <protection hidden="1"/>
    </xf>
    <xf numFmtId="1" fontId="18" fillId="23" borderId="15" xfId="4" applyNumberFormat="1" applyFont="1" applyFill="1" applyBorder="1" applyAlignment="1" applyProtection="1">
      <alignment horizontal="center" vertical="center"/>
      <protection locked="0"/>
    </xf>
    <xf numFmtId="0" fontId="19" fillId="0" borderId="71" xfId="0" applyFont="1" applyBorder="1" applyAlignment="1">
      <alignment horizontal="center" vertical="center" wrapText="1"/>
    </xf>
    <xf numFmtId="172" fontId="19" fillId="0" borderId="35" xfId="0" applyNumberFormat="1" applyFont="1" applyBorder="1" applyAlignment="1">
      <alignment horizontal="center" vertical="center" wrapText="1"/>
    </xf>
    <xf numFmtId="172" fontId="19" fillId="0" borderId="91" xfId="0" applyNumberFormat="1" applyFont="1" applyBorder="1" applyAlignment="1">
      <alignment horizontal="center" vertical="center" wrapText="1"/>
    </xf>
    <xf numFmtId="9" fontId="47" fillId="31" borderId="106" xfId="4" applyFont="1" applyFill="1" applyBorder="1" applyAlignment="1" applyProtection="1">
      <alignment horizontal="center" vertical="center" wrapText="1"/>
      <protection hidden="1"/>
    </xf>
    <xf numFmtId="9" fontId="47" fillId="31" borderId="86" xfId="4" applyFont="1" applyFill="1" applyBorder="1" applyAlignment="1" applyProtection="1">
      <alignment horizontal="center" vertical="center" wrapText="1"/>
      <protection hidden="1"/>
    </xf>
    <xf numFmtId="172" fontId="17" fillId="0" borderId="86" xfId="0" applyNumberFormat="1" applyFont="1" applyBorder="1" applyAlignment="1" applyProtection="1">
      <alignment vertical="center"/>
      <protection hidden="1"/>
    </xf>
    <xf numFmtId="172" fontId="17" fillId="0" borderId="68" xfId="0" applyNumberFormat="1" applyFont="1" applyBorder="1" applyAlignment="1" applyProtection="1">
      <alignment vertical="center"/>
      <protection locked="0" hidden="1"/>
    </xf>
    <xf numFmtId="172" fontId="17" fillId="0" borderId="61" xfId="0" applyNumberFormat="1" applyFont="1" applyBorder="1" applyAlignment="1" applyProtection="1">
      <alignment vertical="center"/>
      <protection locked="0" hidden="1"/>
    </xf>
    <xf numFmtId="172" fontId="19" fillId="0" borderId="0" xfId="0" applyNumberFormat="1" applyFont="1" applyAlignment="1" applyProtection="1">
      <alignment vertical="center"/>
      <protection locked="0"/>
    </xf>
    <xf numFmtId="172" fontId="19" fillId="0" borderId="0" xfId="0" applyNumberFormat="1" applyFont="1" applyAlignment="1" applyProtection="1">
      <alignment horizontal="center" vertical="center"/>
      <protection locked="0"/>
    </xf>
    <xf numFmtId="172" fontId="17" fillId="0" borderId="0" xfId="0" applyNumberFormat="1" applyFont="1" applyAlignment="1" applyProtection="1">
      <alignment vertical="center"/>
      <protection locked="0"/>
    </xf>
    <xf numFmtId="172" fontId="17" fillId="0" borderId="0" xfId="0" applyNumberFormat="1" applyFont="1" applyAlignment="1" applyProtection="1">
      <alignment horizontal="center" vertical="center"/>
      <protection locked="0"/>
    </xf>
    <xf numFmtId="44" fontId="17" fillId="52" borderId="59" xfId="0" applyNumberFormat="1" applyFont="1" applyFill="1" applyBorder="1" applyAlignment="1" applyProtection="1">
      <alignment vertical="center"/>
      <protection locked="0"/>
    </xf>
    <xf numFmtId="0" fontId="19" fillId="52" borderId="61" xfId="0" applyFont="1" applyFill="1" applyBorder="1" applyAlignment="1" applyProtection="1">
      <alignment horizontal="center" vertical="center"/>
      <protection locked="0"/>
    </xf>
    <xf numFmtId="172" fontId="19" fillId="0" borderId="61" xfId="0" applyNumberFormat="1" applyFont="1" applyBorder="1" applyAlignment="1" applyProtection="1">
      <alignment vertical="center" wrapText="1"/>
      <protection locked="0"/>
    </xf>
    <xf numFmtId="170" fontId="18" fillId="23" borderId="15" xfId="7" applyNumberFormat="1" applyFont="1" applyFill="1" applyBorder="1" applyAlignment="1" applyProtection="1">
      <alignment horizontal="center" vertical="center"/>
      <protection hidden="1"/>
    </xf>
    <xf numFmtId="172" fontId="3" fillId="0" borderId="16" xfId="0" applyNumberFormat="1" applyFont="1" applyBorder="1" applyAlignment="1">
      <alignment vertical="center" wrapText="1"/>
    </xf>
    <xf numFmtId="172" fontId="3" fillId="0" borderId="18" xfId="0" applyNumberFormat="1" applyFont="1" applyBorder="1" applyAlignment="1">
      <alignment horizontal="center" vertical="center" wrapText="1"/>
    </xf>
    <xf numFmtId="172" fontId="3" fillId="0" borderId="60" xfId="0" applyNumberFormat="1" applyFont="1" applyBorder="1" applyAlignment="1">
      <alignment vertical="center" wrapText="1"/>
    </xf>
    <xf numFmtId="172" fontId="3" fillId="0" borderId="83" xfId="0" applyNumberFormat="1" applyFont="1" applyBorder="1" applyAlignment="1">
      <alignment horizontal="center" vertical="center" wrapText="1"/>
    </xf>
    <xf numFmtId="172" fontId="19" fillId="0" borderId="106" xfId="0" applyNumberFormat="1" applyFont="1" applyBorder="1" applyAlignment="1">
      <alignment vertical="center" wrapText="1"/>
    </xf>
    <xf numFmtId="172" fontId="19" fillId="0" borderId="111" xfId="0" applyNumberFormat="1" applyFont="1" applyBorder="1" applyAlignment="1">
      <alignment horizontal="center" vertical="center" wrapText="1"/>
    </xf>
    <xf numFmtId="172" fontId="73" fillId="0" borderId="0" xfId="0" applyNumberFormat="1" applyFont="1" applyAlignment="1" applyProtection="1">
      <alignment vertical="center"/>
      <protection locked="0" hidden="1"/>
    </xf>
    <xf numFmtId="44" fontId="17" fillId="0" borderId="59" xfId="0" applyNumberFormat="1" applyFont="1" applyBorder="1" applyAlignment="1" applyProtection="1">
      <alignment vertical="center"/>
      <protection locked="0" hidden="1"/>
    </xf>
    <xf numFmtId="172" fontId="17" fillId="9" borderId="65" xfId="0" applyNumberFormat="1" applyFont="1" applyFill="1" applyBorder="1" applyAlignment="1" applyProtection="1">
      <alignment horizontal="center" vertical="center"/>
      <protection locked="0" hidden="1"/>
    </xf>
    <xf numFmtId="0" fontId="80" fillId="34" borderId="41" xfId="0" applyFont="1" applyFill="1" applyBorder="1" applyAlignment="1">
      <alignment horizontal="center" vertical="center" wrapText="1"/>
    </xf>
    <xf numFmtId="9" fontId="80" fillId="50" borderId="156" xfId="0" applyNumberFormat="1" applyFont="1" applyFill="1" applyBorder="1" applyAlignment="1" applyProtection="1">
      <alignment horizontal="center" vertical="center" wrapText="1"/>
      <protection locked="0"/>
    </xf>
    <xf numFmtId="9" fontId="80" fillId="50" borderId="157" xfId="0" applyNumberFormat="1" applyFont="1" applyFill="1" applyBorder="1" applyAlignment="1" applyProtection="1">
      <alignment horizontal="center" vertical="center" wrapText="1"/>
      <protection locked="0"/>
    </xf>
    <xf numFmtId="0" fontId="80" fillId="0" borderId="157" xfId="0" applyFont="1" applyBorder="1" applyAlignment="1" applyProtection="1">
      <alignment horizontal="center" vertical="center" wrapText="1"/>
      <protection locked="0"/>
    </xf>
    <xf numFmtId="9" fontId="80" fillId="50" borderId="157" xfId="0" applyNumberFormat="1" applyFont="1" applyFill="1" applyBorder="1" applyAlignment="1" applyProtection="1">
      <alignment horizontal="center" vertical="center"/>
      <protection locked="0"/>
    </xf>
    <xf numFmtId="9" fontId="80" fillId="50" borderId="158" xfId="0" applyNumberFormat="1" applyFont="1" applyFill="1" applyBorder="1" applyAlignment="1" applyProtection="1">
      <alignment horizontal="center" vertical="center"/>
      <protection locked="0"/>
    </xf>
    <xf numFmtId="9" fontId="26" fillId="31" borderId="83" xfId="4" applyFont="1" applyFill="1" applyBorder="1" applyAlignment="1" applyProtection="1">
      <alignment horizontal="center" vertical="center" wrapText="1"/>
      <protection hidden="1"/>
    </xf>
    <xf numFmtId="0" fontId="77" fillId="43" borderId="5" xfId="0" applyFont="1" applyFill="1" applyBorder="1" applyAlignment="1" applyProtection="1">
      <alignment horizontal="center" vertical="center" wrapText="1"/>
      <protection hidden="1"/>
    </xf>
    <xf numFmtId="0" fontId="53" fillId="50" borderId="41" xfId="10" applyFill="1" applyBorder="1" applyAlignment="1" applyProtection="1">
      <alignment horizontal="center" vertical="center" wrapText="1"/>
      <protection locked="0"/>
    </xf>
    <xf numFmtId="9" fontId="35" fillId="0" borderId="59" xfId="0" applyNumberFormat="1" applyFont="1" applyBorder="1" applyAlignment="1">
      <alignment horizontal="center" vertical="center"/>
    </xf>
    <xf numFmtId="0" fontId="87" fillId="0" borderId="61" xfId="0" applyFont="1" applyBorder="1" applyAlignment="1" applyProtection="1">
      <alignment horizontal="left" vertical="top" wrapText="1"/>
      <protection hidden="1"/>
    </xf>
    <xf numFmtId="0" fontId="27" fillId="9" borderId="60" xfId="0" applyFont="1" applyFill="1" applyBorder="1" applyAlignment="1" applyProtection="1">
      <alignment horizontal="center" vertical="center" wrapText="1"/>
      <protection hidden="1"/>
    </xf>
    <xf numFmtId="0" fontId="27" fillId="9" borderId="16" xfId="0" applyFont="1" applyFill="1" applyBorder="1" applyAlignment="1" applyProtection="1">
      <alignment horizontal="center" vertical="center"/>
      <protection hidden="1"/>
    </xf>
    <xf numFmtId="9" fontId="25" fillId="9" borderId="59" xfId="0" applyNumberFormat="1" applyFont="1" applyFill="1" applyBorder="1" applyAlignment="1" applyProtection="1">
      <alignment horizontal="center" vertical="center"/>
      <protection locked="0" hidden="1"/>
    </xf>
    <xf numFmtId="0" fontId="27" fillId="0" borderId="16" xfId="0" applyFont="1" applyBorder="1" applyAlignment="1" applyProtection="1">
      <alignment horizontal="center" vertical="center"/>
      <protection hidden="1"/>
    </xf>
    <xf numFmtId="0" fontId="91" fillId="47" borderId="41" xfId="0" applyFont="1" applyFill="1" applyBorder="1" applyAlignment="1" applyProtection="1">
      <alignment vertical="center" wrapText="1"/>
      <protection hidden="1"/>
    </xf>
    <xf numFmtId="3" fontId="80" fillId="50" borderId="41" xfId="0" applyNumberFormat="1" applyFont="1" applyFill="1" applyBorder="1" applyAlignment="1" applyProtection="1">
      <alignment horizontal="right" vertical="center" wrapText="1"/>
      <protection locked="0"/>
    </xf>
    <xf numFmtId="0" fontId="94" fillId="34" borderId="41" xfId="0" applyFont="1" applyFill="1" applyBorder="1" applyAlignment="1">
      <alignment horizontal="left" vertical="center" wrapText="1"/>
    </xf>
    <xf numFmtId="0" fontId="80" fillId="34" borderId="108" xfId="0" applyFont="1" applyFill="1" applyBorder="1" applyAlignment="1">
      <alignment horizontal="center" vertical="center"/>
    </xf>
    <xf numFmtId="0" fontId="80" fillId="34" borderId="161" xfId="0" applyFont="1" applyFill="1" applyBorder="1" applyAlignment="1">
      <alignment horizontal="center" vertical="center"/>
    </xf>
    <xf numFmtId="0" fontId="91" fillId="47" borderId="41" xfId="0" applyFont="1" applyFill="1" applyBorder="1" applyAlignment="1" applyProtection="1">
      <alignment horizontal="center" vertical="center" wrapText="1"/>
      <protection hidden="1"/>
    </xf>
    <xf numFmtId="0" fontId="95" fillId="0" borderId="59" xfId="0" applyFont="1" applyBorder="1" applyAlignment="1">
      <alignment horizontal="center" vertical="center"/>
    </xf>
    <xf numFmtId="0" fontId="80" fillId="50" borderId="113" xfId="0" applyFont="1" applyFill="1" applyBorder="1" applyAlignment="1" applyProtection="1">
      <alignment horizontal="right" vertical="center" wrapText="1"/>
      <protection locked="0"/>
    </xf>
    <xf numFmtId="0" fontId="80" fillId="50" borderId="86" xfId="0" applyFont="1" applyFill="1" applyBorder="1" applyAlignment="1" applyProtection="1">
      <alignment horizontal="center" vertical="center" wrapText="1"/>
      <protection locked="0"/>
    </xf>
    <xf numFmtId="0" fontId="53" fillId="0" borderId="40" xfId="10" applyBorder="1" applyAlignment="1" applyProtection="1">
      <alignment horizontal="center" vertical="center" wrapText="1"/>
      <protection locked="0"/>
    </xf>
    <xf numFmtId="0" fontId="53" fillId="50" borderId="40" xfId="0" applyFont="1" applyFill="1" applyBorder="1" applyAlignment="1" applyProtection="1">
      <alignment horizontal="center" vertical="center" wrapText="1"/>
      <protection locked="0"/>
    </xf>
    <xf numFmtId="0" fontId="94" fillId="34" borderId="40" xfId="0" applyFont="1" applyFill="1" applyBorder="1" applyAlignment="1">
      <alignment horizontal="left" vertical="center" wrapText="1"/>
    </xf>
    <xf numFmtId="0" fontId="53" fillId="54" borderId="162" xfId="10" applyFill="1" applyBorder="1" applyAlignment="1">
      <alignment wrapText="1"/>
    </xf>
    <xf numFmtId="0" fontId="53" fillId="50" borderId="40" xfId="14" applyFill="1" applyBorder="1" applyAlignment="1" applyProtection="1">
      <alignment horizontal="center" vertical="center" wrapText="1"/>
      <protection locked="0"/>
    </xf>
    <xf numFmtId="0" fontId="27" fillId="32" borderId="83" xfId="0" applyFont="1" applyFill="1" applyBorder="1" applyAlignment="1" applyProtection="1">
      <alignment horizontal="center" vertical="center"/>
      <protection hidden="1"/>
    </xf>
    <xf numFmtId="0" fontId="95" fillId="0" borderId="86" xfId="0" applyFont="1" applyBorder="1" applyAlignment="1">
      <alignment horizontal="center" vertical="center"/>
    </xf>
    <xf numFmtId="172" fontId="80" fillId="33" borderId="113" xfId="0" applyNumberFormat="1" applyFont="1" applyFill="1" applyBorder="1" applyAlignment="1" applyProtection="1">
      <alignment vertical="center"/>
      <protection locked="0"/>
    </xf>
    <xf numFmtId="172" fontId="80" fillId="33" borderId="113" xfId="0" applyNumberFormat="1" applyFont="1" applyFill="1" applyBorder="1" applyAlignment="1" applyProtection="1">
      <alignment vertical="center" wrapText="1"/>
      <protection locked="0"/>
    </xf>
    <xf numFmtId="0" fontId="92" fillId="50" borderId="41" xfId="0" applyFont="1" applyFill="1" applyBorder="1" applyAlignment="1" applyProtection="1">
      <alignment horizontal="center" vertical="center" wrapText="1"/>
      <protection locked="0"/>
    </xf>
    <xf numFmtId="9" fontId="3" fillId="0" borderId="59" xfId="0" applyNumberFormat="1" applyFont="1" applyBorder="1" applyAlignment="1" applyProtection="1">
      <alignment horizontal="center" vertical="center"/>
      <protection locked="0"/>
    </xf>
    <xf numFmtId="9" fontId="18" fillId="31" borderId="60" xfId="13" applyFont="1" applyFill="1" applyBorder="1" applyAlignment="1" applyProtection="1">
      <alignment horizontal="center" vertical="center" wrapText="1"/>
      <protection hidden="1"/>
    </xf>
    <xf numFmtId="0" fontId="3" fillId="0" borderId="60" xfId="0" applyFont="1" applyBorder="1" applyAlignment="1" applyProtection="1">
      <alignment horizontal="center" vertical="center" wrapText="1"/>
      <protection hidden="1"/>
    </xf>
    <xf numFmtId="44" fontId="3" fillId="0" borderId="59" xfId="0" applyNumberFormat="1" applyFont="1" applyBorder="1" applyAlignment="1" applyProtection="1">
      <alignment horizontal="center" vertical="center" wrapText="1"/>
      <protection locked="0"/>
    </xf>
    <xf numFmtId="0" fontId="3" fillId="0" borderId="61" xfId="0" applyFont="1" applyBorder="1" applyAlignment="1" applyProtection="1">
      <alignment horizontal="center" vertical="center" wrapText="1"/>
      <protection locked="0"/>
    </xf>
    <xf numFmtId="9" fontId="3" fillId="0" borderId="59" xfId="0" applyNumberFormat="1" applyFont="1" applyBorder="1" applyAlignment="1" applyProtection="1">
      <alignment horizontal="center" vertical="center" wrapText="1"/>
      <protection locked="0"/>
    </xf>
    <xf numFmtId="0" fontId="3" fillId="32" borderId="17" xfId="0" applyFont="1" applyFill="1" applyBorder="1" applyAlignment="1" applyProtection="1">
      <alignment horizontal="center" vertical="center"/>
      <protection hidden="1"/>
    </xf>
    <xf numFmtId="0" fontId="3" fillId="0" borderId="61" xfId="0" applyFont="1" applyBorder="1" applyAlignment="1" applyProtection="1">
      <alignment horizontal="center" vertical="center" wrapText="1"/>
      <protection locked="0" hidden="1"/>
    </xf>
    <xf numFmtId="9" fontId="3" fillId="9" borderId="59" xfId="0" applyNumberFormat="1" applyFont="1" applyFill="1" applyBorder="1" applyAlignment="1" applyProtection="1">
      <alignment horizontal="center" vertical="center"/>
      <protection locked="0"/>
    </xf>
    <xf numFmtId="0" fontId="3" fillId="0" borderId="59" xfId="0" applyFont="1" applyBorder="1" applyAlignment="1" applyProtection="1">
      <alignment horizontal="center" vertical="center"/>
      <protection locked="0"/>
    </xf>
    <xf numFmtId="0" fontId="3" fillId="0" borderId="59" xfId="9" applyNumberFormat="1" applyFont="1" applyBorder="1" applyAlignment="1" applyProtection="1">
      <alignment horizontal="center" vertical="center"/>
      <protection locked="0"/>
    </xf>
    <xf numFmtId="0" fontId="3" fillId="0" borderId="0" xfId="0" applyFont="1" applyAlignment="1" applyProtection="1">
      <alignment horizontal="center" vertical="center" wrapText="1"/>
      <protection locked="0"/>
    </xf>
    <xf numFmtId="0" fontId="3" fillId="0" borderId="61" xfId="0" applyFont="1" applyBorder="1" applyAlignment="1" applyProtection="1">
      <alignment horizontal="center" vertical="center" wrapText="1"/>
      <protection hidden="1"/>
    </xf>
    <xf numFmtId="0" fontId="3" fillId="0" borderId="61" xfId="0" applyFont="1" applyBorder="1" applyAlignment="1" applyProtection="1">
      <alignment horizontal="center" vertical="center" wrapText="1" indent="1"/>
      <protection locked="0"/>
    </xf>
    <xf numFmtId="12" fontId="3" fillId="0" borderId="59" xfId="0" applyNumberFormat="1" applyFont="1" applyBorder="1" applyAlignment="1" applyProtection="1">
      <alignment horizontal="center" vertical="center"/>
      <protection locked="0"/>
    </xf>
    <xf numFmtId="0" fontId="3" fillId="0" borderId="62" xfId="0" applyFont="1" applyBorder="1" applyAlignment="1" applyProtection="1">
      <alignment horizontal="center" vertical="center" wrapText="1"/>
      <protection locked="0"/>
    </xf>
    <xf numFmtId="0" fontId="96" fillId="0" borderId="62" xfId="0" applyFont="1" applyBorder="1" applyAlignment="1" applyProtection="1">
      <alignment horizontal="center" vertical="center" wrapText="1"/>
      <protection locked="0"/>
    </xf>
    <xf numFmtId="10" fontId="3" fillId="0" borderId="59" xfId="0" applyNumberFormat="1" applyFont="1" applyBorder="1" applyAlignment="1" applyProtection="1">
      <alignment horizontal="center" vertical="center"/>
      <protection locked="0"/>
    </xf>
    <xf numFmtId="0" fontId="96" fillId="0" borderId="61" xfId="0" applyFont="1" applyBorder="1" applyAlignment="1" applyProtection="1">
      <alignment horizontal="center" vertical="center" wrapText="1"/>
      <protection locked="0"/>
    </xf>
    <xf numFmtId="0" fontId="3" fillId="9" borderId="61" xfId="0" applyFont="1" applyFill="1" applyBorder="1" applyAlignment="1" applyProtection="1">
      <alignment horizontal="center" vertical="center" wrapText="1"/>
      <protection locked="0" hidden="1"/>
    </xf>
    <xf numFmtId="0" fontId="3" fillId="0" borderId="68" xfId="0" applyFont="1" applyBorder="1" applyAlignment="1" applyProtection="1">
      <alignment horizontal="center" vertical="center" wrapText="1"/>
      <protection locked="0" hidden="1"/>
    </xf>
    <xf numFmtId="0" fontId="3" fillId="0" borderId="61" xfId="0" quotePrefix="1" applyFont="1" applyBorder="1" applyAlignment="1" applyProtection="1">
      <alignment horizontal="center" vertical="center" wrapText="1"/>
      <protection locked="0"/>
    </xf>
    <xf numFmtId="1" fontId="3" fillId="0" borderId="59" xfId="0" applyNumberFormat="1" applyFont="1" applyBorder="1" applyAlignment="1" applyProtection="1">
      <alignment horizontal="center" vertical="center"/>
      <protection locked="0"/>
    </xf>
    <xf numFmtId="0" fontId="3" fillId="0" borderId="106" xfId="0" applyFont="1" applyBorder="1" applyAlignment="1" applyProtection="1">
      <alignment horizontal="center" vertical="center" wrapText="1"/>
      <protection hidden="1"/>
    </xf>
    <xf numFmtId="9" fontId="3" fillId="0" borderId="59" xfId="0" applyNumberFormat="1" applyFont="1" applyBorder="1" applyAlignment="1" applyProtection="1">
      <alignment horizontal="center" vertical="center"/>
      <protection locked="0" hidden="1"/>
    </xf>
    <xf numFmtId="0" fontId="3" fillId="0" borderId="71" xfId="0" applyFont="1" applyBorder="1" applyAlignment="1" applyProtection="1">
      <alignment horizontal="center" vertical="center" wrapText="1"/>
      <protection locked="0" hidden="1"/>
    </xf>
    <xf numFmtId="0" fontId="3" fillId="0" borderId="61" xfId="0" applyFont="1" applyBorder="1" applyAlignment="1">
      <alignment horizontal="center" vertical="center" wrapText="1"/>
    </xf>
    <xf numFmtId="0" fontId="3" fillId="0" borderId="80" xfId="0" applyFont="1" applyBorder="1" applyAlignment="1">
      <alignment horizontal="center" vertical="center" wrapText="1"/>
    </xf>
    <xf numFmtId="0" fontId="3" fillId="9" borderId="61" xfId="0" applyFont="1" applyFill="1" applyBorder="1" applyAlignment="1" applyProtection="1">
      <alignment horizontal="center" vertical="center" wrapText="1"/>
      <protection locked="0"/>
    </xf>
    <xf numFmtId="9" fontId="3" fillId="0" borderId="59" xfId="0" applyNumberFormat="1" applyFont="1" applyBorder="1" applyAlignment="1" applyProtection="1">
      <alignment horizontal="center" vertical="center"/>
      <protection hidden="1"/>
    </xf>
    <xf numFmtId="0" fontId="3" fillId="0" borderId="67" xfId="0" applyFont="1" applyBorder="1" applyAlignment="1" applyProtection="1">
      <alignment horizontal="center" vertical="center"/>
      <protection locked="0" hidden="1"/>
    </xf>
    <xf numFmtId="9" fontId="18" fillId="31" borderId="106" xfId="13" applyFont="1" applyFill="1" applyBorder="1" applyAlignment="1" applyProtection="1">
      <alignment horizontal="center" vertical="center" wrapText="1"/>
      <protection hidden="1"/>
    </xf>
    <xf numFmtId="9" fontId="3" fillId="0" borderId="86" xfId="0" applyNumberFormat="1" applyFont="1" applyBorder="1" applyAlignment="1" applyProtection="1">
      <alignment horizontal="center" vertical="center"/>
      <protection locked="0" hidden="1"/>
    </xf>
    <xf numFmtId="9" fontId="18" fillId="31" borderId="86" xfId="13" applyFont="1" applyFill="1" applyBorder="1" applyAlignment="1" applyProtection="1">
      <alignment horizontal="center" vertical="center" wrapText="1"/>
      <protection hidden="1"/>
    </xf>
    <xf numFmtId="0" fontId="3" fillId="0" borderId="86" xfId="0" applyFont="1" applyBorder="1" applyAlignment="1" applyProtection="1">
      <alignment horizontal="center" vertical="center" wrapText="1"/>
      <protection hidden="1"/>
    </xf>
    <xf numFmtId="0" fontId="3" fillId="0" borderId="86" xfId="0" applyFont="1" applyBorder="1" applyAlignment="1" applyProtection="1">
      <alignment horizontal="center" vertical="center" wrapText="1"/>
      <protection locked="0" hidden="1"/>
    </xf>
    <xf numFmtId="0" fontId="3" fillId="9" borderId="62" xfId="0" applyFont="1" applyFill="1" applyBorder="1" applyAlignment="1" applyProtection="1">
      <alignment horizontal="center" vertical="center" wrapText="1"/>
      <protection locked="0"/>
    </xf>
    <xf numFmtId="0" fontId="3" fillId="34" borderId="41" xfId="0" applyFont="1" applyFill="1" applyBorder="1" applyAlignment="1" applyProtection="1">
      <alignment horizontal="center" vertical="center" wrapText="1"/>
      <protection locked="0"/>
    </xf>
    <xf numFmtId="0" fontId="3" fillId="0" borderId="62" xfId="0" applyFont="1" applyBorder="1" applyAlignment="1" applyProtection="1">
      <alignment horizontal="center" vertical="center" wrapText="1"/>
      <protection locked="0" hidden="1"/>
    </xf>
    <xf numFmtId="0" fontId="3" fillId="9" borderId="62" xfId="0" applyFont="1" applyFill="1" applyBorder="1" applyAlignment="1" applyProtection="1">
      <alignment horizontal="center" vertical="center" wrapText="1"/>
      <protection locked="0" hidden="1"/>
    </xf>
    <xf numFmtId="9" fontId="18" fillId="34" borderId="60" xfId="0" applyNumberFormat="1" applyFont="1" applyFill="1" applyBorder="1" applyAlignment="1" applyProtection="1">
      <alignment horizontal="center" vertical="center" wrapText="1"/>
      <protection locked="0"/>
    </xf>
    <xf numFmtId="10" fontId="18" fillId="34" borderId="105" xfId="0" applyNumberFormat="1" applyFont="1" applyFill="1" applyBorder="1" applyAlignment="1" applyProtection="1">
      <alignment horizontal="center" vertical="center"/>
      <protection locked="0"/>
    </xf>
    <xf numFmtId="0" fontId="18" fillId="34" borderId="105" xfId="0" applyFont="1" applyFill="1" applyBorder="1" applyAlignment="1" applyProtection="1">
      <alignment horizontal="center" vertical="center"/>
      <protection locked="0"/>
    </xf>
    <xf numFmtId="0" fontId="3" fillId="0" borderId="61" xfId="0" applyFont="1" applyBorder="1" applyAlignment="1" applyProtection="1">
      <alignment horizontal="center" vertical="center"/>
      <protection locked="0" hidden="1"/>
    </xf>
    <xf numFmtId="0" fontId="3" fillId="0" borderId="59" xfId="0" quotePrefix="1" applyFont="1" applyBorder="1" applyAlignment="1" applyProtection="1">
      <alignment horizontal="center" vertical="center"/>
      <protection locked="0"/>
    </xf>
    <xf numFmtId="9" fontId="97" fillId="0" borderId="59" xfId="0" applyNumberFormat="1" applyFont="1" applyBorder="1" applyAlignment="1" applyProtection="1">
      <alignment horizontal="center" vertical="center"/>
      <protection hidden="1"/>
    </xf>
    <xf numFmtId="9" fontId="98" fillId="31" borderId="60" xfId="13" applyFont="1" applyFill="1" applyBorder="1" applyAlignment="1" applyProtection="1">
      <alignment horizontal="center" vertical="center" wrapText="1"/>
      <protection hidden="1"/>
    </xf>
    <xf numFmtId="0" fontId="99" fillId="0" borderId="60" xfId="0" applyFont="1" applyBorder="1" applyAlignment="1" applyProtection="1">
      <alignment horizontal="center" vertical="center" wrapText="1"/>
      <protection hidden="1"/>
    </xf>
    <xf numFmtId="0" fontId="38" fillId="0" borderId="61" xfId="0" applyFont="1" applyBorder="1" applyAlignment="1" applyProtection="1">
      <alignment horizontal="center" vertical="center" wrapText="1"/>
      <protection hidden="1"/>
    </xf>
    <xf numFmtId="0" fontId="99" fillId="32" borderId="16" xfId="0" applyFont="1" applyFill="1" applyBorder="1" applyAlignment="1" applyProtection="1">
      <alignment horizontal="center" vertical="center"/>
      <protection hidden="1"/>
    </xf>
    <xf numFmtId="0" fontId="38" fillId="0" borderId="61" xfId="0" applyFont="1" applyBorder="1" applyAlignment="1" applyProtection="1">
      <alignment horizontal="left" vertical="top" wrapText="1"/>
      <protection hidden="1"/>
    </xf>
    <xf numFmtId="169" fontId="97" fillId="0" borderId="59" xfId="0" applyNumberFormat="1" applyFont="1" applyBorder="1" applyAlignment="1" applyProtection="1">
      <alignment horizontal="center" vertical="center"/>
      <protection hidden="1"/>
    </xf>
    <xf numFmtId="0" fontId="38" fillId="0" borderId="61" xfId="0" applyFont="1" applyBorder="1" applyAlignment="1" applyProtection="1">
      <alignment horizontal="center" vertical="center" wrapText="1"/>
      <protection locked="0"/>
    </xf>
    <xf numFmtId="0" fontId="90" fillId="0" borderId="0" xfId="0" applyFont="1" applyAlignment="1">
      <alignment wrapText="1"/>
    </xf>
    <xf numFmtId="9" fontId="97" fillId="0" borderId="59" xfId="0" applyNumberFormat="1" applyFont="1" applyBorder="1" applyAlignment="1" applyProtection="1">
      <alignment horizontal="center" vertical="center"/>
      <protection locked="0"/>
    </xf>
    <xf numFmtId="10" fontId="97" fillId="9" borderId="59" xfId="0" applyNumberFormat="1" applyFont="1" applyFill="1" applyBorder="1" applyAlignment="1">
      <alignment horizontal="center" vertical="center"/>
    </xf>
    <xf numFmtId="0" fontId="38" fillId="0" borderId="61" xfId="0" applyFont="1" applyBorder="1" applyAlignment="1">
      <alignment vertical="center" wrapText="1"/>
    </xf>
    <xf numFmtId="0" fontId="38" fillId="0" borderId="62" xfId="0" applyFont="1" applyBorder="1" applyAlignment="1">
      <alignment vertical="center" wrapText="1"/>
    </xf>
    <xf numFmtId="9" fontId="97" fillId="0" borderId="61" xfId="0" applyNumberFormat="1" applyFont="1" applyBorder="1" applyAlignment="1">
      <alignment horizontal="center" vertical="center"/>
    </xf>
    <xf numFmtId="0" fontId="100" fillId="0" borderId="0" xfId="10" applyFont="1" applyFill="1" applyBorder="1" applyAlignment="1">
      <alignment vertical="center" wrapText="1"/>
    </xf>
    <xf numFmtId="9" fontId="97" fillId="0" borderId="61" xfId="0" applyNumberFormat="1" applyFont="1" applyBorder="1" applyAlignment="1">
      <alignment vertical="center"/>
    </xf>
    <xf numFmtId="9" fontId="98" fillId="31" borderId="60" xfId="13" applyFont="1" applyFill="1" applyBorder="1" applyAlignment="1" applyProtection="1">
      <alignment vertical="center" wrapText="1"/>
      <protection hidden="1"/>
    </xf>
    <xf numFmtId="0" fontId="99" fillId="0" borderId="60" xfId="0" applyFont="1" applyBorder="1" applyAlignment="1" applyProtection="1">
      <alignment vertical="center" wrapText="1"/>
      <protection hidden="1"/>
    </xf>
    <xf numFmtId="0" fontId="38" fillId="9" borderId="61" xfId="0" applyFont="1" applyFill="1" applyBorder="1" applyAlignment="1" applyProtection="1">
      <alignment horizontal="center" vertical="center" wrapText="1"/>
      <protection locked="0"/>
    </xf>
    <xf numFmtId="9" fontId="97" fillId="9" borderId="59" xfId="0" applyNumberFormat="1" applyFont="1" applyFill="1" applyBorder="1" applyAlignment="1" applyProtection="1">
      <alignment horizontal="center" vertical="center"/>
      <protection locked="0"/>
    </xf>
    <xf numFmtId="173" fontId="97" fillId="9" borderId="59" xfId="0" applyNumberFormat="1" applyFont="1" applyFill="1" applyBorder="1" applyAlignment="1" applyProtection="1">
      <alignment horizontal="center" vertical="center"/>
      <protection hidden="1"/>
    </xf>
    <xf numFmtId="0" fontId="38" fillId="9" borderId="61" xfId="0" applyFont="1" applyFill="1" applyBorder="1" applyAlignment="1" applyProtection="1">
      <alignment horizontal="center" vertical="center" wrapText="1"/>
      <protection hidden="1"/>
    </xf>
    <xf numFmtId="0" fontId="34" fillId="0" borderId="61" xfId="0" applyFont="1" applyBorder="1" applyAlignment="1" applyProtection="1">
      <alignment horizontal="center" vertical="center" wrapText="1"/>
      <protection locked="0"/>
    </xf>
    <xf numFmtId="0" fontId="90" fillId="35" borderId="0" xfId="0" applyFont="1" applyFill="1" applyAlignment="1">
      <alignment horizontal="center" vertical="center" wrapText="1"/>
    </xf>
    <xf numFmtId="0" fontId="6" fillId="0" borderId="61" xfId="0" applyFont="1" applyBorder="1" applyAlignment="1" applyProtection="1">
      <alignment horizontal="left" vertical="top" wrapText="1"/>
      <protection hidden="1"/>
    </xf>
    <xf numFmtId="0" fontId="3" fillId="0" borderId="0" xfId="0" applyFont="1" applyAlignment="1">
      <alignment wrapText="1"/>
    </xf>
    <xf numFmtId="0" fontId="6" fillId="0" borderId="61" xfId="0" applyFont="1" applyBorder="1" applyAlignment="1" applyProtection="1">
      <alignment horizontal="center" vertical="center" wrapText="1"/>
      <protection hidden="1"/>
    </xf>
    <xf numFmtId="49" fontId="38" fillId="0" borderId="61" xfId="0" applyNumberFormat="1" applyFont="1" applyBorder="1" applyAlignment="1" applyProtection="1">
      <alignment horizontal="left" vertical="top" wrapText="1"/>
      <protection locked="0"/>
    </xf>
    <xf numFmtId="0" fontId="38" fillId="0" borderId="61" xfId="0" applyFont="1" applyBorder="1" applyAlignment="1" applyProtection="1">
      <alignment horizontal="left" vertical="top" wrapText="1"/>
      <protection locked="0"/>
    </xf>
    <xf numFmtId="0" fontId="97" fillId="0" borderId="59" xfId="0" applyFont="1" applyBorder="1" applyAlignment="1" applyProtection="1">
      <alignment horizontal="center" vertical="center"/>
      <protection locked="0"/>
    </xf>
    <xf numFmtId="0" fontId="38" fillId="0" borderId="61" xfId="0" applyFont="1" applyBorder="1" applyAlignment="1" applyProtection="1">
      <alignment horizontal="left" vertical="center" wrapText="1"/>
      <protection hidden="1"/>
    </xf>
    <xf numFmtId="0" fontId="105" fillId="0" borderId="61" xfId="0" applyFont="1" applyBorder="1" applyAlignment="1" applyProtection="1">
      <alignment horizontal="center" vertical="center" wrapText="1"/>
      <protection hidden="1"/>
    </xf>
    <xf numFmtId="0" fontId="105" fillId="0" borderId="61" xfId="0" applyFont="1" applyBorder="1" applyAlignment="1" applyProtection="1">
      <alignment horizontal="center" vertical="center" wrapText="1"/>
      <protection locked="0"/>
    </xf>
    <xf numFmtId="0" fontId="105" fillId="0" borderId="61" xfId="0" quotePrefix="1" applyFont="1" applyBorder="1" applyAlignment="1" applyProtection="1">
      <alignment horizontal="center" vertical="center" wrapText="1"/>
      <protection hidden="1"/>
    </xf>
    <xf numFmtId="0" fontId="38" fillId="0" borderId="61" xfId="0" applyFont="1" applyBorder="1" applyAlignment="1" applyProtection="1">
      <alignment vertical="center" wrapText="1"/>
      <protection hidden="1"/>
    </xf>
    <xf numFmtId="0" fontId="3" fillId="9" borderId="0" xfId="0" applyFont="1" applyFill="1" applyAlignment="1" applyProtection="1">
      <alignment horizontal="center" vertical="center" wrapText="1"/>
      <protection hidden="1"/>
    </xf>
    <xf numFmtId="0" fontId="86" fillId="0" borderId="0" xfId="0" applyFont="1" applyAlignment="1">
      <alignment horizontal="left" vertical="center" wrapText="1"/>
    </xf>
    <xf numFmtId="0" fontId="86" fillId="0" borderId="0" xfId="0" applyFont="1" applyAlignment="1">
      <alignment wrapText="1"/>
    </xf>
    <xf numFmtId="0" fontId="38" fillId="0" borderId="61" xfId="0" applyFont="1" applyBorder="1" applyAlignment="1" applyProtection="1">
      <alignment horizontal="left" vertical="center" wrapText="1"/>
      <protection locked="0"/>
    </xf>
    <xf numFmtId="0" fontId="97" fillId="0" borderId="61" xfId="0" applyFont="1" applyBorder="1" applyAlignment="1" applyProtection="1">
      <alignment horizontal="center" vertical="center"/>
      <protection hidden="1"/>
    </xf>
    <xf numFmtId="0" fontId="38" fillId="0" borderId="61" xfId="0" applyFont="1" applyBorder="1" applyAlignment="1" applyProtection="1">
      <alignment horizontal="justify" vertical="justify" wrapText="1"/>
      <protection locked="0"/>
    </xf>
    <xf numFmtId="0" fontId="97" fillId="0" borderId="59" xfId="0" applyFont="1" applyBorder="1" applyAlignment="1" applyProtection="1">
      <alignment horizontal="center" vertical="center"/>
      <protection hidden="1"/>
    </xf>
    <xf numFmtId="0" fontId="106" fillId="0" borderId="61" xfId="10" applyFont="1" applyBorder="1" applyAlignment="1" applyProtection="1">
      <alignment horizontal="center" vertical="center" wrapText="1"/>
      <protection hidden="1"/>
    </xf>
    <xf numFmtId="0" fontId="99" fillId="0" borderId="87" xfId="0" applyFont="1" applyBorder="1" applyAlignment="1" applyProtection="1">
      <alignment horizontal="center" vertical="center" wrapText="1"/>
      <protection hidden="1"/>
    </xf>
    <xf numFmtId="0" fontId="109" fillId="35" borderId="86" xfId="0" applyFont="1" applyFill="1" applyBorder="1" applyAlignment="1">
      <alignment horizontal="center" vertical="center" wrapText="1"/>
    </xf>
    <xf numFmtId="0" fontId="110" fillId="35" borderId="86" xfId="0" applyFont="1" applyFill="1" applyBorder="1" applyAlignment="1">
      <alignment horizontal="center" vertical="center"/>
    </xf>
    <xf numFmtId="0" fontId="38" fillId="0" borderId="61" xfId="0" applyFont="1" applyBorder="1" applyAlignment="1" applyProtection="1">
      <alignment wrapText="1"/>
      <protection locked="0"/>
    </xf>
    <xf numFmtId="0" fontId="100" fillId="0" borderId="61" xfId="10" applyFont="1" applyBorder="1" applyAlignment="1" applyProtection="1">
      <alignment horizontal="center" vertical="center" wrapText="1"/>
      <protection hidden="1"/>
    </xf>
    <xf numFmtId="0" fontId="38" fillId="0" borderId="61" xfId="0" applyFont="1" applyBorder="1" applyAlignment="1" applyProtection="1">
      <alignment horizontal="center" vertical="top" wrapText="1"/>
      <protection hidden="1"/>
    </xf>
    <xf numFmtId="1" fontId="97" fillId="0" borderId="59" xfId="0" applyNumberFormat="1" applyFont="1" applyBorder="1" applyAlignment="1">
      <alignment horizontal="center" vertical="center"/>
    </xf>
    <xf numFmtId="0" fontId="97" fillId="0" borderId="61" xfId="0" applyFont="1" applyBorder="1" applyAlignment="1">
      <alignment horizontal="center" vertical="center"/>
    </xf>
    <xf numFmtId="44" fontId="97" fillId="0" borderId="59" xfId="0" applyNumberFormat="1" applyFont="1" applyBorder="1" applyAlignment="1" applyProtection="1">
      <alignment vertical="center"/>
      <protection locked="0"/>
    </xf>
    <xf numFmtId="9" fontId="107" fillId="0" borderId="59" xfId="0" applyNumberFormat="1" applyFont="1" applyBorder="1" applyAlignment="1" applyProtection="1">
      <alignment horizontal="center" vertical="center"/>
      <protection hidden="1"/>
    </xf>
    <xf numFmtId="9" fontId="111" fillId="31" borderId="60" xfId="13" applyFont="1" applyFill="1" applyBorder="1" applyAlignment="1" applyProtection="1">
      <alignment horizontal="center" vertical="center" wrapText="1"/>
      <protection hidden="1"/>
    </xf>
    <xf numFmtId="0" fontId="112" fillId="0" borderId="60" xfId="0" applyFont="1" applyBorder="1" applyAlignment="1" applyProtection="1">
      <alignment horizontal="center" vertical="center" wrapText="1"/>
      <protection hidden="1"/>
    </xf>
    <xf numFmtId="0" fontId="107" fillId="0" borderId="61" xfId="0" applyFont="1" applyBorder="1" applyAlignment="1" applyProtection="1">
      <alignment horizontal="center" vertical="center" wrapText="1"/>
      <protection locked="0"/>
    </xf>
    <xf numFmtId="0" fontId="107" fillId="0" borderId="61" xfId="0" applyFont="1" applyBorder="1" applyAlignment="1" applyProtection="1">
      <alignment horizontal="center" vertical="center" wrapText="1"/>
      <protection hidden="1"/>
    </xf>
    <xf numFmtId="0" fontId="113" fillId="0" borderId="0" xfId="10" applyFont="1" applyAlignment="1">
      <alignment horizontal="center" vertical="center" wrapText="1"/>
    </xf>
    <xf numFmtId="174" fontId="97" fillId="0" borderId="59" xfId="0" applyNumberFormat="1" applyFont="1" applyBorder="1" applyAlignment="1" applyProtection="1">
      <alignment horizontal="center" vertical="center"/>
      <protection hidden="1"/>
    </xf>
    <xf numFmtId="0" fontId="71" fillId="0" borderId="61" xfId="0" applyFont="1" applyBorder="1" applyAlignment="1" applyProtection="1">
      <alignment horizontal="left" vertical="center" wrapText="1"/>
      <protection hidden="1"/>
    </xf>
    <xf numFmtId="172" fontId="80" fillId="50" borderId="165" xfId="0" applyNumberFormat="1" applyFont="1" applyFill="1" applyBorder="1" applyAlignment="1" applyProtection="1">
      <alignment vertical="center"/>
      <protection locked="0"/>
    </xf>
    <xf numFmtId="172" fontId="80" fillId="33" borderId="166" xfId="0" applyNumberFormat="1" applyFont="1" applyFill="1" applyBorder="1" applyAlignment="1" applyProtection="1">
      <alignment vertical="center"/>
      <protection locked="0"/>
    </xf>
    <xf numFmtId="176" fontId="80" fillId="50" borderId="117" xfId="0" applyNumberFormat="1" applyFont="1" applyFill="1" applyBorder="1" applyAlignment="1" applyProtection="1">
      <alignment vertical="center"/>
      <protection locked="0"/>
    </xf>
    <xf numFmtId="0" fontId="80" fillId="50" borderId="115" xfId="0" applyFont="1" applyFill="1" applyBorder="1" applyAlignment="1" applyProtection="1">
      <alignment horizontal="center" vertical="center" wrapText="1"/>
      <protection locked="0"/>
    </xf>
    <xf numFmtId="169" fontId="25" fillId="0" borderId="59" xfId="1" applyNumberFormat="1" applyFont="1" applyBorder="1" applyAlignment="1" applyProtection="1">
      <alignment horizontal="center" vertical="center"/>
      <protection hidden="1"/>
    </xf>
    <xf numFmtId="0" fontId="89" fillId="0" borderId="61" xfId="0" applyFont="1" applyBorder="1" applyAlignment="1" applyProtection="1">
      <alignment horizontal="center" vertical="center" wrapText="1"/>
      <protection locked="0"/>
    </xf>
    <xf numFmtId="0" fontId="89" fillId="9" borderId="61" xfId="0" applyFont="1" applyFill="1" applyBorder="1" applyAlignment="1" applyProtection="1">
      <alignment horizontal="center" vertical="center" wrapText="1"/>
      <protection hidden="1"/>
    </xf>
    <xf numFmtId="172" fontId="45" fillId="9" borderId="123" xfId="0" applyNumberFormat="1" applyFont="1" applyFill="1" applyBorder="1" applyAlignment="1" applyProtection="1">
      <alignment horizontal="center" vertical="center"/>
      <protection locked="0"/>
    </xf>
    <xf numFmtId="9" fontId="26" fillId="55" borderId="60" xfId="4" applyFont="1" applyFill="1" applyBorder="1" applyAlignment="1" applyProtection="1">
      <alignment horizontal="center" vertical="center" wrapText="1"/>
      <protection hidden="1"/>
    </xf>
    <xf numFmtId="9" fontId="26" fillId="55" borderId="83" xfId="4" applyFont="1" applyFill="1" applyBorder="1" applyAlignment="1" applyProtection="1">
      <alignment horizontal="center" vertical="center" wrapText="1"/>
      <protection hidden="1"/>
    </xf>
    <xf numFmtId="0" fontId="27" fillId="0" borderId="126" xfId="0" applyFont="1" applyBorder="1" applyAlignment="1" applyProtection="1">
      <alignment horizontal="center" vertical="center" wrapText="1"/>
      <protection hidden="1"/>
    </xf>
    <xf numFmtId="9" fontId="25" fillId="0" borderId="67" xfId="0" applyNumberFormat="1" applyFont="1" applyBorder="1" applyAlignment="1" applyProtection="1">
      <alignment horizontal="center" vertical="center"/>
      <protection hidden="1"/>
    </xf>
    <xf numFmtId="9" fontId="26" fillId="31" borderId="125" xfId="4" applyFont="1" applyFill="1" applyBorder="1" applyAlignment="1" applyProtection="1">
      <alignment horizontal="center" vertical="center" wrapText="1"/>
      <protection hidden="1"/>
    </xf>
    <xf numFmtId="1" fontId="25" fillId="0" borderId="67" xfId="0" applyNumberFormat="1" applyFont="1" applyBorder="1" applyAlignment="1" applyProtection="1">
      <alignment horizontal="center" vertical="center"/>
      <protection hidden="1"/>
    </xf>
    <xf numFmtId="0" fontId="35" fillId="0" borderId="61" xfId="0" applyFont="1" applyBorder="1" applyAlignment="1" applyProtection="1">
      <alignment horizontal="center" vertical="center"/>
      <protection locked="0" hidden="1"/>
    </xf>
    <xf numFmtId="169" fontId="25" fillId="9" borderId="59" xfId="1" applyNumberFormat="1" applyFont="1" applyFill="1" applyBorder="1" applyAlignment="1" applyProtection="1">
      <alignment horizontal="center" vertical="center"/>
      <protection hidden="1"/>
    </xf>
    <xf numFmtId="0" fontId="19" fillId="0" borderId="61" xfId="0" applyFont="1" applyBorder="1" applyAlignment="1">
      <alignment horizontal="left" vertical="center" wrapText="1"/>
    </xf>
    <xf numFmtId="0" fontId="19" fillId="0" borderId="0" xfId="0" applyFont="1" applyAlignment="1">
      <alignment horizontal="center" vertical="center" wrapText="1"/>
    </xf>
    <xf numFmtId="0" fontId="19" fillId="0" borderId="67" xfId="0" applyFont="1" applyBorder="1" applyAlignment="1" applyProtection="1">
      <alignment horizontal="center" vertical="center" wrapText="1"/>
      <protection hidden="1"/>
    </xf>
    <xf numFmtId="0" fontId="3" fillId="9" borderId="16" xfId="0" applyFont="1" applyFill="1" applyBorder="1" applyAlignment="1">
      <alignment vertical="center" wrapText="1"/>
    </xf>
    <xf numFmtId="0" fontId="19" fillId="9" borderId="18" xfId="0" applyFont="1" applyFill="1" applyBorder="1" applyAlignment="1">
      <alignment vertical="center" wrapText="1"/>
    </xf>
    <xf numFmtId="0" fontId="19" fillId="9" borderId="16" xfId="0" applyFont="1" applyFill="1" applyBorder="1" applyAlignment="1">
      <alignment vertical="center" wrapText="1"/>
    </xf>
    <xf numFmtId="0" fontId="3" fillId="0" borderId="16" xfId="0" applyFont="1" applyBorder="1" applyAlignment="1">
      <alignment vertical="center" wrapText="1"/>
    </xf>
    <xf numFmtId="0" fontId="19" fillId="0" borderId="18" xfId="0" applyFont="1" applyBorder="1" applyAlignment="1">
      <alignment vertical="center" wrapText="1"/>
    </xf>
    <xf numFmtId="0" fontId="19" fillId="0" borderId="62" xfId="0" applyFont="1" applyBorder="1" applyAlignment="1">
      <alignment horizontal="center" vertical="center" wrapText="1"/>
    </xf>
    <xf numFmtId="0" fontId="3" fillId="0" borderId="16" xfId="0" applyFont="1" applyBorder="1" applyAlignment="1">
      <alignment horizontal="center" vertical="center" wrapText="1"/>
    </xf>
    <xf numFmtId="0" fontId="117" fillId="0" borderId="61" xfId="10" applyFont="1" applyBorder="1" applyAlignment="1" applyProtection="1">
      <alignment horizontal="center" vertical="center" wrapText="1"/>
      <protection hidden="1"/>
    </xf>
    <xf numFmtId="0" fontId="117" fillId="9" borderId="0" xfId="10" applyFont="1" applyFill="1" applyAlignment="1" applyProtection="1">
      <alignment horizontal="center" vertical="center" wrapText="1"/>
      <protection hidden="1"/>
    </xf>
    <xf numFmtId="0" fontId="117" fillId="0" borderId="61" xfId="14" applyFont="1" applyBorder="1" applyAlignment="1" applyProtection="1">
      <alignment horizontal="center" vertical="center" wrapText="1"/>
      <protection hidden="1"/>
    </xf>
    <xf numFmtId="0" fontId="117" fillId="34" borderId="62" xfId="10" applyFont="1" applyFill="1" applyBorder="1" applyAlignment="1">
      <alignment horizontal="center" wrapText="1"/>
    </xf>
    <xf numFmtId="0" fontId="117" fillId="0" borderId="0" xfId="10" applyFont="1" applyAlignment="1">
      <alignment vertical="center" wrapText="1"/>
    </xf>
    <xf numFmtId="0" fontId="73" fillId="0" borderId="0" xfId="0" applyFont="1" applyAlignment="1">
      <alignment wrapText="1"/>
    </xf>
    <xf numFmtId="0" fontId="19" fillId="0" borderId="61" xfId="0" applyFont="1" applyBorder="1" applyAlignment="1" applyProtection="1">
      <alignment wrapText="1"/>
      <protection hidden="1"/>
    </xf>
    <xf numFmtId="0" fontId="19" fillId="0" borderId="61" xfId="0" applyFont="1" applyBorder="1" applyAlignment="1" applyProtection="1">
      <alignment horizontal="left" vertical="top" wrapText="1"/>
      <protection hidden="1"/>
    </xf>
    <xf numFmtId="0" fontId="19" fillId="0" borderId="61" xfId="0" applyFont="1" applyBorder="1" applyAlignment="1" applyProtection="1">
      <alignment horizontal="left" vertical="center" wrapText="1"/>
      <protection hidden="1"/>
    </xf>
    <xf numFmtId="0" fontId="19" fillId="0" borderId="61" xfId="0" applyFont="1" applyBorder="1" applyAlignment="1" applyProtection="1">
      <alignment vertical="center" wrapText="1"/>
      <protection hidden="1"/>
    </xf>
    <xf numFmtId="0" fontId="19" fillId="0" borderId="61" xfId="0" applyFont="1" applyBorder="1" applyAlignment="1">
      <alignment wrapText="1"/>
    </xf>
    <xf numFmtId="0" fontId="19" fillId="0" borderId="61" xfId="0" applyFont="1" applyBorder="1" applyAlignment="1" applyProtection="1">
      <alignment horizontal="left" vertical="top" wrapText="1"/>
      <protection locked="0"/>
    </xf>
    <xf numFmtId="0" fontId="19" fillId="0" borderId="61" xfId="0" quotePrefix="1" applyFont="1" applyBorder="1" applyAlignment="1" applyProtection="1">
      <alignment horizontal="left" vertical="top" wrapText="1"/>
      <protection locked="0"/>
    </xf>
    <xf numFmtId="0" fontId="19" fillId="0" borderId="61" xfId="0" applyFont="1" applyBorder="1" applyAlignment="1" applyProtection="1">
      <alignment vertical="top" wrapText="1"/>
      <protection hidden="1"/>
    </xf>
    <xf numFmtId="0" fontId="19" fillId="0" borderId="61" xfId="0" applyFont="1" applyBorder="1" applyAlignment="1">
      <alignment vertical="center" wrapText="1"/>
    </xf>
    <xf numFmtId="0" fontId="19" fillId="0" borderId="61" xfId="0" applyFont="1" applyBorder="1" applyAlignment="1" applyProtection="1">
      <alignment horizontal="left" vertical="center" wrapText="1"/>
      <protection locked="0"/>
    </xf>
    <xf numFmtId="0" fontId="19" fillId="9" borderId="67" xfId="0" applyFont="1" applyFill="1" applyBorder="1" applyAlignment="1" applyProtection="1">
      <alignment horizontal="center" vertical="center"/>
      <protection locked="0"/>
    </xf>
    <xf numFmtId="0" fontId="19" fillId="0" borderId="61" xfId="0" applyFont="1" applyBorder="1" applyAlignment="1" applyProtection="1">
      <alignment horizontal="justify" vertical="center" wrapText="1"/>
      <protection hidden="1"/>
    </xf>
    <xf numFmtId="0" fontId="19" fillId="0" borderId="62" xfId="0" applyFont="1" applyBorder="1" applyAlignment="1">
      <alignment horizontal="left" vertical="center" wrapText="1"/>
    </xf>
    <xf numFmtId="0" fontId="3" fillId="0" borderId="61" xfId="0" applyFont="1" applyBorder="1" applyAlignment="1">
      <alignment wrapText="1"/>
    </xf>
    <xf numFmtId="0" fontId="19" fillId="9" borderId="61" xfId="0" applyFont="1" applyFill="1" applyBorder="1" applyAlignment="1">
      <alignment horizontal="center" vertical="center" wrapText="1"/>
    </xf>
    <xf numFmtId="0" fontId="19" fillId="0" borderId="62" xfId="0" applyFont="1" applyBorder="1" applyAlignment="1" applyProtection="1">
      <alignment vertical="center" wrapText="1"/>
      <protection hidden="1"/>
    </xf>
    <xf numFmtId="0" fontId="19" fillId="0" borderId="61" xfId="0" applyFont="1" applyBorder="1" applyAlignment="1" applyProtection="1">
      <alignment vertical="center" wrapText="1"/>
      <protection locked="0" hidden="1"/>
    </xf>
    <xf numFmtId="0" fontId="19" fillId="34" borderId="61" xfId="0" applyFont="1" applyFill="1" applyBorder="1" applyAlignment="1">
      <alignment horizontal="center" wrapText="1"/>
    </xf>
    <xf numFmtId="0" fontId="17" fillId="0" borderId="61" xfId="0" applyFont="1" applyBorder="1" applyAlignment="1" applyProtection="1">
      <alignment horizontal="center" vertical="center" wrapText="1"/>
      <protection locked="0"/>
    </xf>
    <xf numFmtId="0" fontId="3" fillId="0" borderId="35" xfId="2" applyFont="1" applyBorder="1" applyAlignment="1" applyProtection="1">
      <alignment horizontal="left"/>
      <protection hidden="1"/>
    </xf>
    <xf numFmtId="0" fontId="21" fillId="0" borderId="36" xfId="2" applyFont="1" applyBorder="1" applyAlignment="1" applyProtection="1">
      <alignment horizontal="center" vertical="center" wrapText="1"/>
      <protection hidden="1"/>
    </xf>
    <xf numFmtId="0" fontId="21" fillId="0" borderId="37" xfId="2" applyFont="1" applyBorder="1" applyAlignment="1" applyProtection="1">
      <alignment horizontal="center" vertical="center" wrapText="1"/>
      <protection hidden="1"/>
    </xf>
    <xf numFmtId="0" fontId="21" fillId="0" borderId="38" xfId="2" applyFont="1" applyBorder="1" applyAlignment="1" applyProtection="1">
      <alignment horizontal="center" vertical="center" wrapText="1"/>
      <protection hidden="1"/>
    </xf>
    <xf numFmtId="0" fontId="21" fillId="0" borderId="39" xfId="2" applyFont="1" applyBorder="1" applyAlignment="1" applyProtection="1">
      <alignment horizontal="center" vertical="center" wrapText="1"/>
      <protection hidden="1"/>
    </xf>
    <xf numFmtId="0" fontId="21" fillId="0" borderId="40" xfId="2" applyFont="1" applyBorder="1" applyAlignment="1" applyProtection="1">
      <alignment horizontal="center" vertical="center" wrapText="1"/>
      <protection hidden="1"/>
    </xf>
    <xf numFmtId="0" fontId="21" fillId="0" borderId="41" xfId="2" applyFont="1" applyBorder="1" applyAlignment="1" applyProtection="1">
      <alignment horizontal="center" vertical="center" wrapText="1"/>
      <protection hidden="1"/>
    </xf>
    <xf numFmtId="0" fontId="3" fillId="0" borderId="35" xfId="2" applyFont="1" applyBorder="1" applyAlignment="1" applyProtection="1">
      <alignment horizontal="center" vertical="center"/>
      <protection hidden="1"/>
    </xf>
    <xf numFmtId="0" fontId="20" fillId="20" borderId="1" xfId="2" applyFont="1" applyFill="1" applyBorder="1" applyAlignment="1" applyProtection="1">
      <alignment horizontal="center" vertical="center"/>
      <protection hidden="1"/>
    </xf>
    <xf numFmtId="0" fontId="20" fillId="20" borderId="2" xfId="2" applyFont="1" applyFill="1" applyBorder="1" applyAlignment="1" applyProtection="1">
      <alignment horizontal="center" vertical="center"/>
      <protection hidden="1"/>
    </xf>
    <xf numFmtId="0" fontId="20" fillId="21" borderId="1" xfId="2" applyFont="1" applyFill="1" applyBorder="1" applyAlignment="1" applyProtection="1">
      <alignment horizontal="center" vertical="center"/>
      <protection hidden="1"/>
    </xf>
    <xf numFmtId="0" fontId="20" fillId="21" borderId="3" xfId="2" applyFont="1" applyFill="1" applyBorder="1" applyAlignment="1" applyProtection="1">
      <alignment horizontal="center" vertical="center"/>
      <protection hidden="1"/>
    </xf>
    <xf numFmtId="0" fontId="20" fillId="21" borderId="2" xfId="2" applyFont="1" applyFill="1" applyBorder="1" applyAlignment="1" applyProtection="1">
      <alignment horizontal="center" vertical="center"/>
      <protection hidden="1"/>
    </xf>
    <xf numFmtId="0" fontId="20" fillId="22" borderId="1" xfId="2" applyFont="1" applyFill="1" applyBorder="1" applyAlignment="1" applyProtection="1">
      <alignment horizontal="center" vertical="center"/>
      <protection hidden="1"/>
    </xf>
    <xf numFmtId="0" fontId="20" fillId="22" borderId="3" xfId="2" applyFont="1" applyFill="1" applyBorder="1" applyAlignment="1" applyProtection="1">
      <alignment horizontal="center" vertical="center"/>
      <protection hidden="1"/>
    </xf>
    <xf numFmtId="0" fontId="20" fillId="22" borderId="2" xfId="2" applyFont="1" applyFill="1" applyBorder="1" applyAlignment="1" applyProtection="1">
      <alignment horizontal="center" vertical="center"/>
      <protection hidden="1"/>
    </xf>
    <xf numFmtId="0" fontId="27" fillId="32" borderId="127" xfId="0" applyFont="1" applyFill="1" applyBorder="1" applyAlignment="1" applyProtection="1">
      <alignment horizontal="center" vertical="center"/>
      <protection hidden="1"/>
    </xf>
    <xf numFmtId="0" fontId="27" fillId="32" borderId="133" xfId="0" applyFont="1" applyFill="1" applyBorder="1" applyAlignment="1" applyProtection="1">
      <alignment horizontal="center" vertical="center"/>
      <protection hidden="1"/>
    </xf>
    <xf numFmtId="0" fontId="27" fillId="32" borderId="163" xfId="0" applyFont="1" applyFill="1" applyBorder="1" applyAlignment="1" applyProtection="1">
      <alignment horizontal="center" vertical="center"/>
      <protection hidden="1"/>
    </xf>
    <xf numFmtId="0" fontId="27" fillId="32" borderId="164" xfId="0" applyFont="1" applyFill="1" applyBorder="1" applyAlignment="1" applyProtection="1">
      <alignment horizontal="center" vertical="center"/>
      <protection hidden="1"/>
    </xf>
    <xf numFmtId="0" fontId="27" fillId="32" borderId="130" xfId="0" applyFont="1" applyFill="1" applyBorder="1" applyAlignment="1" applyProtection="1">
      <alignment horizontal="center" vertical="center"/>
      <protection hidden="1"/>
    </xf>
    <xf numFmtId="0" fontId="27" fillId="32" borderId="78" xfId="0" applyFont="1" applyFill="1" applyBorder="1" applyAlignment="1" applyProtection="1">
      <alignment horizontal="center" vertical="center"/>
      <protection hidden="1"/>
    </xf>
    <xf numFmtId="0" fontId="27" fillId="32" borderId="135" xfId="0" applyFont="1" applyFill="1" applyBorder="1" applyAlignment="1" applyProtection="1">
      <alignment horizontal="center" vertical="center"/>
      <protection hidden="1"/>
    </xf>
    <xf numFmtId="0" fontId="82" fillId="0" borderId="72" xfId="2" applyFont="1" applyBorder="1" applyAlignment="1" applyProtection="1">
      <alignment horizontal="left" vertical="center" wrapText="1"/>
      <protection hidden="1"/>
    </xf>
    <xf numFmtId="0" fontId="82" fillId="0" borderId="63" xfId="2" applyFont="1" applyBorder="1" applyAlignment="1" applyProtection="1">
      <alignment horizontal="left" vertical="center" wrapText="1"/>
      <protection hidden="1"/>
    </xf>
    <xf numFmtId="9" fontId="82" fillId="26" borderId="72" xfId="2" applyNumberFormat="1" applyFont="1" applyFill="1" applyBorder="1" applyAlignment="1" applyProtection="1">
      <alignment horizontal="center" vertical="center"/>
      <protection hidden="1"/>
    </xf>
    <xf numFmtId="9" fontId="82" fillId="26" borderId="63" xfId="2" applyNumberFormat="1" applyFont="1" applyFill="1" applyBorder="1" applyAlignment="1" applyProtection="1">
      <alignment horizontal="center" vertical="center"/>
      <protection hidden="1"/>
    </xf>
    <xf numFmtId="0" fontId="71" fillId="9" borderId="72" xfId="2" applyFont="1" applyFill="1" applyBorder="1" applyAlignment="1" applyProtection="1">
      <alignment horizontal="center" vertical="center" wrapText="1"/>
      <protection hidden="1"/>
    </xf>
    <xf numFmtId="0" fontId="71" fillId="9" borderId="63" xfId="2" applyFont="1" applyFill="1" applyBorder="1" applyAlignment="1" applyProtection="1">
      <alignment horizontal="center" vertical="center" wrapText="1"/>
      <protection hidden="1"/>
    </xf>
    <xf numFmtId="0" fontId="82" fillId="23" borderId="72" xfId="2" applyFont="1" applyFill="1" applyBorder="1" applyAlignment="1" applyProtection="1">
      <alignment horizontal="center" vertical="center"/>
      <protection hidden="1"/>
    </xf>
    <xf numFmtId="0" fontId="82" fillId="23" borderId="63" xfId="2" applyFont="1" applyFill="1" applyBorder="1" applyAlignment="1" applyProtection="1">
      <alignment horizontal="center" vertical="center"/>
      <protection hidden="1"/>
    </xf>
    <xf numFmtId="49" fontId="18" fillId="25" borderId="1" xfId="2" applyNumberFormat="1" applyFont="1" applyFill="1" applyBorder="1" applyAlignment="1" applyProtection="1">
      <alignment horizontal="center" vertical="center"/>
      <protection hidden="1"/>
    </xf>
    <xf numFmtId="49" fontId="18" fillId="25" borderId="2" xfId="2" applyNumberFormat="1" applyFont="1" applyFill="1" applyBorder="1" applyAlignment="1" applyProtection="1">
      <alignment horizontal="center" vertical="center"/>
      <protection hidden="1"/>
    </xf>
    <xf numFmtId="0" fontId="18" fillId="5" borderId="7" xfId="2" applyFont="1" applyFill="1" applyBorder="1" applyAlignment="1" applyProtection="1">
      <alignment horizontal="center" vertical="center"/>
      <protection hidden="1"/>
    </xf>
    <xf numFmtId="0" fontId="18" fillId="5" borderId="8" xfId="2" applyFont="1" applyFill="1" applyBorder="1" applyAlignment="1" applyProtection="1">
      <alignment horizontal="center" vertical="center"/>
      <protection hidden="1"/>
    </xf>
    <xf numFmtId="0" fontId="18" fillId="5" borderId="9" xfId="2" applyFont="1" applyFill="1" applyBorder="1" applyAlignment="1" applyProtection="1">
      <alignment horizontal="center" vertical="center"/>
      <protection hidden="1"/>
    </xf>
    <xf numFmtId="0" fontId="24" fillId="29" borderId="46" xfId="0" applyFont="1" applyFill="1" applyBorder="1" applyAlignment="1" applyProtection="1">
      <alignment horizontal="center" vertical="center" wrapText="1"/>
      <protection hidden="1"/>
    </xf>
    <xf numFmtId="0" fontId="24" fillId="29" borderId="47" xfId="0" applyFont="1" applyFill="1" applyBorder="1" applyAlignment="1" applyProtection="1">
      <alignment horizontal="center" vertical="center" wrapText="1"/>
      <protection hidden="1"/>
    </xf>
    <xf numFmtId="0" fontId="20" fillId="3" borderId="120" xfId="2" applyFont="1" applyFill="1" applyBorder="1" applyAlignment="1" applyProtection="1">
      <alignment horizontal="center" vertical="center"/>
      <protection hidden="1"/>
    </xf>
    <xf numFmtId="0" fontId="20" fillId="3" borderId="121" xfId="2" applyFont="1" applyFill="1" applyBorder="1" applyAlignment="1" applyProtection="1">
      <alignment horizontal="center" vertical="center"/>
      <protection hidden="1"/>
    </xf>
    <xf numFmtId="0" fontId="20" fillId="2" borderId="1" xfId="2" applyFont="1" applyFill="1" applyBorder="1" applyAlignment="1" applyProtection="1">
      <alignment horizontal="center" vertical="center"/>
      <protection hidden="1"/>
    </xf>
    <xf numFmtId="0" fontId="20" fillId="2" borderId="3" xfId="2" applyFont="1" applyFill="1" applyBorder="1" applyAlignment="1" applyProtection="1">
      <alignment horizontal="center" vertical="center"/>
      <protection hidden="1"/>
    </xf>
    <xf numFmtId="0" fontId="22" fillId="27" borderId="42" xfId="0" applyFont="1" applyFill="1" applyBorder="1" applyAlignment="1" applyProtection="1">
      <alignment horizontal="center" vertical="center"/>
      <protection hidden="1"/>
    </xf>
    <xf numFmtId="0" fontId="22" fillId="27" borderId="43" xfId="0" applyFont="1" applyFill="1" applyBorder="1" applyAlignment="1" applyProtection="1">
      <alignment horizontal="center" vertical="center"/>
      <protection hidden="1"/>
    </xf>
    <xf numFmtId="0" fontId="22" fillId="27" borderId="44" xfId="0" applyFont="1" applyFill="1" applyBorder="1" applyAlignment="1" applyProtection="1">
      <alignment horizontal="center" vertical="center"/>
      <protection hidden="1"/>
    </xf>
    <xf numFmtId="0" fontId="22" fillId="27" borderId="109" xfId="0" applyFont="1" applyFill="1" applyBorder="1" applyAlignment="1" applyProtection="1">
      <alignment horizontal="center" vertical="center"/>
      <protection hidden="1"/>
    </xf>
    <xf numFmtId="168" fontId="71" fillId="0" borderId="15" xfId="5" applyNumberFormat="1" applyFont="1" applyFill="1" applyBorder="1" applyAlignment="1" applyProtection="1">
      <alignment horizontal="right" vertical="center"/>
      <protection hidden="1"/>
    </xf>
    <xf numFmtId="0" fontId="3" fillId="9" borderId="72" xfId="2" applyFont="1" applyFill="1" applyBorder="1" applyAlignment="1" applyProtection="1">
      <alignment horizontal="center" vertical="center"/>
      <protection hidden="1"/>
    </xf>
    <xf numFmtId="0" fontId="3" fillId="9" borderId="63" xfId="2" applyFont="1" applyFill="1" applyBorder="1" applyAlignment="1" applyProtection="1">
      <alignment horizontal="center" vertical="center"/>
      <protection hidden="1"/>
    </xf>
    <xf numFmtId="0" fontId="3" fillId="9" borderId="72" xfId="2" applyFont="1" applyFill="1" applyBorder="1" applyAlignment="1" applyProtection="1">
      <alignment horizontal="center" vertical="center" wrapText="1"/>
      <protection hidden="1"/>
    </xf>
    <xf numFmtId="0" fontId="3" fillId="9" borderId="63" xfId="2" applyFont="1" applyFill="1" applyBorder="1" applyAlignment="1" applyProtection="1">
      <alignment horizontal="center" vertical="center" wrapText="1"/>
      <protection hidden="1"/>
    </xf>
    <xf numFmtId="0" fontId="25" fillId="0" borderId="67" xfId="0" applyFont="1" applyBorder="1" applyAlignment="1" applyProtection="1">
      <alignment horizontal="center" vertical="center"/>
      <protection locked="0"/>
    </xf>
    <xf numFmtId="0" fontId="25" fillId="0" borderId="61" xfId="0" applyFont="1" applyBorder="1" applyAlignment="1" applyProtection="1">
      <alignment horizontal="center" vertical="center"/>
      <protection locked="0"/>
    </xf>
    <xf numFmtId="14" fontId="71" fillId="0" borderId="72" xfId="2" applyNumberFormat="1" applyFont="1" applyBorder="1" applyAlignment="1" applyProtection="1">
      <alignment horizontal="center" vertical="center"/>
      <protection hidden="1"/>
    </xf>
    <xf numFmtId="14" fontId="71" fillId="0" borderId="63" xfId="2" applyNumberFormat="1" applyFont="1" applyBorder="1" applyAlignment="1" applyProtection="1">
      <alignment horizontal="center" vertical="center"/>
      <protection hidden="1"/>
    </xf>
    <xf numFmtId="0" fontId="82" fillId="0" borderId="72" xfId="2" applyFont="1" applyBorder="1" applyAlignment="1" applyProtection="1">
      <alignment horizontal="center" vertical="center"/>
      <protection hidden="1"/>
    </xf>
    <xf numFmtId="0" fontId="82" fillId="0" borderId="63" xfId="2" applyFont="1" applyBorder="1" applyAlignment="1" applyProtection="1">
      <alignment horizontal="center" vertical="center"/>
      <protection hidden="1"/>
    </xf>
    <xf numFmtId="0" fontId="82" fillId="0" borderId="124" xfId="2" applyFont="1" applyBorder="1" applyAlignment="1" applyProtection="1">
      <alignment horizontal="center" vertical="center"/>
      <protection hidden="1"/>
    </xf>
    <xf numFmtId="0" fontId="82" fillId="0" borderId="131" xfId="2" applyFont="1" applyBorder="1" applyAlignment="1" applyProtection="1">
      <alignment horizontal="center" vertical="center"/>
      <protection hidden="1"/>
    </xf>
    <xf numFmtId="0" fontId="71" fillId="0" borderId="15" xfId="2" applyFont="1" applyBorder="1" applyAlignment="1" applyProtection="1">
      <alignment horizontal="center" vertical="center"/>
      <protection hidden="1"/>
    </xf>
    <xf numFmtId="0" fontId="71" fillId="0" borderId="72" xfId="2" applyFont="1" applyBorder="1" applyAlignment="1" applyProtection="1">
      <alignment horizontal="center" vertical="center" wrapText="1"/>
      <protection hidden="1"/>
    </xf>
    <xf numFmtId="0" fontId="71" fillId="0" borderId="63" xfId="2" applyFont="1" applyBorder="1" applyAlignment="1" applyProtection="1">
      <alignment horizontal="center" vertical="center" wrapText="1"/>
      <protection hidden="1"/>
    </xf>
    <xf numFmtId="0" fontId="71" fillId="0" borderId="72" xfId="2" applyFont="1" applyBorder="1" applyAlignment="1" applyProtection="1">
      <alignment horizontal="center" vertical="center"/>
      <protection hidden="1"/>
    </xf>
    <xf numFmtId="0" fontId="71" fillId="0" borderId="63" xfId="2" applyFont="1" applyBorder="1" applyAlignment="1" applyProtection="1">
      <alignment horizontal="center" vertical="center"/>
      <protection hidden="1"/>
    </xf>
    <xf numFmtId="172" fontId="19" fillId="0" borderId="67" xfId="0" applyNumberFormat="1" applyFont="1" applyBorder="1" applyAlignment="1">
      <alignment horizontal="center" vertical="center"/>
    </xf>
    <xf numFmtId="172" fontId="19" fillId="0" borderId="61" xfId="0" applyNumberFormat="1" applyFont="1" applyBorder="1" applyAlignment="1">
      <alignment horizontal="center" vertical="center"/>
    </xf>
    <xf numFmtId="1" fontId="3" fillId="0" borderId="129" xfId="0" applyNumberFormat="1" applyFont="1" applyBorder="1" applyAlignment="1" applyProtection="1">
      <alignment horizontal="center" vertical="center"/>
      <protection locked="0"/>
    </xf>
    <xf numFmtId="1" fontId="3" fillId="0" borderId="134" xfId="0" applyNumberFormat="1" applyFont="1" applyBorder="1" applyAlignment="1" applyProtection="1">
      <alignment horizontal="center" vertical="center"/>
      <protection locked="0"/>
    </xf>
    <xf numFmtId="9" fontId="98" fillId="31" borderId="125" xfId="13" applyFont="1" applyFill="1" applyBorder="1" applyAlignment="1" applyProtection="1">
      <alignment horizontal="center" vertical="center"/>
      <protection hidden="1"/>
    </xf>
    <xf numFmtId="9" fontId="98" fillId="31" borderId="105" xfId="13" applyFont="1" applyFill="1" applyBorder="1" applyAlignment="1" applyProtection="1">
      <alignment horizontal="center" vertical="center"/>
      <protection hidden="1"/>
    </xf>
    <xf numFmtId="0" fontId="99" fillId="0" borderId="126" xfId="0" applyFont="1" applyBorder="1" applyAlignment="1" applyProtection="1">
      <alignment horizontal="center" vertical="center"/>
      <protection hidden="1"/>
    </xf>
    <xf numFmtId="0" fontId="99" fillId="0" borderId="132" xfId="0" applyFont="1" applyBorder="1" applyAlignment="1" applyProtection="1">
      <alignment horizontal="center" vertical="center"/>
      <protection hidden="1"/>
    </xf>
    <xf numFmtId="0" fontId="3" fillId="0" borderId="67" xfId="0" applyFont="1" applyBorder="1" applyAlignment="1" applyProtection="1">
      <alignment horizontal="center" vertical="center" wrapText="1"/>
      <protection locked="0"/>
    </xf>
    <xf numFmtId="0" fontId="3" fillId="0" borderId="61" xfId="0" applyFont="1" applyBorder="1" applyAlignment="1" applyProtection="1">
      <alignment horizontal="center" vertical="center" wrapText="1"/>
      <protection locked="0"/>
    </xf>
    <xf numFmtId="0" fontId="3" fillId="0" borderId="67" xfId="0" applyFont="1" applyBorder="1" applyAlignment="1" applyProtection="1">
      <alignment horizontal="center" vertical="center"/>
      <protection locked="0"/>
    </xf>
    <xf numFmtId="0" fontId="3" fillId="0" borderId="61" xfId="0" applyFont="1" applyBorder="1" applyAlignment="1" applyProtection="1">
      <alignment horizontal="center" vertical="center"/>
      <protection locked="0"/>
    </xf>
    <xf numFmtId="0" fontId="99" fillId="32" borderId="127" xfId="0" applyFont="1" applyFill="1" applyBorder="1" applyAlignment="1" applyProtection="1">
      <alignment horizontal="center" vertical="center"/>
      <protection hidden="1"/>
    </xf>
    <xf numFmtId="0" fontId="99" fillId="32" borderId="133" xfId="0" applyFont="1" applyFill="1" applyBorder="1" applyAlignment="1" applyProtection="1">
      <alignment horizontal="center" vertical="center"/>
      <protection hidden="1"/>
    </xf>
    <xf numFmtId="44" fontId="5" fillId="0" borderId="67" xfId="0" applyNumberFormat="1" applyFont="1" applyBorder="1" applyAlignment="1" applyProtection="1">
      <alignment horizontal="center" vertical="center"/>
      <protection locked="0"/>
    </xf>
    <xf numFmtId="44" fontId="5" fillId="0" borderId="61" xfId="0" applyNumberFormat="1" applyFont="1" applyBorder="1" applyAlignment="1" applyProtection="1">
      <alignment horizontal="center" vertical="center"/>
      <protection locked="0"/>
    </xf>
    <xf numFmtId="0" fontId="97" fillId="0" borderId="67" xfId="0" applyFont="1" applyBorder="1" applyAlignment="1" applyProtection="1">
      <alignment horizontal="center" vertical="center"/>
      <protection locked="0"/>
    </xf>
    <xf numFmtId="0" fontId="97" fillId="0" borderId="61" xfId="0" applyFont="1" applyBorder="1" applyAlignment="1" applyProtection="1">
      <alignment horizontal="center" vertical="center"/>
      <protection locked="0"/>
    </xf>
    <xf numFmtId="9" fontId="26" fillId="31" borderId="125" xfId="13" applyFont="1" applyFill="1" applyBorder="1" applyAlignment="1" applyProtection="1">
      <alignment horizontal="center" vertical="center"/>
      <protection hidden="1"/>
    </xf>
    <xf numFmtId="9" fontId="26" fillId="31" borderId="105" xfId="13" applyFont="1" applyFill="1" applyBorder="1" applyAlignment="1" applyProtection="1">
      <alignment horizontal="center" vertical="center"/>
      <protection hidden="1"/>
    </xf>
    <xf numFmtId="0" fontId="27" fillId="0" borderId="126" xfId="0" applyFont="1" applyBorder="1" applyAlignment="1" applyProtection="1">
      <alignment horizontal="center" vertical="center"/>
      <protection hidden="1"/>
    </xf>
    <xf numFmtId="0" fontId="27" fillId="0" borderId="132" xfId="0" applyFont="1" applyBorder="1" applyAlignment="1" applyProtection="1">
      <alignment horizontal="center" vertical="center"/>
      <protection hidden="1"/>
    </xf>
    <xf numFmtId="0" fontId="19" fillId="0" borderId="67" xfId="0" applyFont="1" applyBorder="1" applyAlignment="1" applyProtection="1">
      <alignment horizontal="center" vertical="center" wrapText="1"/>
      <protection locked="0"/>
    </xf>
    <xf numFmtId="0" fontId="19" fillId="0" borderId="61" xfId="0" applyFont="1" applyBorder="1" applyAlignment="1" applyProtection="1">
      <alignment horizontal="center" vertical="center" wrapText="1"/>
      <protection locked="0"/>
    </xf>
    <xf numFmtId="0" fontId="19" fillId="0" borderId="67" xfId="0" applyFont="1" applyBorder="1" applyAlignment="1" applyProtection="1">
      <alignment horizontal="center" vertical="center"/>
      <protection locked="0"/>
    </xf>
    <xf numFmtId="0" fontId="19" fillId="0" borderId="61" xfId="0" applyFont="1" applyBorder="1" applyAlignment="1" applyProtection="1">
      <alignment horizontal="center" vertical="center"/>
      <protection locked="0"/>
    </xf>
    <xf numFmtId="9" fontId="82" fillId="0" borderId="72" xfId="2" applyNumberFormat="1" applyFont="1" applyBorder="1" applyAlignment="1" applyProtection="1">
      <alignment horizontal="center" vertical="center"/>
      <protection hidden="1"/>
    </xf>
    <xf numFmtId="9" fontId="82" fillId="0" borderId="63" xfId="2" applyNumberFormat="1" applyFont="1" applyBorder="1" applyAlignment="1" applyProtection="1">
      <alignment horizontal="center" vertical="center"/>
      <protection hidden="1"/>
    </xf>
    <xf numFmtId="9" fontId="82" fillId="0" borderId="124" xfId="2" applyNumberFormat="1" applyFont="1" applyBorder="1" applyAlignment="1" applyProtection="1">
      <alignment horizontal="center" vertical="center"/>
      <protection hidden="1"/>
    </xf>
    <xf numFmtId="9" fontId="82" fillId="0" borderId="131" xfId="2" applyNumberFormat="1" applyFont="1" applyBorder="1" applyAlignment="1" applyProtection="1">
      <alignment horizontal="center" vertical="center"/>
      <protection hidden="1"/>
    </xf>
    <xf numFmtId="9" fontId="25" fillId="0" borderId="67" xfId="0" applyNumberFormat="1" applyFont="1" applyBorder="1" applyAlignment="1" applyProtection="1">
      <alignment horizontal="center" vertical="center"/>
      <protection locked="0"/>
    </xf>
    <xf numFmtId="9" fontId="25" fillId="0" borderId="61" xfId="0" applyNumberFormat="1" applyFont="1" applyBorder="1" applyAlignment="1" applyProtection="1">
      <alignment horizontal="center" vertical="center"/>
      <protection locked="0"/>
    </xf>
    <xf numFmtId="172" fontId="17" fillId="9" borderId="170" xfId="0" applyNumberFormat="1" applyFont="1" applyFill="1" applyBorder="1" applyAlignment="1" applyProtection="1">
      <alignment horizontal="center" vertical="center"/>
      <protection locked="0" hidden="1"/>
    </xf>
    <xf numFmtId="172" fontId="17" fillId="9" borderId="171" xfId="0" applyNumberFormat="1" applyFont="1" applyFill="1" applyBorder="1" applyAlignment="1" applyProtection="1">
      <alignment horizontal="center" vertical="center"/>
      <protection locked="0" hidden="1"/>
    </xf>
    <xf numFmtId="9" fontId="82" fillId="23" borderId="72" xfId="2" applyNumberFormat="1" applyFont="1" applyFill="1" applyBorder="1" applyAlignment="1" applyProtection="1">
      <alignment horizontal="center" vertical="center"/>
      <protection hidden="1"/>
    </xf>
    <xf numFmtId="9" fontId="82" fillId="23" borderId="63" xfId="2" applyNumberFormat="1" applyFont="1" applyFill="1" applyBorder="1" applyAlignment="1" applyProtection="1">
      <alignment horizontal="center" vertical="center"/>
      <protection hidden="1"/>
    </xf>
    <xf numFmtId="9" fontId="18" fillId="31" borderId="125" xfId="13" applyFont="1" applyFill="1" applyBorder="1" applyAlignment="1" applyProtection="1">
      <alignment horizontal="center" vertical="center" wrapText="1"/>
      <protection hidden="1"/>
    </xf>
    <xf numFmtId="9" fontId="18" fillId="31" borderId="105" xfId="13" applyFont="1" applyFill="1" applyBorder="1" applyAlignment="1" applyProtection="1">
      <alignment horizontal="center" vertical="center" wrapText="1"/>
      <protection hidden="1"/>
    </xf>
    <xf numFmtId="0" fontId="3" fillId="0" borderId="126" xfId="0" applyFont="1" applyBorder="1" applyAlignment="1" applyProtection="1">
      <alignment horizontal="center" vertical="center" wrapText="1"/>
      <protection hidden="1"/>
    </xf>
    <xf numFmtId="0" fontId="3" fillId="0" borderId="132" xfId="0" applyFont="1" applyBorder="1" applyAlignment="1" applyProtection="1">
      <alignment horizontal="center" vertical="center" wrapText="1"/>
      <protection hidden="1"/>
    </xf>
    <xf numFmtId="0" fontId="3" fillId="0" borderId="68" xfId="0" applyFont="1" applyBorder="1" applyAlignment="1" applyProtection="1">
      <alignment horizontal="center" vertical="center" wrapText="1"/>
      <protection locked="0"/>
    </xf>
    <xf numFmtId="9" fontId="3" fillId="0" borderId="67" xfId="0" applyNumberFormat="1" applyFont="1" applyBorder="1" applyAlignment="1" applyProtection="1">
      <alignment horizontal="center" vertical="center" wrapText="1"/>
      <protection locked="0"/>
    </xf>
    <xf numFmtId="9" fontId="3" fillId="0" borderId="61" xfId="0" applyNumberFormat="1" applyFont="1" applyBorder="1" applyAlignment="1" applyProtection="1">
      <alignment horizontal="center" vertical="center" wrapText="1"/>
      <protection locked="0"/>
    </xf>
    <xf numFmtId="0" fontId="3" fillId="32" borderId="168" xfId="0" applyFont="1" applyFill="1" applyBorder="1" applyAlignment="1" applyProtection="1">
      <alignment horizontal="center" vertical="center"/>
      <protection hidden="1"/>
    </xf>
    <xf numFmtId="0" fontId="3" fillId="32" borderId="169" xfId="0" applyFont="1" applyFill="1" applyBorder="1" applyAlignment="1" applyProtection="1">
      <alignment horizontal="center" vertical="center"/>
      <protection hidden="1"/>
    </xf>
    <xf numFmtId="9" fontId="97" fillId="0" borderId="67" xfId="0" applyNumberFormat="1" applyFont="1" applyBorder="1" applyAlignment="1" applyProtection="1">
      <alignment horizontal="center" vertical="center"/>
      <protection locked="0"/>
    </xf>
    <xf numFmtId="9" fontId="97" fillId="0" borderId="61" xfId="0" applyNumberFormat="1" applyFont="1" applyBorder="1" applyAlignment="1" applyProtection="1">
      <alignment horizontal="center" vertical="center"/>
      <protection locked="0"/>
    </xf>
    <xf numFmtId="9" fontId="3" fillId="0" borderId="129" xfId="0" applyNumberFormat="1" applyFont="1" applyBorder="1" applyAlignment="1" applyProtection="1">
      <alignment horizontal="center" vertical="center"/>
      <protection locked="0"/>
    </xf>
    <xf numFmtId="9" fontId="3" fillId="0" borderId="134" xfId="0" applyNumberFormat="1" applyFont="1" applyBorder="1" applyAlignment="1" applyProtection="1">
      <alignment horizontal="center" vertical="center"/>
      <protection locked="0"/>
    </xf>
    <xf numFmtId="9" fontId="3" fillId="0" borderId="67" xfId="0" applyNumberFormat="1" applyFont="1" applyBorder="1" applyAlignment="1" applyProtection="1">
      <alignment horizontal="center" vertical="center"/>
      <protection locked="0"/>
    </xf>
    <xf numFmtId="9" fontId="3" fillId="0" borderId="61" xfId="0" applyNumberFormat="1" applyFont="1" applyBorder="1" applyAlignment="1" applyProtection="1">
      <alignment horizontal="center" vertical="center"/>
      <protection locked="0"/>
    </xf>
    <xf numFmtId="9" fontId="97" fillId="0" borderId="67" xfId="0" applyNumberFormat="1" applyFont="1" applyBorder="1" applyAlignment="1" applyProtection="1">
      <alignment horizontal="center" vertical="center"/>
      <protection hidden="1"/>
    </xf>
    <xf numFmtId="9" fontId="97" fillId="0" borderId="61" xfId="0" applyNumberFormat="1" applyFont="1" applyBorder="1" applyAlignment="1" applyProtection="1">
      <alignment horizontal="center" vertical="center"/>
      <protection hidden="1"/>
    </xf>
    <xf numFmtId="9" fontId="25" fillId="0" borderId="67" xfId="0" applyNumberFormat="1" applyFont="1" applyBorder="1" applyAlignment="1" applyProtection="1">
      <alignment horizontal="center" vertical="center"/>
      <protection hidden="1"/>
    </xf>
    <xf numFmtId="9" fontId="25" fillId="0" borderId="61" xfId="0" applyNumberFormat="1" applyFont="1" applyBorder="1" applyAlignment="1" applyProtection="1">
      <alignment horizontal="center" vertical="center"/>
      <protection hidden="1"/>
    </xf>
    <xf numFmtId="0" fontId="85" fillId="0" borderId="15" xfId="0" applyFont="1" applyBorder="1" applyAlignment="1">
      <alignment vertical="center"/>
    </xf>
    <xf numFmtId="172" fontId="3" fillId="9" borderId="170" xfId="5" applyNumberFormat="1" applyFont="1" applyFill="1" applyBorder="1" applyAlignment="1" applyProtection="1">
      <alignment horizontal="center" vertical="center" wrapText="1"/>
      <protection hidden="1"/>
    </xf>
    <xf numFmtId="172" fontId="3" fillId="9" borderId="171" xfId="5" applyNumberFormat="1" applyFont="1" applyFill="1" applyBorder="1" applyAlignment="1" applyProtection="1">
      <alignment horizontal="center" vertical="center" wrapText="1"/>
      <protection hidden="1"/>
    </xf>
    <xf numFmtId="0" fontId="82" fillId="15" borderId="72" xfId="2" applyFont="1" applyFill="1" applyBorder="1" applyAlignment="1" applyProtection="1">
      <alignment horizontal="left" vertical="center" wrapText="1"/>
      <protection hidden="1"/>
    </xf>
    <xf numFmtId="0" fontId="82" fillId="15" borderId="63" xfId="2" applyFont="1" applyFill="1" applyBorder="1" applyAlignment="1" applyProtection="1">
      <alignment horizontal="left" vertical="center" wrapText="1"/>
      <protection hidden="1"/>
    </xf>
    <xf numFmtId="0" fontId="71" fillId="15" borderId="72" xfId="2" applyFont="1" applyFill="1" applyBorder="1" applyAlignment="1" applyProtection="1">
      <alignment horizontal="center" vertical="center" wrapText="1"/>
      <protection hidden="1"/>
    </xf>
    <xf numFmtId="0" fontId="71" fillId="15" borderId="63" xfId="2" applyFont="1" applyFill="1" applyBorder="1" applyAlignment="1" applyProtection="1">
      <alignment horizontal="center" vertical="center" wrapText="1"/>
      <protection hidden="1"/>
    </xf>
    <xf numFmtId="9" fontId="82" fillId="24" borderId="72" xfId="2" applyNumberFormat="1" applyFont="1" applyFill="1" applyBorder="1" applyAlignment="1" applyProtection="1">
      <alignment horizontal="center" vertical="center"/>
      <protection hidden="1"/>
    </xf>
    <xf numFmtId="9" fontId="82" fillId="24" borderId="63" xfId="2" applyNumberFormat="1" applyFont="1" applyFill="1" applyBorder="1" applyAlignment="1" applyProtection="1">
      <alignment horizontal="center" vertical="center"/>
      <protection hidden="1"/>
    </xf>
    <xf numFmtId="0" fontId="71" fillId="15" borderId="72" xfId="2" applyFont="1" applyFill="1" applyBorder="1" applyAlignment="1" applyProtection="1">
      <alignment horizontal="center" vertical="center"/>
      <protection hidden="1"/>
    </xf>
    <xf numFmtId="0" fontId="71" fillId="15" borderId="63" xfId="2" applyFont="1" applyFill="1" applyBorder="1" applyAlignment="1" applyProtection="1">
      <alignment horizontal="center" vertical="center"/>
      <protection hidden="1"/>
    </xf>
    <xf numFmtId="0" fontId="3" fillId="9" borderId="72" xfId="2" applyFont="1" applyFill="1" applyBorder="1" applyAlignment="1" applyProtection="1">
      <alignment vertical="center"/>
      <protection hidden="1"/>
    </xf>
    <xf numFmtId="0" fontId="3" fillId="9" borderId="63" xfId="2" applyFont="1" applyFill="1" applyBorder="1" applyAlignment="1" applyProtection="1">
      <alignment vertical="center"/>
      <protection hidden="1"/>
    </xf>
    <xf numFmtId="0" fontId="3" fillId="9" borderId="72" xfId="2" applyFont="1" applyFill="1" applyBorder="1" applyAlignment="1" applyProtection="1">
      <alignment vertical="center" wrapText="1"/>
      <protection hidden="1"/>
    </xf>
    <xf numFmtId="0" fontId="3" fillId="9" borderId="63" xfId="2" applyFont="1" applyFill="1" applyBorder="1" applyAlignment="1" applyProtection="1">
      <alignment vertical="center" wrapText="1"/>
      <protection hidden="1"/>
    </xf>
    <xf numFmtId="10" fontId="35" fillId="0" borderId="67" xfId="0" applyNumberFormat="1" applyFont="1" applyBorder="1" applyAlignment="1" applyProtection="1">
      <alignment horizontal="center" vertical="center"/>
      <protection locked="0"/>
    </xf>
    <xf numFmtId="10" fontId="35" fillId="0" borderId="61" xfId="0" applyNumberFormat="1" applyFont="1" applyBorder="1" applyAlignment="1" applyProtection="1">
      <alignment horizontal="center" vertical="center"/>
      <protection locked="0"/>
    </xf>
    <xf numFmtId="9" fontId="82" fillId="15" borderId="72" xfId="2" applyNumberFormat="1" applyFont="1" applyFill="1" applyBorder="1" applyAlignment="1" applyProtection="1">
      <alignment horizontal="center" vertical="center"/>
      <protection hidden="1"/>
    </xf>
    <xf numFmtId="9" fontId="82" fillId="15" borderId="63" xfId="2" applyNumberFormat="1" applyFont="1" applyFill="1" applyBorder="1" applyAlignment="1" applyProtection="1">
      <alignment horizontal="center" vertical="center"/>
      <protection hidden="1"/>
    </xf>
    <xf numFmtId="9" fontId="82" fillId="15" borderId="124" xfId="2" applyNumberFormat="1" applyFont="1" applyFill="1" applyBorder="1" applyAlignment="1" applyProtection="1">
      <alignment horizontal="center" vertical="center"/>
      <protection hidden="1"/>
    </xf>
    <xf numFmtId="9" fontId="82" fillId="15" borderId="131" xfId="2" applyNumberFormat="1" applyFont="1" applyFill="1" applyBorder="1" applyAlignment="1" applyProtection="1">
      <alignment horizontal="center" vertical="center"/>
      <protection hidden="1"/>
    </xf>
    <xf numFmtId="0" fontId="71" fillId="15" borderId="15" xfId="2" applyFont="1" applyFill="1" applyBorder="1" applyAlignment="1" applyProtection="1">
      <alignment horizontal="center" vertical="center"/>
      <protection hidden="1"/>
    </xf>
    <xf numFmtId="168" fontId="71" fillId="15" borderId="15" xfId="5" applyNumberFormat="1" applyFont="1" applyFill="1" applyBorder="1" applyAlignment="1" applyProtection="1">
      <alignment horizontal="right" vertical="center"/>
      <protection hidden="1"/>
    </xf>
    <xf numFmtId="0" fontId="85" fillId="15" borderId="15" xfId="0" applyFont="1" applyFill="1" applyBorder="1" applyAlignment="1">
      <alignment vertical="center"/>
    </xf>
    <xf numFmtId="14" fontId="71" fillId="15" borderId="72" xfId="2" applyNumberFormat="1" applyFont="1" applyFill="1" applyBorder="1" applyAlignment="1" applyProtection="1">
      <alignment horizontal="center" vertical="center"/>
      <protection hidden="1"/>
    </xf>
    <xf numFmtId="14" fontId="71" fillId="15" borderId="63" xfId="2" applyNumberFormat="1" applyFont="1" applyFill="1" applyBorder="1" applyAlignment="1" applyProtection="1">
      <alignment horizontal="center" vertical="center"/>
      <protection hidden="1"/>
    </xf>
    <xf numFmtId="172" fontId="19" fillId="9" borderId="170" xfId="0" applyNumberFormat="1" applyFont="1" applyFill="1" applyBorder="1" applyAlignment="1" applyProtection="1">
      <alignment horizontal="center" vertical="center"/>
      <protection locked="0"/>
    </xf>
    <xf numFmtId="172" fontId="19" fillId="9" borderId="171" xfId="0" applyNumberFormat="1" applyFont="1" applyFill="1" applyBorder="1" applyAlignment="1" applyProtection="1">
      <alignment horizontal="center" vertical="center"/>
      <protection locked="0"/>
    </xf>
    <xf numFmtId="10" fontId="97" fillId="0" borderId="67" xfId="0" applyNumberFormat="1" applyFont="1" applyBorder="1" applyAlignment="1" applyProtection="1">
      <alignment horizontal="center" vertical="center"/>
      <protection locked="0"/>
    </xf>
    <xf numFmtId="10" fontId="97" fillId="0" borderId="61" xfId="0" applyNumberFormat="1" applyFont="1" applyBorder="1" applyAlignment="1" applyProtection="1">
      <alignment horizontal="center" vertical="center"/>
      <protection locked="0"/>
    </xf>
    <xf numFmtId="9" fontId="97" fillId="9" borderId="67" xfId="0" applyNumberFormat="1" applyFont="1" applyFill="1" applyBorder="1" applyAlignment="1" applyProtection="1">
      <alignment horizontal="center" vertical="center"/>
      <protection locked="0"/>
    </xf>
    <xf numFmtId="9" fontId="97" fillId="9" borderId="61" xfId="0" applyNumberFormat="1" applyFont="1" applyFill="1" applyBorder="1" applyAlignment="1" applyProtection="1">
      <alignment horizontal="center" vertical="center"/>
      <protection locked="0"/>
    </xf>
    <xf numFmtId="9" fontId="25" fillId="9" borderId="67" xfId="0" applyNumberFormat="1" applyFont="1" applyFill="1" applyBorder="1" applyAlignment="1" applyProtection="1">
      <alignment horizontal="center" vertical="center"/>
      <protection locked="0"/>
    </xf>
    <xf numFmtId="9" fontId="25" fillId="9" borderId="61" xfId="0" applyNumberFormat="1" applyFont="1" applyFill="1" applyBorder="1" applyAlignment="1" applyProtection="1">
      <alignment horizontal="center" vertical="center"/>
      <protection locked="0"/>
    </xf>
    <xf numFmtId="172" fontId="3" fillId="9" borderId="170" xfId="5" applyNumberFormat="1" applyFont="1" applyFill="1" applyBorder="1" applyAlignment="1" applyProtection="1">
      <alignment horizontal="center" vertical="center" wrapText="1"/>
      <protection locked="0" hidden="1"/>
    </xf>
    <xf numFmtId="172" fontId="3" fillId="9" borderId="171" xfId="5" applyNumberFormat="1" applyFont="1" applyFill="1" applyBorder="1" applyAlignment="1" applyProtection="1">
      <alignment horizontal="center" vertical="center" wrapText="1"/>
      <protection locked="0" hidden="1"/>
    </xf>
    <xf numFmtId="0" fontId="82" fillId="24" borderId="72" xfId="2" applyFont="1" applyFill="1" applyBorder="1" applyAlignment="1" applyProtection="1">
      <alignment horizontal="center" vertical="center"/>
      <protection hidden="1"/>
    </xf>
    <xf numFmtId="0" fontId="82" fillId="24" borderId="63" xfId="2" applyFont="1" applyFill="1" applyBorder="1" applyAlignment="1" applyProtection="1">
      <alignment horizontal="center" vertical="center"/>
      <protection hidden="1"/>
    </xf>
    <xf numFmtId="9" fontId="3" fillId="9" borderId="67" xfId="0" applyNumberFormat="1" applyFont="1" applyFill="1" applyBorder="1" applyAlignment="1" applyProtection="1">
      <alignment horizontal="center" vertical="center"/>
      <protection locked="0"/>
    </xf>
    <xf numFmtId="9" fontId="3" fillId="9" borderId="61" xfId="0" applyNumberFormat="1" applyFont="1" applyFill="1" applyBorder="1" applyAlignment="1" applyProtection="1">
      <alignment horizontal="center" vertical="center"/>
      <protection locked="0"/>
    </xf>
    <xf numFmtId="0" fontId="3" fillId="9" borderId="67" xfId="0" applyFont="1" applyFill="1" applyBorder="1" applyAlignment="1" applyProtection="1">
      <alignment horizontal="center" vertical="center" wrapText="1"/>
      <protection hidden="1"/>
    </xf>
    <xf numFmtId="0" fontId="3" fillId="9" borderId="61" xfId="0" applyFont="1" applyFill="1" applyBorder="1" applyAlignment="1" applyProtection="1">
      <alignment horizontal="center" vertical="center" wrapText="1"/>
      <protection hidden="1"/>
    </xf>
    <xf numFmtId="0" fontId="3" fillId="0" borderId="67" xfId="0" applyFont="1" applyBorder="1" applyAlignment="1" applyProtection="1">
      <alignment horizontal="center" vertical="center" wrapText="1"/>
      <protection locked="0" hidden="1"/>
    </xf>
    <xf numFmtId="0" fontId="3" fillId="0" borderId="61" xfId="0" applyFont="1" applyBorder="1" applyAlignment="1" applyProtection="1">
      <alignment horizontal="center" vertical="center" wrapText="1"/>
      <protection locked="0" hidden="1"/>
    </xf>
    <xf numFmtId="0" fontId="82" fillId="15" borderId="73" xfId="2" applyFont="1" applyFill="1" applyBorder="1" applyAlignment="1" applyProtection="1">
      <alignment horizontal="left" vertical="center" wrapText="1"/>
      <protection hidden="1"/>
    </xf>
    <xf numFmtId="9" fontId="82" fillId="26" borderId="73" xfId="2" applyNumberFormat="1" applyFont="1" applyFill="1" applyBorder="1" applyAlignment="1" applyProtection="1">
      <alignment horizontal="center" vertical="center"/>
      <protection hidden="1"/>
    </xf>
    <xf numFmtId="0" fontId="71" fillId="15" borderId="73" xfId="2" applyFont="1" applyFill="1" applyBorder="1" applyAlignment="1" applyProtection="1">
      <alignment horizontal="center" vertical="center" wrapText="1"/>
      <protection hidden="1"/>
    </xf>
    <xf numFmtId="9" fontId="82" fillId="24" borderId="73" xfId="2" applyNumberFormat="1" applyFont="1" applyFill="1" applyBorder="1" applyAlignment="1" applyProtection="1">
      <alignment horizontal="center" vertical="center"/>
      <protection hidden="1"/>
    </xf>
    <xf numFmtId="0" fontId="71" fillId="15" borderId="73" xfId="2" applyFont="1" applyFill="1" applyBorder="1" applyAlignment="1" applyProtection="1">
      <alignment horizontal="center" vertical="center"/>
      <protection hidden="1"/>
    </xf>
    <xf numFmtId="0" fontId="19" fillId="0" borderId="82" xfId="0" applyFont="1" applyBorder="1" applyAlignment="1" applyProtection="1">
      <alignment horizontal="center" vertical="center"/>
      <protection locked="0"/>
    </xf>
    <xf numFmtId="0" fontId="19" fillId="0" borderId="106" xfId="0" applyFont="1" applyBorder="1" applyAlignment="1" applyProtection="1">
      <alignment horizontal="center" vertical="center"/>
      <protection locked="0"/>
    </xf>
    <xf numFmtId="0" fontId="19" fillId="0" borderId="60" xfId="0" applyFont="1" applyBorder="1" applyAlignment="1" applyProtection="1">
      <alignment horizontal="center" vertical="center"/>
      <protection locked="0"/>
    </xf>
    <xf numFmtId="0" fontId="27" fillId="32" borderId="82" xfId="0" applyFont="1" applyFill="1" applyBorder="1" applyAlignment="1" applyProtection="1">
      <alignment horizontal="center" vertical="center"/>
      <protection hidden="1"/>
    </xf>
    <xf numFmtId="0" fontId="27" fillId="32" borderId="106" xfId="0" applyFont="1" applyFill="1" applyBorder="1" applyAlignment="1" applyProtection="1">
      <alignment horizontal="center" vertical="center"/>
      <protection hidden="1"/>
    </xf>
    <xf numFmtId="0" fontId="27" fillId="32" borderId="60" xfId="0" applyFont="1" applyFill="1" applyBorder="1" applyAlignment="1" applyProtection="1">
      <alignment horizontal="center" vertical="center"/>
      <protection hidden="1"/>
    </xf>
    <xf numFmtId="172" fontId="39" fillId="0" borderId="82" xfId="0" applyNumberFormat="1" applyFont="1" applyBorder="1" applyAlignment="1" applyProtection="1">
      <alignment horizontal="center" vertical="center"/>
      <protection locked="0"/>
    </xf>
    <xf numFmtId="172" fontId="39" fillId="0" borderId="106" xfId="0" applyNumberFormat="1" applyFont="1" applyBorder="1" applyAlignment="1" applyProtection="1">
      <alignment horizontal="center" vertical="center"/>
      <protection locked="0"/>
    </xf>
    <xf numFmtId="172" fontId="39" fillId="0" borderId="60" xfId="0" applyNumberFormat="1" applyFont="1" applyBorder="1" applyAlignment="1" applyProtection="1">
      <alignment horizontal="center" vertical="center"/>
      <protection locked="0"/>
    </xf>
    <xf numFmtId="0" fontId="3" fillId="9" borderId="73" xfId="2" applyFont="1" applyFill="1" applyBorder="1" applyAlignment="1" applyProtection="1">
      <alignment vertical="center"/>
      <protection hidden="1"/>
    </xf>
    <xf numFmtId="0" fontId="3" fillId="9" borderId="73" xfId="2" applyFont="1" applyFill="1" applyBorder="1" applyAlignment="1" applyProtection="1">
      <alignment vertical="center" wrapText="1"/>
      <protection hidden="1"/>
    </xf>
    <xf numFmtId="9" fontId="25" fillId="0" borderId="68" xfId="0" applyNumberFormat="1" applyFont="1" applyBorder="1" applyAlignment="1" applyProtection="1">
      <alignment horizontal="center" vertical="center"/>
      <protection locked="0"/>
    </xf>
    <xf numFmtId="9" fontId="26" fillId="31" borderId="136" xfId="13" applyFont="1" applyFill="1" applyBorder="1" applyAlignment="1" applyProtection="1">
      <alignment horizontal="center" vertical="center"/>
      <protection hidden="1"/>
    </xf>
    <xf numFmtId="0" fontId="27" fillId="0" borderId="82" xfId="0" applyFont="1" applyBorder="1" applyAlignment="1" applyProtection="1">
      <alignment horizontal="center" vertical="center"/>
      <protection hidden="1"/>
    </xf>
    <xf numFmtId="0" fontId="27" fillId="0" borderId="106" xfId="0" applyFont="1" applyBorder="1" applyAlignment="1" applyProtection="1">
      <alignment horizontal="center" vertical="center"/>
      <protection hidden="1"/>
    </xf>
    <xf numFmtId="0" fontId="27" fillId="0" borderId="60" xfId="0" applyFont="1" applyBorder="1" applyAlignment="1" applyProtection="1">
      <alignment horizontal="center" vertical="center"/>
      <protection hidden="1"/>
    </xf>
    <xf numFmtId="9" fontId="82" fillId="15" borderId="73" xfId="2" applyNumberFormat="1" applyFont="1" applyFill="1" applyBorder="1" applyAlignment="1" applyProtection="1">
      <alignment horizontal="center" vertical="center"/>
      <protection hidden="1"/>
    </xf>
    <xf numFmtId="9" fontId="82" fillId="15" borderId="128" xfId="2" applyNumberFormat="1" applyFont="1" applyFill="1" applyBorder="1" applyAlignment="1" applyProtection="1">
      <alignment horizontal="center" vertical="center"/>
      <protection hidden="1"/>
    </xf>
    <xf numFmtId="14" fontId="71" fillId="15" borderId="73" xfId="2" applyNumberFormat="1" applyFont="1" applyFill="1" applyBorder="1" applyAlignment="1" applyProtection="1">
      <alignment horizontal="center" vertical="center"/>
      <protection hidden="1"/>
    </xf>
    <xf numFmtId="0" fontId="3" fillId="0" borderId="68" xfId="0" applyFont="1" applyBorder="1" applyAlignment="1" applyProtection="1">
      <alignment horizontal="center" vertical="center" wrapText="1"/>
      <protection locked="0" hidden="1"/>
    </xf>
    <xf numFmtId="0" fontId="3" fillId="32" borderId="173" xfId="0" applyFont="1" applyFill="1" applyBorder="1" applyAlignment="1" applyProtection="1">
      <alignment horizontal="center" vertical="center"/>
      <protection hidden="1"/>
    </xf>
    <xf numFmtId="168" fontId="3" fillId="9" borderId="170" xfId="5" applyNumberFormat="1" applyFont="1" applyFill="1" applyBorder="1" applyAlignment="1" applyProtection="1">
      <alignment horizontal="center" vertical="center" wrapText="1"/>
      <protection hidden="1"/>
    </xf>
    <xf numFmtId="168" fontId="3" fillId="9" borderId="172" xfId="5" applyNumberFormat="1" applyFont="1" applyFill="1" applyBorder="1" applyAlignment="1" applyProtection="1">
      <alignment horizontal="center" vertical="center" wrapText="1"/>
      <protection hidden="1"/>
    </xf>
    <xf numFmtId="168" fontId="3" fillId="9" borderId="171" xfId="5" applyNumberFormat="1" applyFont="1" applyFill="1" applyBorder="1" applyAlignment="1" applyProtection="1">
      <alignment horizontal="center" vertical="center" wrapText="1"/>
      <protection hidden="1"/>
    </xf>
    <xf numFmtId="172" fontId="19" fillId="9" borderId="172" xfId="0" applyNumberFormat="1" applyFont="1" applyFill="1" applyBorder="1" applyAlignment="1" applyProtection="1">
      <alignment horizontal="center" vertical="center"/>
      <protection locked="0"/>
    </xf>
    <xf numFmtId="9" fontId="3" fillId="0" borderId="68" xfId="0" applyNumberFormat="1" applyFont="1" applyBorder="1" applyAlignment="1" applyProtection="1">
      <alignment horizontal="center" vertical="center"/>
      <protection locked="0"/>
    </xf>
    <xf numFmtId="9" fontId="18" fillId="31" borderId="136" xfId="13" applyFont="1" applyFill="1" applyBorder="1" applyAlignment="1" applyProtection="1">
      <alignment horizontal="center" vertical="center" wrapText="1"/>
      <protection hidden="1"/>
    </xf>
    <xf numFmtId="0" fontId="3" fillId="0" borderId="137" xfId="0" applyFont="1" applyBorder="1" applyAlignment="1" applyProtection="1">
      <alignment horizontal="center" vertical="center" wrapText="1"/>
      <protection hidden="1"/>
    </xf>
    <xf numFmtId="0" fontId="3" fillId="0" borderId="82" xfId="0" applyFont="1" applyBorder="1" applyAlignment="1" applyProtection="1">
      <alignment horizontal="center" vertical="center" wrapText="1"/>
      <protection locked="0"/>
    </xf>
    <xf numFmtId="0" fontId="3" fillId="0" borderId="106" xfId="0" applyFont="1" applyBorder="1" applyAlignment="1" applyProtection="1">
      <alignment horizontal="center" vertical="center" wrapText="1"/>
      <protection locked="0"/>
    </xf>
    <xf numFmtId="0" fontId="3" fillId="0" borderId="60" xfId="0" applyFont="1" applyBorder="1" applyAlignment="1" applyProtection="1">
      <alignment horizontal="center" vertical="center" wrapText="1"/>
      <protection locked="0"/>
    </xf>
    <xf numFmtId="0" fontId="3" fillId="0" borderId="82" xfId="0" applyFont="1" applyBorder="1" applyAlignment="1" applyProtection="1">
      <alignment horizontal="center" vertical="center"/>
      <protection locked="0"/>
    </xf>
    <xf numFmtId="0" fontId="3" fillId="0" borderId="106" xfId="0" applyFont="1" applyBorder="1" applyAlignment="1" applyProtection="1">
      <alignment horizontal="center" vertical="center"/>
      <protection locked="0"/>
    </xf>
    <xf numFmtId="0" fontId="3" fillId="0" borderId="60" xfId="0" applyFont="1" applyBorder="1" applyAlignment="1" applyProtection="1">
      <alignment horizontal="center" vertical="center"/>
      <protection locked="0"/>
    </xf>
    <xf numFmtId="0" fontId="99" fillId="32" borderId="82" xfId="0" applyFont="1" applyFill="1" applyBorder="1" applyAlignment="1" applyProtection="1">
      <alignment horizontal="center" vertical="center"/>
      <protection hidden="1"/>
    </xf>
    <xf numFmtId="0" fontId="99" fillId="32" borderId="106" xfId="0" applyFont="1" applyFill="1" applyBorder="1" applyAlignment="1" applyProtection="1">
      <alignment horizontal="center" vertical="center"/>
      <protection hidden="1"/>
    </xf>
    <xf numFmtId="0" fontId="99" fillId="32" borderId="60" xfId="0" applyFont="1" applyFill="1" applyBorder="1" applyAlignment="1" applyProtection="1">
      <alignment horizontal="center" vertical="center"/>
      <protection hidden="1"/>
    </xf>
    <xf numFmtId="9" fontId="97" fillId="0" borderId="68" xfId="0" applyNumberFormat="1" applyFont="1" applyBorder="1" applyAlignment="1" applyProtection="1">
      <alignment horizontal="center" vertical="center"/>
      <protection locked="0"/>
    </xf>
    <xf numFmtId="9" fontId="98" fillId="31" borderId="136" xfId="13" applyFont="1" applyFill="1" applyBorder="1" applyAlignment="1" applyProtection="1">
      <alignment horizontal="center" vertical="center"/>
      <protection hidden="1"/>
    </xf>
    <xf numFmtId="0" fontId="99" fillId="0" borderId="82" xfId="0" applyFont="1" applyBorder="1" applyAlignment="1" applyProtection="1">
      <alignment horizontal="center" vertical="center"/>
      <protection hidden="1"/>
    </xf>
    <xf numFmtId="0" fontId="99" fillId="0" borderId="106" xfId="0" applyFont="1" applyBorder="1" applyAlignment="1" applyProtection="1">
      <alignment horizontal="center" vertical="center"/>
      <protection hidden="1"/>
    </xf>
    <xf numFmtId="0" fontId="99" fillId="0" borderId="60" xfId="0" applyFont="1" applyBorder="1" applyAlignment="1" applyProtection="1">
      <alignment horizontal="center" vertical="center"/>
      <protection hidden="1"/>
    </xf>
    <xf numFmtId="0" fontId="19" fillId="0" borderId="82" xfId="0" applyFont="1" applyBorder="1" applyAlignment="1" applyProtection="1">
      <alignment horizontal="center" vertical="center" wrapText="1"/>
      <protection locked="0"/>
    </xf>
    <xf numFmtId="0" fontId="19" fillId="0" borderId="106" xfId="0" applyFont="1" applyBorder="1" applyAlignment="1" applyProtection="1">
      <alignment horizontal="center" vertical="center" wrapText="1"/>
      <protection locked="0"/>
    </xf>
    <xf numFmtId="0" fontId="19" fillId="0" borderId="60" xfId="0" applyFont="1" applyBorder="1" applyAlignment="1" applyProtection="1">
      <alignment horizontal="center" vertical="center" wrapText="1"/>
      <protection locked="0"/>
    </xf>
    <xf numFmtId="0" fontId="38" fillId="0" borderId="67" xfId="0" applyFont="1" applyBorder="1" applyAlignment="1">
      <alignment horizontal="center" wrapText="1"/>
    </xf>
    <xf numFmtId="0" fontId="38" fillId="0" borderId="61" xfId="0" applyFont="1" applyBorder="1" applyAlignment="1">
      <alignment horizontal="center" wrapText="1"/>
    </xf>
    <xf numFmtId="172" fontId="17" fillId="9" borderId="170" xfId="0" applyNumberFormat="1" applyFont="1" applyFill="1" applyBorder="1" applyAlignment="1" applyProtection="1">
      <alignment horizontal="center" vertical="center"/>
      <protection locked="0"/>
    </xf>
    <xf numFmtId="172" fontId="17" fillId="9" borderId="171" xfId="0" applyNumberFormat="1" applyFont="1" applyFill="1" applyBorder="1" applyAlignment="1" applyProtection="1">
      <alignment horizontal="center" vertical="center"/>
      <protection locked="0"/>
    </xf>
    <xf numFmtId="0" fontId="3" fillId="0" borderId="67" xfId="0" quotePrefix="1" applyFont="1" applyBorder="1" applyAlignment="1" applyProtection="1">
      <alignment horizontal="center" vertical="center" wrapText="1"/>
      <protection locked="0"/>
    </xf>
    <xf numFmtId="0" fontId="3" fillId="0" borderId="61" xfId="0" quotePrefix="1" applyFont="1" applyBorder="1" applyAlignment="1" applyProtection="1">
      <alignment horizontal="center" vertical="center" wrapText="1"/>
      <protection locked="0"/>
    </xf>
    <xf numFmtId="0" fontId="82" fillId="0" borderId="73" xfId="2" applyFont="1" applyBorder="1" applyAlignment="1" applyProtection="1">
      <alignment horizontal="left" vertical="center" wrapText="1"/>
      <protection hidden="1"/>
    </xf>
    <xf numFmtId="0" fontId="71" fillId="9" borderId="73" xfId="2" applyFont="1" applyFill="1" applyBorder="1" applyAlignment="1" applyProtection="1">
      <alignment horizontal="center" vertical="center" wrapText="1"/>
      <protection hidden="1"/>
    </xf>
    <xf numFmtId="14" fontId="71" fillId="0" borderId="73" xfId="2" applyNumberFormat="1" applyFont="1" applyBorder="1" applyAlignment="1" applyProtection="1">
      <alignment horizontal="center" vertical="center"/>
      <protection hidden="1"/>
    </xf>
    <xf numFmtId="9" fontId="82" fillId="0" borderId="73" xfId="2" applyNumberFormat="1" applyFont="1" applyBorder="1" applyAlignment="1" applyProtection="1">
      <alignment horizontal="center" vertical="center"/>
      <protection hidden="1"/>
    </xf>
    <xf numFmtId="9" fontId="82" fillId="0" borderId="128" xfId="2" applyNumberFormat="1" applyFont="1" applyBorder="1" applyAlignment="1" applyProtection="1">
      <alignment horizontal="center" vertical="center"/>
      <protection hidden="1"/>
    </xf>
    <xf numFmtId="0" fontId="71" fillId="0" borderId="73" xfId="2" applyFont="1" applyBorder="1" applyAlignment="1" applyProtection="1">
      <alignment horizontal="center" vertical="center" wrapText="1"/>
      <protection hidden="1"/>
    </xf>
    <xf numFmtId="0" fontId="71" fillId="0" borderId="73" xfId="2" applyFont="1" applyBorder="1" applyAlignment="1" applyProtection="1">
      <alignment horizontal="center" vertical="center"/>
      <protection hidden="1"/>
    </xf>
    <xf numFmtId="1" fontId="82" fillId="15" borderId="72" xfId="13" applyNumberFormat="1" applyFont="1" applyFill="1" applyBorder="1" applyAlignment="1" applyProtection="1">
      <alignment horizontal="center" vertical="center"/>
      <protection hidden="1"/>
    </xf>
    <xf numFmtId="1" fontId="82" fillId="15" borderId="73" xfId="13" applyNumberFormat="1" applyFont="1" applyFill="1" applyBorder="1" applyAlignment="1" applyProtection="1">
      <alignment horizontal="center" vertical="center"/>
      <protection hidden="1"/>
    </xf>
    <xf numFmtId="1" fontId="82" fillId="15" borderId="63" xfId="13" applyNumberFormat="1" applyFont="1" applyFill="1" applyBorder="1" applyAlignment="1" applyProtection="1">
      <alignment horizontal="center" vertical="center"/>
      <protection hidden="1"/>
    </xf>
    <xf numFmtId="0" fontId="82" fillId="23" borderId="73" xfId="2" applyFont="1" applyFill="1" applyBorder="1" applyAlignment="1" applyProtection="1">
      <alignment horizontal="center" vertical="center"/>
      <protection hidden="1"/>
    </xf>
    <xf numFmtId="169" fontId="97" fillId="0" borderId="67" xfId="0" applyNumberFormat="1" applyFont="1" applyBorder="1" applyAlignment="1" applyProtection="1">
      <alignment horizontal="center" vertical="center"/>
      <protection locked="0"/>
    </xf>
    <xf numFmtId="169" fontId="97" fillId="0" borderId="68" xfId="0" applyNumberFormat="1" applyFont="1" applyBorder="1" applyAlignment="1" applyProtection="1">
      <alignment horizontal="center" vertical="center"/>
      <protection locked="0"/>
    </xf>
    <xf numFmtId="169" fontId="97" fillId="0" borderId="61" xfId="0" applyNumberFormat="1" applyFont="1" applyBorder="1" applyAlignment="1" applyProtection="1">
      <alignment horizontal="center" vertical="center"/>
      <protection locked="0"/>
    </xf>
    <xf numFmtId="169" fontId="25" fillId="0" borderId="67" xfId="0" applyNumberFormat="1" applyFont="1" applyBorder="1" applyAlignment="1" applyProtection="1">
      <alignment horizontal="center" vertical="center"/>
      <protection locked="0"/>
    </xf>
    <xf numFmtId="169" fontId="25" fillId="0" borderId="68" xfId="0" applyNumberFormat="1" applyFont="1" applyBorder="1" applyAlignment="1" applyProtection="1">
      <alignment horizontal="center" vertical="center"/>
      <protection locked="0"/>
    </xf>
    <xf numFmtId="169" fontId="25" fillId="0" borderId="61" xfId="0" applyNumberFormat="1" applyFont="1" applyBorder="1" applyAlignment="1" applyProtection="1">
      <alignment horizontal="center" vertical="center"/>
      <protection locked="0"/>
    </xf>
    <xf numFmtId="1" fontId="82" fillId="15" borderId="124" xfId="13" applyNumberFormat="1" applyFont="1" applyFill="1" applyBorder="1" applyAlignment="1" applyProtection="1">
      <alignment horizontal="center" vertical="center"/>
      <protection hidden="1"/>
    </xf>
    <xf numFmtId="1" fontId="82" fillId="15" borderId="128" xfId="13" applyNumberFormat="1" applyFont="1" applyFill="1" applyBorder="1" applyAlignment="1" applyProtection="1">
      <alignment horizontal="center" vertical="center"/>
      <protection hidden="1"/>
    </xf>
    <xf numFmtId="1" fontId="82" fillId="15" borderId="131" xfId="13" applyNumberFormat="1" applyFont="1" applyFill="1" applyBorder="1" applyAlignment="1" applyProtection="1">
      <alignment horizontal="center" vertical="center"/>
      <protection hidden="1"/>
    </xf>
    <xf numFmtId="172" fontId="17" fillId="9" borderId="172" xfId="0" applyNumberFormat="1" applyFont="1" applyFill="1" applyBorder="1" applyAlignment="1" applyProtection="1">
      <alignment horizontal="center" vertical="center"/>
      <protection locked="0"/>
    </xf>
    <xf numFmtId="0" fontId="3" fillId="0" borderId="68" xfId="0" applyFont="1" applyBorder="1" applyAlignment="1" applyProtection="1">
      <alignment horizontal="center" vertical="center"/>
      <protection locked="0"/>
    </xf>
    <xf numFmtId="1" fontId="82" fillId="23" borderId="72" xfId="13" applyNumberFormat="1" applyFont="1" applyFill="1" applyBorder="1" applyAlignment="1" applyProtection="1">
      <alignment horizontal="center" vertical="center"/>
      <protection hidden="1"/>
    </xf>
    <xf numFmtId="1" fontId="82" fillId="23" borderId="63" xfId="13" applyNumberFormat="1" applyFont="1" applyFill="1" applyBorder="1" applyAlignment="1" applyProtection="1">
      <alignment horizontal="center" vertical="center"/>
      <protection hidden="1"/>
    </xf>
    <xf numFmtId="0" fontId="97" fillId="0" borderId="67" xfId="0" applyFont="1" applyBorder="1" applyAlignment="1" applyProtection="1">
      <alignment horizontal="center" vertical="center"/>
      <protection hidden="1"/>
    </xf>
    <xf numFmtId="0" fontId="97" fillId="0" borderId="61" xfId="0" applyFont="1" applyBorder="1" applyAlignment="1" applyProtection="1">
      <alignment horizontal="center" vertical="center"/>
      <protection hidden="1"/>
    </xf>
    <xf numFmtId="0" fontId="25" fillId="0" borderId="67" xfId="0" applyFont="1" applyBorder="1" applyAlignment="1" applyProtection="1">
      <alignment horizontal="center" vertical="center"/>
      <protection hidden="1"/>
    </xf>
    <xf numFmtId="0" fontId="25" fillId="0" borderId="61" xfId="0" applyFont="1" applyBorder="1" applyAlignment="1" applyProtection="1">
      <alignment horizontal="center" vertical="center"/>
      <protection hidden="1"/>
    </xf>
    <xf numFmtId="1" fontId="82" fillId="0" borderId="72" xfId="13" applyNumberFormat="1" applyFont="1" applyFill="1" applyBorder="1" applyAlignment="1" applyProtection="1">
      <alignment horizontal="center" vertical="center"/>
      <protection hidden="1"/>
    </xf>
    <xf numFmtId="1" fontId="82" fillId="0" borderId="73" xfId="13" applyNumberFormat="1" applyFont="1" applyFill="1" applyBorder="1" applyAlignment="1" applyProtection="1">
      <alignment horizontal="center" vertical="center"/>
      <protection hidden="1"/>
    </xf>
    <xf numFmtId="1" fontId="82" fillId="0" borderId="63" xfId="13" applyNumberFormat="1" applyFont="1" applyFill="1" applyBorder="1" applyAlignment="1" applyProtection="1">
      <alignment horizontal="center" vertical="center"/>
      <protection hidden="1"/>
    </xf>
    <xf numFmtId="1" fontId="82" fillId="0" borderId="124" xfId="13" applyNumberFormat="1" applyFont="1" applyFill="1" applyBorder="1" applyAlignment="1" applyProtection="1">
      <alignment horizontal="center" vertical="center"/>
      <protection hidden="1"/>
    </xf>
    <xf numFmtId="1" fontId="82" fillId="0" borderId="128" xfId="13" applyNumberFormat="1" applyFont="1" applyFill="1" applyBorder="1" applyAlignment="1" applyProtection="1">
      <alignment horizontal="center" vertical="center"/>
      <protection hidden="1"/>
    </xf>
    <xf numFmtId="1" fontId="82" fillId="0" borderId="131" xfId="13" applyNumberFormat="1" applyFont="1" applyFill="1" applyBorder="1" applyAlignment="1" applyProtection="1">
      <alignment horizontal="center" vertical="center"/>
      <protection hidden="1"/>
    </xf>
    <xf numFmtId="172" fontId="19" fillId="9" borderId="170" xfId="0" applyNumberFormat="1" applyFont="1" applyFill="1" applyBorder="1" applyAlignment="1" applyProtection="1">
      <alignment horizontal="center" vertical="center"/>
      <protection hidden="1"/>
    </xf>
    <xf numFmtId="172" fontId="19" fillId="9" borderId="171" xfId="0" applyNumberFormat="1" applyFont="1" applyFill="1" applyBorder="1" applyAlignment="1" applyProtection="1">
      <alignment horizontal="center" vertical="center"/>
      <protection hidden="1"/>
    </xf>
    <xf numFmtId="1" fontId="82" fillId="23" borderId="73" xfId="13" applyNumberFormat="1" applyFont="1" applyFill="1" applyBorder="1" applyAlignment="1" applyProtection="1">
      <alignment horizontal="center" vertical="center"/>
      <protection hidden="1"/>
    </xf>
    <xf numFmtId="0" fontId="3" fillId="0" borderId="82" xfId="0" applyFont="1" applyBorder="1" applyAlignment="1" applyProtection="1">
      <alignment horizontal="center" vertical="center" wrapText="1"/>
      <protection hidden="1"/>
    </xf>
    <xf numFmtId="0" fontId="3" fillId="0" borderId="60" xfId="0" applyFont="1" applyBorder="1" applyAlignment="1" applyProtection="1">
      <alignment horizontal="center" vertical="center" wrapText="1"/>
      <protection hidden="1"/>
    </xf>
    <xf numFmtId="0" fontId="3" fillId="0" borderId="138" xfId="0" applyFont="1" applyBorder="1" applyAlignment="1" applyProtection="1">
      <alignment horizontal="center" vertical="center" wrapText="1"/>
      <protection locked="0"/>
    </xf>
    <xf numFmtId="0" fontId="3" fillId="0" borderId="107" xfId="0" applyFont="1" applyBorder="1" applyAlignment="1" applyProtection="1">
      <alignment horizontal="center" vertical="center" wrapText="1"/>
      <protection locked="0"/>
    </xf>
    <xf numFmtId="0" fontId="3" fillId="0" borderId="79" xfId="0" applyFont="1" applyBorder="1" applyAlignment="1" applyProtection="1">
      <alignment horizontal="center" vertical="center" wrapText="1"/>
      <protection locked="0"/>
    </xf>
    <xf numFmtId="0" fontId="3" fillId="0" borderId="80" xfId="0" applyFont="1" applyBorder="1" applyAlignment="1" applyProtection="1">
      <alignment horizontal="center" vertical="center" wrapText="1"/>
      <protection locked="0"/>
    </xf>
    <xf numFmtId="0" fontId="97" fillId="0" borderId="68" xfId="0" applyFont="1" applyBorder="1" applyAlignment="1" applyProtection="1">
      <alignment horizontal="center" vertical="center"/>
      <protection hidden="1"/>
    </xf>
    <xf numFmtId="0" fontId="25" fillId="0" borderId="68" xfId="0" applyFont="1" applyBorder="1" applyAlignment="1" applyProtection="1">
      <alignment horizontal="center" vertical="center"/>
      <protection hidden="1"/>
    </xf>
    <xf numFmtId="172" fontId="19" fillId="9" borderId="172" xfId="0" applyNumberFormat="1" applyFont="1" applyFill="1" applyBorder="1" applyAlignment="1" applyProtection="1">
      <alignment horizontal="center" vertical="center"/>
      <protection hidden="1"/>
    </xf>
    <xf numFmtId="0" fontId="3" fillId="0" borderId="106" xfId="0" applyFont="1" applyBorder="1" applyAlignment="1" applyProtection="1">
      <alignment horizontal="center" vertical="center" wrapText="1"/>
      <protection hidden="1"/>
    </xf>
    <xf numFmtId="168" fontId="71" fillId="0" borderId="15" xfId="5" applyNumberFormat="1" applyFont="1" applyFill="1" applyBorder="1" applyAlignment="1" applyProtection="1">
      <alignment horizontal="center" vertical="center"/>
      <protection hidden="1"/>
    </xf>
    <xf numFmtId="0" fontId="3" fillId="0" borderId="139" xfId="0" applyFont="1" applyBorder="1" applyAlignment="1" applyProtection="1">
      <alignment horizontal="center" vertical="center" wrapText="1"/>
      <protection hidden="1"/>
    </xf>
    <xf numFmtId="0" fontId="3" fillId="0" borderId="87" xfId="0" applyFont="1" applyBorder="1" applyAlignment="1" applyProtection="1">
      <alignment horizontal="center" vertical="center" wrapText="1"/>
      <protection hidden="1"/>
    </xf>
    <xf numFmtId="0" fontId="3" fillId="0" borderId="0" xfId="0" applyFont="1" applyAlignment="1" applyProtection="1">
      <alignment horizontal="center" vertical="center" wrapText="1"/>
      <protection locked="0"/>
    </xf>
    <xf numFmtId="0" fontId="3" fillId="0" borderId="89" xfId="0" applyFont="1" applyBorder="1" applyAlignment="1" applyProtection="1">
      <alignment horizontal="center" vertical="center" wrapText="1"/>
      <protection locked="0"/>
    </xf>
    <xf numFmtId="0" fontId="3" fillId="0" borderId="140" xfId="0" applyFont="1" applyBorder="1" applyAlignment="1" applyProtection="1">
      <alignment horizontal="center" vertical="center" wrapText="1"/>
      <protection locked="0"/>
    </xf>
    <xf numFmtId="0" fontId="3" fillId="0" borderId="126" xfId="0" applyFont="1" applyBorder="1" applyAlignment="1" applyProtection="1">
      <alignment horizontal="center" vertical="center" wrapText="1"/>
      <protection locked="0"/>
    </xf>
    <xf numFmtId="0" fontId="3" fillId="0" borderId="132" xfId="0" applyFont="1" applyBorder="1" applyAlignment="1" applyProtection="1">
      <alignment horizontal="center" vertical="center" wrapText="1"/>
      <protection locked="0"/>
    </xf>
    <xf numFmtId="0" fontId="82" fillId="15" borderId="72" xfId="2" applyFont="1" applyFill="1" applyBorder="1" applyAlignment="1" applyProtection="1">
      <alignment horizontal="center" vertical="center"/>
      <protection hidden="1"/>
    </xf>
    <xf numFmtId="0" fontId="82" fillId="15" borderId="63" xfId="2" applyFont="1" applyFill="1" applyBorder="1" applyAlignment="1" applyProtection="1">
      <alignment horizontal="center" vertical="center"/>
      <protection hidden="1"/>
    </xf>
    <xf numFmtId="1" fontId="82" fillId="23" borderId="72" xfId="13" applyNumberFormat="1" applyFont="1" applyFill="1" applyBorder="1" applyAlignment="1" applyProtection="1">
      <alignment horizontal="center" vertical="center"/>
      <protection locked="0"/>
    </xf>
    <xf numFmtId="1" fontId="82" fillId="23" borderId="63" xfId="13" applyNumberFormat="1" applyFont="1" applyFill="1" applyBorder="1" applyAlignment="1" applyProtection="1">
      <alignment horizontal="center" vertical="center"/>
      <protection locked="0"/>
    </xf>
    <xf numFmtId="0" fontId="82" fillId="15" borderId="124" xfId="2" applyFont="1" applyFill="1" applyBorder="1" applyAlignment="1" applyProtection="1">
      <alignment horizontal="center" vertical="center"/>
      <protection hidden="1"/>
    </xf>
    <xf numFmtId="0" fontId="82" fillId="15" borderId="131" xfId="2" applyFont="1" applyFill="1" applyBorder="1" applyAlignment="1" applyProtection="1">
      <alignment horizontal="center" vertical="center"/>
      <protection hidden="1"/>
    </xf>
    <xf numFmtId="168" fontId="71" fillId="15" borderId="15" xfId="5" applyNumberFormat="1" applyFont="1" applyFill="1" applyBorder="1" applyAlignment="1" applyProtection="1">
      <alignment horizontal="right" vertical="center"/>
      <protection locked="0"/>
    </xf>
    <xf numFmtId="172" fontId="17" fillId="9" borderId="170" xfId="0" applyNumberFormat="1" applyFont="1" applyFill="1" applyBorder="1" applyAlignment="1" applyProtection="1">
      <alignment horizontal="center" vertical="center"/>
      <protection hidden="1"/>
    </xf>
    <xf numFmtId="172" fontId="17" fillId="9" borderId="171" xfId="0" applyNumberFormat="1" applyFont="1" applyFill="1" applyBorder="1" applyAlignment="1" applyProtection="1">
      <alignment horizontal="center" vertical="center"/>
      <protection hidden="1"/>
    </xf>
    <xf numFmtId="9" fontId="82" fillId="23" borderId="72" xfId="9" applyFont="1" applyFill="1" applyBorder="1" applyAlignment="1" applyProtection="1">
      <alignment horizontal="center" vertical="center"/>
      <protection locked="0"/>
    </xf>
    <xf numFmtId="9" fontId="82" fillId="23" borderId="63" xfId="9" applyFont="1" applyFill="1" applyBorder="1" applyAlignment="1" applyProtection="1">
      <alignment horizontal="center" vertical="center"/>
      <protection locked="0"/>
    </xf>
    <xf numFmtId="0" fontId="3" fillId="0" borderId="176" xfId="0" applyFont="1" applyBorder="1" applyAlignment="1" applyProtection="1">
      <alignment horizontal="center" vertical="center" wrapText="1"/>
      <protection locked="0"/>
    </xf>
    <xf numFmtId="0" fontId="3" fillId="0" borderId="136" xfId="0" applyFont="1" applyBorder="1" applyAlignment="1" applyProtection="1">
      <alignment horizontal="center" vertical="center" wrapText="1"/>
      <protection locked="0"/>
    </xf>
    <xf numFmtId="0" fontId="3" fillId="32" borderId="174" xfId="0" applyFont="1" applyFill="1" applyBorder="1" applyAlignment="1" applyProtection="1">
      <alignment horizontal="center" vertical="center"/>
      <protection hidden="1"/>
    </xf>
    <xf numFmtId="0" fontId="3" fillId="32" borderId="175" xfId="0" applyFont="1" applyFill="1" applyBorder="1" applyAlignment="1" applyProtection="1">
      <alignment horizontal="center" vertical="center"/>
      <protection hidden="1"/>
    </xf>
    <xf numFmtId="0" fontId="82" fillId="15" borderId="72" xfId="2" applyFont="1" applyFill="1" applyBorder="1" applyAlignment="1" applyProtection="1">
      <alignment horizontal="left" vertical="center" wrapText="1"/>
      <protection locked="0"/>
    </xf>
    <xf numFmtId="0" fontId="82" fillId="15" borderId="73" xfId="2" applyFont="1" applyFill="1" applyBorder="1" applyAlignment="1" applyProtection="1">
      <alignment horizontal="left" vertical="center" wrapText="1"/>
      <protection locked="0"/>
    </xf>
    <xf numFmtId="0" fontId="82" fillId="15" borderId="63" xfId="2" applyFont="1" applyFill="1" applyBorder="1" applyAlignment="1" applyProtection="1">
      <alignment horizontal="left" vertical="center" wrapText="1"/>
      <protection locked="0"/>
    </xf>
    <xf numFmtId="0" fontId="71" fillId="15" borderId="72" xfId="2" applyFont="1" applyFill="1" applyBorder="1" applyAlignment="1" applyProtection="1">
      <alignment horizontal="center" vertical="center" wrapText="1"/>
      <protection locked="0"/>
    </xf>
    <xf numFmtId="0" fontId="71" fillId="15" borderId="73" xfId="2" applyFont="1" applyFill="1" applyBorder="1" applyAlignment="1" applyProtection="1">
      <alignment horizontal="center" vertical="center" wrapText="1"/>
      <protection locked="0"/>
    </xf>
    <xf numFmtId="0" fontId="71" fillId="15" borderId="63" xfId="2" applyFont="1" applyFill="1" applyBorder="1" applyAlignment="1" applyProtection="1">
      <alignment horizontal="center" vertical="center" wrapText="1"/>
      <protection locked="0"/>
    </xf>
    <xf numFmtId="9" fontId="82" fillId="23" borderId="72" xfId="13" applyFont="1" applyFill="1" applyBorder="1" applyAlignment="1" applyProtection="1">
      <alignment horizontal="center" vertical="center"/>
      <protection locked="0"/>
    </xf>
    <xf numFmtId="9" fontId="82" fillId="23" borderId="73" xfId="13" applyFont="1" applyFill="1" applyBorder="1" applyAlignment="1" applyProtection="1">
      <alignment horizontal="center" vertical="center"/>
      <protection locked="0"/>
    </xf>
    <xf numFmtId="9" fontId="82" fillId="23" borderId="63" xfId="13" applyFont="1" applyFill="1" applyBorder="1" applyAlignment="1" applyProtection="1">
      <alignment horizontal="center" vertical="center"/>
      <protection locked="0"/>
    </xf>
    <xf numFmtId="14" fontId="71" fillId="15" borderId="72" xfId="2" applyNumberFormat="1" applyFont="1" applyFill="1" applyBorder="1" applyAlignment="1" applyProtection="1">
      <alignment horizontal="center" vertical="center"/>
      <protection locked="0"/>
    </xf>
    <xf numFmtId="14" fontId="71" fillId="15" borderId="73" xfId="2" applyNumberFormat="1" applyFont="1" applyFill="1" applyBorder="1" applyAlignment="1" applyProtection="1">
      <alignment horizontal="center" vertical="center"/>
      <protection locked="0"/>
    </xf>
    <xf numFmtId="14" fontId="71" fillId="15" borderId="63" xfId="2" applyNumberFormat="1" applyFont="1" applyFill="1" applyBorder="1" applyAlignment="1" applyProtection="1">
      <alignment horizontal="center" vertical="center"/>
      <protection locked="0"/>
    </xf>
    <xf numFmtId="9" fontId="82" fillId="15" borderId="72" xfId="2" applyNumberFormat="1" applyFont="1" applyFill="1" applyBorder="1" applyAlignment="1" applyProtection="1">
      <alignment horizontal="center" vertical="center"/>
      <protection locked="0"/>
    </xf>
    <xf numFmtId="9" fontId="82" fillId="15" borderId="73" xfId="2" applyNumberFormat="1" applyFont="1" applyFill="1" applyBorder="1" applyAlignment="1" applyProtection="1">
      <alignment horizontal="center" vertical="center"/>
      <protection locked="0"/>
    </xf>
    <xf numFmtId="9" fontId="82" fillId="15" borderId="63" xfId="2" applyNumberFormat="1" applyFont="1" applyFill="1" applyBorder="1" applyAlignment="1" applyProtection="1">
      <alignment horizontal="center" vertical="center"/>
      <protection locked="0"/>
    </xf>
    <xf numFmtId="9" fontId="82" fillId="15" borderId="124" xfId="2" applyNumberFormat="1" applyFont="1" applyFill="1" applyBorder="1" applyAlignment="1" applyProtection="1">
      <alignment horizontal="center" vertical="center"/>
      <protection locked="0"/>
    </xf>
    <xf numFmtId="9" fontId="82" fillId="15" borderId="128" xfId="2" applyNumberFormat="1" applyFont="1" applyFill="1" applyBorder="1" applyAlignment="1" applyProtection="1">
      <alignment horizontal="center" vertical="center"/>
      <protection locked="0"/>
    </xf>
    <xf numFmtId="9" fontId="82" fillId="15" borderId="131" xfId="2" applyNumberFormat="1" applyFont="1" applyFill="1" applyBorder="1" applyAlignment="1" applyProtection="1">
      <alignment horizontal="center" vertical="center"/>
      <protection locked="0"/>
    </xf>
    <xf numFmtId="0" fontId="71" fillId="15" borderId="72" xfId="2" applyFont="1" applyFill="1" applyBorder="1" applyAlignment="1" applyProtection="1">
      <alignment horizontal="center" vertical="center"/>
      <protection locked="0"/>
    </xf>
    <xf numFmtId="0" fontId="71" fillId="15" borderId="73" xfId="2" applyFont="1" applyFill="1" applyBorder="1" applyAlignment="1" applyProtection="1">
      <alignment horizontal="center" vertical="center"/>
      <protection locked="0"/>
    </xf>
    <xf numFmtId="0" fontId="71" fillId="15" borderId="63" xfId="2" applyFont="1" applyFill="1" applyBorder="1" applyAlignment="1" applyProtection="1">
      <alignment horizontal="center" vertical="center"/>
      <protection locked="0"/>
    </xf>
    <xf numFmtId="172" fontId="19" fillId="0" borderId="68" xfId="0" applyNumberFormat="1" applyFont="1" applyBorder="1" applyAlignment="1">
      <alignment horizontal="center" vertical="center"/>
    </xf>
    <xf numFmtId="0" fontId="99" fillId="0" borderId="137" xfId="0" applyFont="1" applyBorder="1" applyAlignment="1" applyProtection="1">
      <alignment horizontal="center" vertical="center"/>
      <protection hidden="1"/>
    </xf>
    <xf numFmtId="0" fontId="27" fillId="32" borderId="67" xfId="0" applyFont="1" applyFill="1" applyBorder="1" applyAlignment="1" applyProtection="1">
      <alignment horizontal="center" vertical="center"/>
      <protection hidden="1"/>
    </xf>
    <xf numFmtId="0" fontId="27" fillId="32" borderId="68" xfId="0" applyFont="1" applyFill="1" applyBorder="1" applyAlignment="1" applyProtection="1">
      <alignment horizontal="center" vertical="center"/>
      <protection hidden="1"/>
    </xf>
    <xf numFmtId="0" fontId="27" fillId="32" borderId="61" xfId="0" applyFont="1" applyFill="1" applyBorder="1" applyAlignment="1" applyProtection="1">
      <alignment horizontal="center" vertical="center"/>
      <protection hidden="1"/>
    </xf>
    <xf numFmtId="168" fontId="3" fillId="9" borderId="67" xfId="5" applyNumberFormat="1" applyFont="1" applyFill="1" applyBorder="1" applyAlignment="1" applyProtection="1">
      <alignment horizontal="center" vertical="center"/>
      <protection locked="0"/>
    </xf>
    <xf numFmtId="168" fontId="3" fillId="9" borderId="68" xfId="5" applyNumberFormat="1" applyFont="1" applyFill="1" applyBorder="1" applyAlignment="1" applyProtection="1">
      <alignment horizontal="center" vertical="center"/>
      <protection locked="0"/>
    </xf>
    <xf numFmtId="168" fontId="3" fillId="9" borderId="61" xfId="5" applyNumberFormat="1" applyFont="1" applyFill="1" applyBorder="1" applyAlignment="1" applyProtection="1">
      <alignment horizontal="center" vertical="center"/>
      <protection locked="0"/>
    </xf>
    <xf numFmtId="44" fontId="5" fillId="0" borderId="68" xfId="0" applyNumberFormat="1" applyFont="1" applyBorder="1" applyAlignment="1" applyProtection="1">
      <alignment horizontal="center" vertical="center"/>
      <protection locked="0"/>
    </xf>
    <xf numFmtId="0" fontId="27" fillId="0" borderId="137" xfId="0" applyFont="1" applyBorder="1" applyAlignment="1" applyProtection="1">
      <alignment horizontal="center" vertical="center"/>
      <protection hidden="1"/>
    </xf>
    <xf numFmtId="0" fontId="19" fillId="0" borderId="68" xfId="0" applyFont="1" applyBorder="1" applyAlignment="1" applyProtection="1">
      <alignment horizontal="center" vertical="center" wrapText="1"/>
      <protection locked="0"/>
    </xf>
    <xf numFmtId="172" fontId="17" fillId="9" borderId="172" xfId="0" applyNumberFormat="1" applyFont="1" applyFill="1" applyBorder="1" applyAlignment="1" applyProtection="1">
      <alignment horizontal="center" vertical="center"/>
      <protection hidden="1"/>
    </xf>
    <xf numFmtId="9" fontId="3" fillId="0" borderId="67" xfId="0" applyNumberFormat="1" applyFont="1" applyBorder="1" applyAlignment="1" applyProtection="1">
      <alignment horizontal="center" vertical="center"/>
      <protection locked="0" hidden="1"/>
    </xf>
    <xf numFmtId="9" fontId="3" fillId="0" borderId="68" xfId="0" applyNumberFormat="1" applyFont="1" applyBorder="1" applyAlignment="1" applyProtection="1">
      <alignment horizontal="center" vertical="center"/>
      <protection locked="0" hidden="1"/>
    </xf>
    <xf numFmtId="9" fontId="3" fillId="0" borderId="61" xfId="0" applyNumberFormat="1" applyFont="1" applyBorder="1" applyAlignment="1" applyProtection="1">
      <alignment horizontal="center" vertical="center"/>
      <protection locked="0" hidden="1"/>
    </xf>
    <xf numFmtId="0" fontId="3" fillId="0" borderId="67" xfId="0" applyFont="1" applyBorder="1" applyAlignment="1" applyProtection="1">
      <alignment horizontal="center" vertical="center" wrapText="1"/>
      <protection hidden="1"/>
    </xf>
    <xf numFmtId="0" fontId="3" fillId="0" borderId="68" xfId="0" applyFont="1" applyBorder="1" applyAlignment="1" applyProtection="1">
      <alignment horizontal="center" vertical="center" wrapText="1"/>
      <protection hidden="1"/>
    </xf>
    <xf numFmtId="0" fontId="3" fillId="0" borderId="61" xfId="0" applyFont="1" applyBorder="1" applyAlignment="1" applyProtection="1">
      <alignment horizontal="center" vertical="center" wrapText="1"/>
      <protection hidden="1"/>
    </xf>
    <xf numFmtId="0" fontId="99" fillId="32" borderId="67" xfId="0" applyFont="1" applyFill="1" applyBorder="1" applyAlignment="1" applyProtection="1">
      <alignment horizontal="center" vertical="center"/>
      <protection hidden="1"/>
    </xf>
    <xf numFmtId="0" fontId="99" fillId="32" borderId="68" xfId="0" applyFont="1" applyFill="1" applyBorder="1" applyAlignment="1" applyProtection="1">
      <alignment horizontal="center" vertical="center"/>
      <protection hidden="1"/>
    </xf>
    <xf numFmtId="0" fontId="99" fillId="32" borderId="61" xfId="0" applyFont="1" applyFill="1" applyBorder="1" applyAlignment="1" applyProtection="1">
      <alignment horizontal="center" vertical="center"/>
      <protection hidden="1"/>
    </xf>
    <xf numFmtId="9" fontId="97" fillId="0" borderId="129" xfId="0" applyNumberFormat="1" applyFont="1" applyBorder="1" applyAlignment="1" applyProtection="1">
      <alignment horizontal="center" vertical="center"/>
      <protection locked="0"/>
    </xf>
    <xf numFmtId="9" fontId="97" fillId="0" borderId="143" xfId="0" applyNumberFormat="1" applyFont="1" applyBorder="1" applyAlignment="1" applyProtection="1">
      <alignment horizontal="center" vertical="center"/>
      <protection locked="0"/>
    </xf>
    <xf numFmtId="9" fontId="97" fillId="0" borderId="134" xfId="0" applyNumberFormat="1" applyFont="1" applyBorder="1" applyAlignment="1" applyProtection="1">
      <alignment horizontal="center" vertical="center"/>
      <protection locked="0"/>
    </xf>
    <xf numFmtId="9" fontId="25" fillId="0" borderId="129" xfId="0" applyNumberFormat="1" applyFont="1" applyBorder="1" applyAlignment="1" applyProtection="1">
      <alignment horizontal="center" vertical="center"/>
      <protection locked="0"/>
    </xf>
    <xf numFmtId="9" fontId="25" fillId="0" borderId="143" xfId="0" applyNumberFormat="1" applyFont="1" applyBorder="1" applyAlignment="1" applyProtection="1">
      <alignment horizontal="center" vertical="center"/>
      <protection locked="0"/>
    </xf>
    <xf numFmtId="9" fontId="25" fillId="0" borderId="134" xfId="0" applyNumberFormat="1" applyFont="1" applyBorder="1" applyAlignment="1" applyProtection="1">
      <alignment horizontal="center" vertical="center"/>
      <protection locked="0"/>
    </xf>
    <xf numFmtId="0" fontId="3" fillId="34" borderId="67" xfId="0" applyFont="1" applyFill="1" applyBorder="1" applyAlignment="1">
      <alignment horizontal="center" vertical="center" wrapText="1"/>
    </xf>
    <xf numFmtId="0" fontId="3" fillId="34" borderId="68" xfId="0" applyFont="1" applyFill="1" applyBorder="1" applyAlignment="1">
      <alignment horizontal="center" vertical="center" wrapText="1"/>
    </xf>
    <xf numFmtId="0" fontId="3" fillId="34" borderId="61" xfId="0" applyFont="1" applyFill="1" applyBorder="1" applyAlignment="1">
      <alignment horizontal="center" vertical="center" wrapText="1"/>
    </xf>
    <xf numFmtId="0" fontId="3" fillId="0" borderId="67" xfId="0" applyFont="1" applyBorder="1" applyAlignment="1">
      <alignment horizontal="center" vertical="center" wrapText="1"/>
    </xf>
    <xf numFmtId="0" fontId="3" fillId="0" borderId="68" xfId="0" applyFont="1" applyBorder="1" applyAlignment="1">
      <alignment horizontal="center" vertical="center" wrapText="1"/>
    </xf>
    <xf numFmtId="0" fontId="3" fillId="0" borderId="61" xfId="0" applyFont="1" applyBorder="1" applyAlignment="1">
      <alignment horizontal="center" vertical="center" wrapText="1"/>
    </xf>
    <xf numFmtId="1" fontId="82" fillId="23" borderId="73" xfId="13" applyNumberFormat="1" applyFont="1" applyFill="1" applyBorder="1" applyAlignment="1" applyProtection="1">
      <alignment horizontal="center" vertical="center"/>
      <protection locked="0"/>
    </xf>
    <xf numFmtId="0" fontId="97" fillId="0" borderId="68" xfId="0" applyFont="1" applyBorder="1" applyAlignment="1" applyProtection="1">
      <alignment horizontal="center" vertical="center"/>
      <protection locked="0"/>
    </xf>
    <xf numFmtId="0" fontId="25" fillId="0" borderId="68" xfId="0" applyFont="1" applyBorder="1" applyAlignment="1" applyProtection="1">
      <alignment horizontal="center" vertical="center"/>
      <protection locked="0"/>
    </xf>
    <xf numFmtId="9" fontId="35" fillId="0" borderId="67" xfId="0" applyNumberFormat="1" applyFont="1" applyBorder="1" applyAlignment="1" applyProtection="1">
      <alignment horizontal="center" vertical="center"/>
      <protection locked="0"/>
    </xf>
    <xf numFmtId="9" fontId="35" fillId="0" borderId="68" xfId="0" applyNumberFormat="1" applyFont="1" applyBorder="1" applyAlignment="1" applyProtection="1">
      <alignment horizontal="center" vertical="center"/>
      <protection locked="0"/>
    </xf>
    <xf numFmtId="9" fontId="35" fillId="0" borderId="61" xfId="0" applyNumberFormat="1" applyFont="1" applyBorder="1" applyAlignment="1" applyProtection="1">
      <alignment horizontal="center" vertical="center"/>
      <protection locked="0"/>
    </xf>
    <xf numFmtId="9" fontId="3" fillId="0" borderId="144" xfId="0" applyNumberFormat="1" applyFont="1" applyBorder="1" applyAlignment="1" applyProtection="1">
      <alignment horizontal="center" vertical="center"/>
      <protection locked="0"/>
    </xf>
    <xf numFmtId="9" fontId="18" fillId="31" borderId="145" xfId="13" applyFont="1" applyFill="1" applyBorder="1" applyAlignment="1" applyProtection="1">
      <alignment horizontal="center" vertical="center" wrapText="1"/>
      <protection hidden="1"/>
    </xf>
    <xf numFmtId="0" fontId="3" fillId="0" borderId="146" xfId="0" applyFont="1" applyBorder="1" applyAlignment="1" applyProtection="1">
      <alignment horizontal="center" vertical="center" wrapText="1"/>
      <protection hidden="1"/>
    </xf>
    <xf numFmtId="0" fontId="3" fillId="0" borderId="144" xfId="0" applyFont="1" applyBorder="1" applyAlignment="1" applyProtection="1">
      <alignment horizontal="center" vertical="center" wrapText="1"/>
      <protection locked="0"/>
    </xf>
    <xf numFmtId="0" fontId="3" fillId="0" borderId="147" xfId="0" applyFont="1" applyBorder="1" applyAlignment="1" applyProtection="1">
      <alignment horizontal="center" vertical="center" wrapText="1"/>
      <protection locked="0"/>
    </xf>
    <xf numFmtId="0" fontId="3" fillId="0" borderId="177" xfId="0" applyFont="1" applyBorder="1" applyAlignment="1" applyProtection="1">
      <alignment horizontal="center" vertical="center" wrapText="1"/>
      <protection locked="0"/>
    </xf>
    <xf numFmtId="0" fontId="3" fillId="0" borderId="111" xfId="0" applyFont="1" applyBorder="1" applyAlignment="1" applyProtection="1">
      <alignment horizontal="center" vertical="center" wrapText="1"/>
      <protection locked="0"/>
    </xf>
    <xf numFmtId="172" fontId="17" fillId="9" borderId="172" xfId="0" applyNumberFormat="1" applyFont="1" applyFill="1" applyBorder="1" applyAlignment="1" applyProtection="1">
      <alignment horizontal="center" vertical="center"/>
      <protection locked="0" hidden="1"/>
    </xf>
    <xf numFmtId="0" fontId="3" fillId="0" borderId="148" xfId="0" applyFont="1" applyBorder="1" applyAlignment="1" applyProtection="1">
      <alignment horizontal="center" vertical="center" wrapText="1"/>
      <protection locked="0"/>
    </xf>
    <xf numFmtId="0" fontId="3" fillId="34" borderId="149" xfId="0" applyFont="1" applyFill="1" applyBorder="1" applyAlignment="1" applyProtection="1">
      <alignment horizontal="center" vertical="center" wrapText="1"/>
      <protection locked="0"/>
    </xf>
    <xf numFmtId="0" fontId="3" fillId="34" borderId="78" xfId="0" applyFont="1" applyFill="1" applyBorder="1" applyAlignment="1" applyProtection="1">
      <alignment horizontal="center" vertical="center" wrapText="1"/>
      <protection locked="0"/>
    </xf>
    <xf numFmtId="0" fontId="3" fillId="0" borderId="150" xfId="0" applyFont="1" applyBorder="1" applyAlignment="1" applyProtection="1">
      <alignment horizontal="center" vertical="center" wrapText="1"/>
      <protection locked="0"/>
    </xf>
    <xf numFmtId="0" fontId="3" fillId="0" borderId="62" xfId="0" applyFont="1" applyBorder="1" applyAlignment="1" applyProtection="1">
      <alignment horizontal="center" vertical="center" wrapText="1"/>
      <protection locked="0"/>
    </xf>
    <xf numFmtId="9" fontId="82" fillId="24" borderId="72" xfId="0" applyNumberFormat="1" applyFont="1" applyFill="1" applyBorder="1" applyAlignment="1" applyProtection="1">
      <alignment horizontal="center" vertical="center"/>
      <protection hidden="1"/>
    </xf>
    <xf numFmtId="9" fontId="82" fillId="24" borderId="151" xfId="0" applyNumberFormat="1" applyFont="1" applyFill="1" applyBorder="1" applyAlignment="1" applyProtection="1">
      <alignment horizontal="center" vertical="center"/>
      <protection hidden="1"/>
    </xf>
    <xf numFmtId="0" fontId="19" fillId="0" borderId="68" xfId="0" applyFont="1" applyBorder="1" applyAlignment="1" applyProtection="1">
      <alignment horizontal="center" vertical="center"/>
      <protection locked="0"/>
    </xf>
    <xf numFmtId="9" fontId="82" fillId="23" borderId="72" xfId="13" applyFont="1" applyFill="1" applyBorder="1" applyAlignment="1" applyProtection="1">
      <alignment horizontal="center" vertical="center"/>
      <protection hidden="1"/>
    </xf>
    <xf numFmtId="9" fontId="82" fillId="23" borderId="63" xfId="13" applyFont="1" applyFill="1" applyBorder="1" applyAlignment="1" applyProtection="1">
      <alignment horizontal="center" vertical="center"/>
      <protection hidden="1"/>
    </xf>
    <xf numFmtId="172" fontId="3" fillId="9" borderId="170" xfId="0" applyNumberFormat="1" applyFont="1" applyFill="1" applyBorder="1" applyAlignment="1">
      <alignment horizontal="center" vertical="center" wrapText="1"/>
    </xf>
    <xf numFmtId="172" fontId="3" fillId="9" borderId="171" xfId="0" applyNumberFormat="1" applyFont="1" applyFill="1" applyBorder="1" applyAlignment="1">
      <alignment horizontal="center" vertical="center" wrapText="1"/>
    </xf>
    <xf numFmtId="9" fontId="82" fillId="23" borderId="73" xfId="2" applyNumberFormat="1" applyFont="1" applyFill="1" applyBorder="1" applyAlignment="1" applyProtection="1">
      <alignment horizontal="center" vertical="center"/>
      <protection hidden="1"/>
    </xf>
    <xf numFmtId="172" fontId="19" fillId="9" borderId="170" xfId="0" applyNumberFormat="1" applyFont="1" applyFill="1" applyBorder="1" applyAlignment="1">
      <alignment horizontal="center" vertical="center" wrapText="1"/>
    </xf>
    <xf numFmtId="172" fontId="19" fillId="9" borderId="172" xfId="0" applyNumberFormat="1" applyFont="1" applyFill="1" applyBorder="1" applyAlignment="1">
      <alignment horizontal="center" vertical="center" wrapText="1"/>
    </xf>
    <xf numFmtId="172" fontId="19" fillId="9" borderId="171" xfId="0" applyNumberFormat="1" applyFont="1" applyFill="1" applyBorder="1" applyAlignment="1">
      <alignment horizontal="center" vertical="center" wrapText="1"/>
    </xf>
    <xf numFmtId="1" fontId="82" fillId="23" borderId="72" xfId="2" applyNumberFormat="1" applyFont="1" applyFill="1" applyBorder="1" applyAlignment="1" applyProtection="1">
      <alignment horizontal="center" vertical="center"/>
      <protection hidden="1"/>
    </xf>
    <xf numFmtId="1" fontId="82" fillId="23" borderId="73" xfId="2" applyNumberFormat="1" applyFont="1" applyFill="1" applyBorder="1" applyAlignment="1" applyProtection="1">
      <alignment horizontal="center" vertical="center"/>
      <protection hidden="1"/>
    </xf>
    <xf numFmtId="1" fontId="82" fillId="23" borderId="63" xfId="2" applyNumberFormat="1" applyFont="1" applyFill="1" applyBorder="1" applyAlignment="1" applyProtection="1">
      <alignment horizontal="center" vertical="center"/>
      <protection hidden="1"/>
    </xf>
    <xf numFmtId="172" fontId="40" fillId="0" borderId="82" xfId="0" applyNumberFormat="1" applyFont="1" applyBorder="1" applyAlignment="1" applyProtection="1">
      <alignment horizontal="center" vertical="center"/>
      <protection locked="0"/>
    </xf>
    <xf numFmtId="172" fontId="40" fillId="0" borderId="106" xfId="0" applyNumberFormat="1" applyFont="1" applyBorder="1" applyAlignment="1" applyProtection="1">
      <alignment horizontal="center" vertical="center"/>
      <protection locked="0"/>
    </xf>
    <xf numFmtId="172" fontId="40" fillId="0" borderId="60" xfId="0" applyNumberFormat="1" applyFont="1" applyBorder="1" applyAlignment="1" applyProtection="1">
      <alignment horizontal="center" vertical="center"/>
      <protection locked="0"/>
    </xf>
    <xf numFmtId="0" fontId="19" fillId="0" borderId="127" xfId="0" applyFont="1" applyBorder="1" applyAlignment="1" applyProtection="1">
      <alignment horizontal="center" vertical="center" wrapText="1"/>
      <protection locked="0"/>
    </xf>
    <xf numFmtId="0" fontId="19" fillId="0" borderId="133" xfId="0" applyFont="1" applyBorder="1" applyAlignment="1" applyProtection="1">
      <alignment horizontal="center" vertical="center" wrapText="1"/>
      <protection locked="0"/>
    </xf>
    <xf numFmtId="0" fontId="3" fillId="0" borderId="125" xfId="0" applyFont="1" applyBorder="1" applyAlignment="1" applyProtection="1">
      <alignment horizontal="center" vertical="center"/>
      <protection locked="0"/>
    </xf>
    <xf numFmtId="0" fontId="3" fillId="0" borderId="136" xfId="0" applyFont="1" applyBorder="1" applyAlignment="1" applyProtection="1">
      <alignment horizontal="center" vertical="center"/>
      <protection locked="0"/>
    </xf>
    <xf numFmtId="0" fontId="3" fillId="0" borderId="105" xfId="0" applyFont="1" applyBorder="1" applyAlignment="1" applyProtection="1">
      <alignment horizontal="center" vertical="center"/>
      <protection locked="0"/>
    </xf>
    <xf numFmtId="1" fontId="82" fillId="0" borderId="72" xfId="2" applyNumberFormat="1" applyFont="1" applyBorder="1" applyAlignment="1" applyProtection="1">
      <alignment horizontal="center" vertical="center"/>
      <protection hidden="1"/>
    </xf>
    <xf numFmtId="1" fontId="82" fillId="0" borderId="73" xfId="2" applyNumberFormat="1" applyFont="1" applyBorder="1" applyAlignment="1" applyProtection="1">
      <alignment horizontal="center" vertical="center"/>
      <protection hidden="1"/>
    </xf>
    <xf numFmtId="1" fontId="82" fillId="0" borderId="63" xfId="2" applyNumberFormat="1" applyFont="1" applyBorder="1" applyAlignment="1" applyProtection="1">
      <alignment horizontal="center" vertical="center"/>
      <protection hidden="1"/>
    </xf>
    <xf numFmtId="1" fontId="82" fillId="0" borderId="124" xfId="2" applyNumberFormat="1" applyFont="1" applyBorder="1" applyAlignment="1" applyProtection="1">
      <alignment horizontal="center" vertical="center"/>
      <protection hidden="1"/>
    </xf>
    <xf numFmtId="1" fontId="82" fillId="0" borderId="128" xfId="2" applyNumberFormat="1" applyFont="1" applyBorder="1" applyAlignment="1" applyProtection="1">
      <alignment horizontal="center" vertical="center"/>
      <protection hidden="1"/>
    </xf>
    <xf numFmtId="1" fontId="82" fillId="0" borderId="131" xfId="2" applyNumberFormat="1" applyFont="1" applyBorder="1" applyAlignment="1" applyProtection="1">
      <alignment horizontal="center" vertical="center"/>
      <protection hidden="1"/>
    </xf>
    <xf numFmtId="172" fontId="3" fillId="9" borderId="172" xfId="0" applyNumberFormat="1" applyFont="1" applyFill="1" applyBorder="1" applyAlignment="1">
      <alignment horizontal="center" vertical="center" wrapText="1"/>
    </xf>
    <xf numFmtId="0" fontId="3" fillId="0" borderId="67" xfId="0" applyFont="1" applyBorder="1" applyAlignment="1" applyProtection="1">
      <alignment horizontal="center" vertical="center"/>
      <protection locked="0" hidden="1"/>
    </xf>
    <xf numFmtId="0" fontId="3" fillId="0" borderId="68" xfId="0" applyFont="1" applyBorder="1" applyAlignment="1" applyProtection="1">
      <alignment horizontal="center" vertical="center"/>
      <protection locked="0" hidden="1"/>
    </xf>
    <xf numFmtId="0" fontId="3" fillId="0" borderId="61" xfId="0" applyFont="1" applyBorder="1" applyAlignment="1" applyProtection="1">
      <alignment horizontal="center" vertical="center"/>
      <protection locked="0" hidden="1"/>
    </xf>
    <xf numFmtId="0" fontId="3" fillId="0" borderId="127" xfId="0" applyFont="1" applyBorder="1" applyAlignment="1" applyProtection="1">
      <alignment horizontal="center" vertical="center" wrapText="1"/>
      <protection locked="0"/>
    </xf>
    <xf numFmtId="0" fontId="3" fillId="0" borderId="133" xfId="0" applyFont="1" applyBorder="1" applyAlignment="1" applyProtection="1">
      <alignment horizontal="center" vertical="center" wrapText="1"/>
      <protection locked="0"/>
    </xf>
    <xf numFmtId="0" fontId="19" fillId="0" borderId="67" xfId="0" applyFont="1" applyBorder="1" applyAlignment="1" applyProtection="1">
      <alignment horizontal="center" vertical="center" wrapText="1"/>
      <protection hidden="1"/>
    </xf>
    <xf numFmtId="0" fontId="19" fillId="0" borderId="61" xfId="0" applyFont="1" applyBorder="1" applyAlignment="1" applyProtection="1">
      <alignment horizontal="center" vertical="center" wrapText="1"/>
      <protection hidden="1"/>
    </xf>
    <xf numFmtId="9" fontId="19" fillId="0" borderId="67" xfId="0" applyNumberFormat="1" applyFont="1" applyBorder="1" applyAlignment="1" applyProtection="1">
      <alignment horizontal="center" vertical="center" wrapText="1"/>
      <protection hidden="1"/>
    </xf>
    <xf numFmtId="9" fontId="19" fillId="0" borderId="61" xfId="0" applyNumberFormat="1" applyFont="1" applyBorder="1" applyAlignment="1" applyProtection="1">
      <alignment horizontal="center" vertical="center" wrapText="1"/>
      <protection hidden="1"/>
    </xf>
    <xf numFmtId="0" fontId="19" fillId="0" borderId="68" xfId="0" applyFont="1" applyBorder="1" applyAlignment="1" applyProtection="1">
      <alignment horizontal="center" vertical="center" wrapText="1"/>
      <protection hidden="1"/>
    </xf>
    <xf numFmtId="9" fontId="93" fillId="31" borderId="125" xfId="4" applyFont="1" applyFill="1" applyBorder="1" applyAlignment="1" applyProtection="1">
      <alignment horizontal="center" vertical="center" wrapText="1"/>
      <protection hidden="1"/>
    </xf>
    <xf numFmtId="9" fontId="93" fillId="31" borderId="105" xfId="4" applyFont="1" applyFill="1" applyBorder="1" applyAlignment="1" applyProtection="1">
      <alignment horizontal="center" vertical="center" wrapText="1"/>
      <protection hidden="1"/>
    </xf>
    <xf numFmtId="9" fontId="26" fillId="31" borderId="125" xfId="4" applyFont="1" applyFill="1" applyBorder="1" applyAlignment="1" applyProtection="1">
      <alignment horizontal="center" vertical="center" wrapText="1"/>
      <protection hidden="1"/>
    </xf>
    <xf numFmtId="9" fontId="26" fillId="31" borderId="160" xfId="4" applyFont="1" applyFill="1" applyBorder="1" applyAlignment="1" applyProtection="1">
      <alignment horizontal="center" vertical="center" wrapText="1"/>
      <protection hidden="1"/>
    </xf>
    <xf numFmtId="0" fontId="88" fillId="0" borderId="126" xfId="0" applyFont="1" applyBorder="1" applyAlignment="1" applyProtection="1">
      <alignment horizontal="center" vertical="center" wrapText="1"/>
      <protection hidden="1"/>
    </xf>
    <xf numFmtId="0" fontId="88" fillId="0" borderId="132" xfId="0" applyFont="1" applyBorder="1" applyAlignment="1" applyProtection="1">
      <alignment horizontal="center" vertical="center" wrapText="1"/>
      <protection hidden="1"/>
    </xf>
    <xf numFmtId="0" fontId="27" fillId="0" borderId="126" xfId="0" applyFont="1" applyBorder="1" applyAlignment="1" applyProtection="1">
      <alignment horizontal="center" vertical="center" wrapText="1"/>
      <protection hidden="1"/>
    </xf>
    <xf numFmtId="0" fontId="27" fillId="0" borderId="159" xfId="0" applyFont="1" applyBorder="1" applyAlignment="1" applyProtection="1">
      <alignment horizontal="center" vertical="center" wrapText="1"/>
      <protection hidden="1"/>
    </xf>
    <xf numFmtId="9" fontId="25" fillId="0" borderId="59" xfId="0" applyNumberFormat="1" applyFont="1" applyBorder="1" applyAlignment="1" applyProtection="1">
      <alignment horizontal="center" vertical="center"/>
      <protection hidden="1"/>
    </xf>
    <xf numFmtId="0" fontId="19" fillId="0" borderId="59" xfId="0" applyFont="1" applyBorder="1" applyAlignment="1" applyProtection="1">
      <alignment horizontal="center" vertical="center" wrapText="1"/>
      <protection hidden="1"/>
    </xf>
    <xf numFmtId="9" fontId="26" fillId="31" borderId="59" xfId="4" applyFont="1" applyFill="1" applyBorder="1" applyAlignment="1" applyProtection="1">
      <alignment horizontal="center" vertical="center" wrapText="1"/>
      <protection hidden="1"/>
    </xf>
    <xf numFmtId="9" fontId="26" fillId="31" borderId="105" xfId="4" applyFont="1" applyFill="1" applyBorder="1" applyAlignment="1" applyProtection="1">
      <alignment horizontal="center" vertical="center" wrapText="1"/>
      <protection hidden="1"/>
    </xf>
    <xf numFmtId="0" fontId="27" fillId="0" borderId="65" xfId="0" applyFont="1" applyBorder="1" applyAlignment="1" applyProtection="1">
      <alignment horizontal="center" vertical="center" wrapText="1"/>
      <protection hidden="1"/>
    </xf>
    <xf numFmtId="0" fontId="27" fillId="0" borderId="132" xfId="0" applyFont="1" applyBorder="1" applyAlignment="1" applyProtection="1">
      <alignment horizontal="center" vertical="center" wrapText="1"/>
      <protection hidden="1"/>
    </xf>
    <xf numFmtId="0" fontId="19" fillId="0" borderId="68"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67" xfId="0" applyFont="1" applyBorder="1" applyAlignment="1">
      <alignment horizontal="center" vertical="center" wrapText="1"/>
    </xf>
    <xf numFmtId="0" fontId="19" fillId="9" borderId="67" xfId="0" applyFont="1" applyFill="1" applyBorder="1" applyAlignment="1" applyProtection="1">
      <alignment horizontal="center" vertical="center" wrapText="1"/>
      <protection hidden="1"/>
    </xf>
    <xf numFmtId="0" fontId="19" fillId="9" borderId="61" xfId="0" applyFont="1" applyFill="1" applyBorder="1" applyAlignment="1" applyProtection="1">
      <alignment horizontal="center" vertical="center" wrapText="1"/>
      <protection hidden="1"/>
    </xf>
    <xf numFmtId="9" fontId="26" fillId="31" borderId="82" xfId="4" applyFont="1" applyFill="1" applyBorder="1" applyAlignment="1" applyProtection="1">
      <alignment horizontal="center" vertical="center" wrapText="1"/>
      <protection hidden="1"/>
    </xf>
    <xf numFmtId="9" fontId="26" fillId="31" borderId="60" xfId="4" applyFont="1" applyFill="1" applyBorder="1" applyAlignment="1" applyProtection="1">
      <alignment horizontal="center" vertical="center" wrapText="1"/>
      <protection hidden="1"/>
    </xf>
    <xf numFmtId="1" fontId="25" fillId="0" borderId="67" xfId="0" applyNumberFormat="1" applyFont="1" applyBorder="1" applyAlignment="1" applyProtection="1">
      <alignment horizontal="center" vertical="center"/>
      <protection hidden="1"/>
    </xf>
    <xf numFmtId="1" fontId="25" fillId="0" borderId="61" xfId="0" applyNumberFormat="1" applyFont="1" applyBorder="1" applyAlignment="1" applyProtection="1">
      <alignment horizontal="center" vertical="center"/>
      <protection hidden="1"/>
    </xf>
    <xf numFmtId="9" fontId="25" fillId="0" borderId="68" xfId="0" applyNumberFormat="1" applyFont="1" applyBorder="1" applyAlignment="1" applyProtection="1">
      <alignment horizontal="center" vertical="center"/>
      <protection hidden="1"/>
    </xf>
    <xf numFmtId="9" fontId="26" fillId="31" borderId="136" xfId="4" applyFont="1" applyFill="1" applyBorder="1" applyAlignment="1" applyProtection="1">
      <alignment horizontal="center" vertical="center" wrapText="1"/>
      <protection hidden="1"/>
    </xf>
    <xf numFmtId="0" fontId="27" fillId="0" borderId="137" xfId="0" applyFont="1" applyBorder="1" applyAlignment="1" applyProtection="1">
      <alignment horizontal="center" vertical="center" wrapText="1"/>
      <protection hidden="1"/>
    </xf>
    <xf numFmtId="0" fontId="19" fillId="0" borderId="67" xfId="0" quotePrefix="1" applyFont="1" applyBorder="1" applyAlignment="1" applyProtection="1">
      <alignment horizontal="center" vertical="top" wrapText="1"/>
      <protection locked="0"/>
    </xf>
    <xf numFmtId="0" fontId="19" fillId="0" borderId="61" xfId="0" quotePrefix="1" applyFont="1" applyBorder="1" applyAlignment="1" applyProtection="1">
      <alignment horizontal="center" vertical="top" wrapText="1"/>
      <protection locked="0"/>
    </xf>
    <xf numFmtId="0" fontId="19" fillId="0" borderId="67" xfId="0" applyFont="1" applyBorder="1" applyAlignment="1" applyProtection="1">
      <alignment horizontal="center" vertical="top" wrapText="1"/>
      <protection locked="0"/>
    </xf>
    <xf numFmtId="0" fontId="19" fillId="0" borderId="61" xfId="0" applyFont="1" applyBorder="1" applyAlignment="1" applyProtection="1">
      <alignment horizontal="center" vertical="top" wrapText="1"/>
      <protection locked="0"/>
    </xf>
    <xf numFmtId="169" fontId="25" fillId="9" borderId="67" xfId="0" applyNumberFormat="1" applyFont="1" applyFill="1" applyBorder="1" applyAlignment="1" applyProtection="1">
      <alignment horizontal="center" vertical="center" wrapText="1"/>
      <protection locked="0"/>
    </xf>
    <xf numFmtId="169" fontId="25" fillId="9" borderId="68" xfId="0" applyNumberFormat="1" applyFont="1" applyFill="1" applyBorder="1" applyAlignment="1" applyProtection="1">
      <alignment horizontal="center" vertical="center" wrapText="1"/>
      <protection locked="0"/>
    </xf>
    <xf numFmtId="169" fontId="25" fillId="9" borderId="61" xfId="0" applyNumberFormat="1" applyFont="1" applyFill="1" applyBorder="1" applyAlignment="1" applyProtection="1">
      <alignment horizontal="center" vertical="center" wrapText="1"/>
      <protection locked="0"/>
    </xf>
    <xf numFmtId="0" fontId="3" fillId="9" borderId="147" xfId="0" applyFont="1" applyFill="1" applyBorder="1" applyAlignment="1">
      <alignment horizontal="center" vertical="center" wrapText="1"/>
    </xf>
    <xf numFmtId="0" fontId="3" fillId="9" borderId="70" xfId="0" applyFont="1" applyFill="1" applyBorder="1" applyAlignment="1">
      <alignment horizontal="center" vertical="center" wrapText="1"/>
    </xf>
    <xf numFmtId="0" fontId="19" fillId="9" borderId="79" xfId="0" applyFont="1" applyFill="1" applyBorder="1" applyAlignment="1">
      <alignment horizontal="center" vertical="center" wrapText="1"/>
    </xf>
    <xf numFmtId="0" fontId="19" fillId="9" borderId="62" xfId="0" applyFont="1" applyFill="1" applyBorder="1" applyAlignment="1">
      <alignment horizontal="center" vertical="center" wrapText="1"/>
    </xf>
    <xf numFmtId="0" fontId="27" fillId="0" borderId="139" xfId="0" applyFont="1" applyBorder="1" applyAlignment="1" applyProtection="1">
      <alignment horizontal="center" vertical="center" wrapText="1"/>
      <protection hidden="1"/>
    </xf>
    <xf numFmtId="0" fontId="27" fillId="0" borderId="87" xfId="0" applyFont="1" applyBorder="1" applyAlignment="1" applyProtection="1">
      <alignment horizontal="center" vertical="center" wrapText="1"/>
      <protection hidden="1"/>
    </xf>
    <xf numFmtId="0" fontId="3" fillId="0" borderId="147" xfId="0" applyFont="1" applyBorder="1" applyAlignment="1">
      <alignment horizontal="center" vertical="center" wrapText="1"/>
    </xf>
    <xf numFmtId="0" fontId="3" fillId="0" borderId="70" xfId="0" applyFont="1" applyBorder="1" applyAlignment="1">
      <alignment horizontal="center" vertical="center" wrapText="1"/>
    </xf>
    <xf numFmtId="0" fontId="19" fillId="0" borderId="79" xfId="0" applyFont="1" applyBorder="1" applyAlignment="1">
      <alignment horizontal="center" vertical="center" wrapText="1"/>
    </xf>
    <xf numFmtId="0" fontId="19" fillId="0" borderId="62" xfId="0" applyFont="1" applyBorder="1" applyAlignment="1">
      <alignment horizontal="center" vertical="center" wrapText="1"/>
    </xf>
    <xf numFmtId="0" fontId="3" fillId="9" borderId="76" xfId="0" applyFont="1" applyFill="1" applyBorder="1" applyAlignment="1">
      <alignment horizontal="center" vertical="center" wrapText="1"/>
    </xf>
    <xf numFmtId="0" fontId="19" fillId="9" borderId="167" xfId="0" applyFont="1" applyFill="1" applyBorder="1" applyAlignment="1">
      <alignment horizontal="center" vertical="center" wrapText="1"/>
    </xf>
    <xf numFmtId="1" fontId="25" fillId="0" borderId="68" xfId="0" applyNumberFormat="1" applyFont="1" applyBorder="1" applyAlignment="1" applyProtection="1">
      <alignment horizontal="center" vertical="center"/>
      <protection hidden="1"/>
    </xf>
    <xf numFmtId="0" fontId="3" fillId="0" borderId="0" xfId="0" applyFont="1" applyAlignment="1">
      <alignment horizontal="center" vertical="center" wrapText="1"/>
    </xf>
    <xf numFmtId="0" fontId="3" fillId="0" borderId="79" xfId="0" applyFont="1" applyBorder="1" applyAlignment="1">
      <alignment horizontal="center" vertical="center" wrapText="1"/>
    </xf>
    <xf numFmtId="0" fontId="3" fillId="0" borderId="80" xfId="0" applyFont="1" applyBorder="1" applyAlignment="1">
      <alignment horizontal="center" vertical="center" wrapText="1"/>
    </xf>
    <xf numFmtId="0" fontId="3" fillId="0" borderId="62" xfId="0" applyFont="1" applyBorder="1" applyAlignment="1">
      <alignment horizontal="center" vertical="center" wrapText="1"/>
    </xf>
    <xf numFmtId="0" fontId="19" fillId="0" borderId="127" xfId="0" applyFont="1" applyBorder="1" applyAlignment="1" applyProtection="1">
      <alignment horizontal="center" vertical="center"/>
      <protection locked="0"/>
    </xf>
    <xf numFmtId="0" fontId="27" fillId="0" borderId="130" xfId="0" applyFont="1" applyBorder="1" applyAlignment="1" applyProtection="1">
      <alignment horizontal="center" vertical="center"/>
      <protection hidden="1"/>
    </xf>
    <xf numFmtId="0" fontId="27" fillId="0" borderId="135" xfId="0" applyFont="1" applyBorder="1" applyAlignment="1" applyProtection="1">
      <alignment horizontal="center" vertical="center"/>
      <protection hidden="1"/>
    </xf>
    <xf numFmtId="0" fontId="27" fillId="0" borderId="107" xfId="0" applyFont="1" applyBorder="1" applyAlignment="1" applyProtection="1">
      <alignment horizontal="center" vertical="center" wrapText="1"/>
      <protection hidden="1"/>
    </xf>
    <xf numFmtId="9" fontId="25" fillId="9" borderId="67" xfId="0" applyNumberFormat="1" applyFont="1" applyFill="1" applyBorder="1" applyAlignment="1" applyProtection="1">
      <alignment horizontal="center" vertical="center"/>
      <protection hidden="1"/>
    </xf>
    <xf numFmtId="9" fontId="25" fillId="9" borderId="61" xfId="0" applyNumberFormat="1" applyFont="1" applyFill="1" applyBorder="1" applyAlignment="1" applyProtection="1">
      <alignment horizontal="center" vertical="center"/>
      <protection hidden="1"/>
    </xf>
    <xf numFmtId="0" fontId="19" fillId="9" borderId="67" xfId="0" applyFont="1" applyFill="1" applyBorder="1" applyAlignment="1" applyProtection="1">
      <alignment horizontal="center" vertical="center"/>
      <protection locked="0"/>
    </xf>
    <xf numFmtId="0" fontId="19" fillId="9" borderId="61" xfId="0" applyFont="1" applyFill="1" applyBorder="1" applyAlignment="1" applyProtection="1">
      <alignment horizontal="center" vertical="center"/>
      <protection locked="0"/>
    </xf>
    <xf numFmtId="9" fontId="25" fillId="9" borderId="68" xfId="0" applyNumberFormat="1" applyFont="1" applyFill="1" applyBorder="1" applyAlignment="1" applyProtection="1">
      <alignment horizontal="center" vertical="center"/>
      <protection hidden="1"/>
    </xf>
    <xf numFmtId="0" fontId="19" fillId="9" borderId="68" xfId="0" applyFont="1" applyFill="1" applyBorder="1" applyAlignment="1" applyProtection="1">
      <alignment horizontal="center" vertical="center" wrapText="1"/>
      <protection hidden="1"/>
    </xf>
    <xf numFmtId="0" fontId="19" fillId="9" borderId="68" xfId="0" applyFont="1" applyFill="1" applyBorder="1" applyAlignment="1" applyProtection="1">
      <alignment horizontal="center" vertical="center"/>
      <protection locked="0"/>
    </xf>
    <xf numFmtId="0" fontId="27" fillId="9" borderId="130" xfId="0" applyFont="1" applyFill="1" applyBorder="1" applyAlignment="1" applyProtection="1">
      <alignment horizontal="center" vertical="center"/>
      <protection hidden="1"/>
    </xf>
    <xf numFmtId="0" fontId="27" fillId="9" borderId="135" xfId="0" applyFont="1" applyFill="1" applyBorder="1" applyAlignment="1" applyProtection="1">
      <alignment horizontal="center" vertical="center"/>
      <protection hidden="1"/>
    </xf>
    <xf numFmtId="0" fontId="27" fillId="9" borderId="78" xfId="0" applyFont="1" applyFill="1" applyBorder="1" applyAlignment="1" applyProtection="1">
      <alignment horizontal="center" vertical="center"/>
      <protection hidden="1"/>
    </xf>
    <xf numFmtId="9" fontId="26" fillId="55" borderId="125" xfId="4" applyFont="1" applyFill="1" applyBorder="1" applyAlignment="1" applyProtection="1">
      <alignment horizontal="center" vertical="center" wrapText="1"/>
      <protection hidden="1"/>
    </xf>
    <xf numFmtId="9" fontId="26" fillId="9" borderId="105" xfId="4" applyFont="1" applyFill="1" applyBorder="1" applyAlignment="1" applyProtection="1">
      <alignment horizontal="center" vertical="center" wrapText="1"/>
      <protection hidden="1"/>
    </xf>
    <xf numFmtId="9" fontId="26" fillId="9" borderId="136" xfId="4" applyFont="1" applyFill="1" applyBorder="1" applyAlignment="1" applyProtection="1">
      <alignment horizontal="center" vertical="center" wrapText="1"/>
      <protection hidden="1"/>
    </xf>
    <xf numFmtId="169" fontId="25" fillId="9" borderId="67" xfId="1" applyNumberFormat="1" applyFont="1" applyFill="1" applyBorder="1" applyAlignment="1" applyProtection="1">
      <alignment horizontal="center" vertical="center"/>
      <protection hidden="1"/>
    </xf>
    <xf numFmtId="169" fontId="25" fillId="9" borderId="61" xfId="1" applyNumberFormat="1" applyFont="1" applyFill="1" applyBorder="1" applyAlignment="1" applyProtection="1">
      <alignment horizontal="center" vertical="center"/>
      <protection hidden="1"/>
    </xf>
    <xf numFmtId="0" fontId="27" fillId="9" borderId="126" xfId="0" applyFont="1" applyFill="1" applyBorder="1" applyAlignment="1" applyProtection="1">
      <alignment horizontal="center" vertical="center" wrapText="1"/>
      <protection hidden="1"/>
    </xf>
    <xf numFmtId="0" fontId="27" fillId="9" borderId="132" xfId="0" applyFont="1" applyFill="1" applyBorder="1" applyAlignment="1" applyProtection="1">
      <alignment horizontal="center" vertical="center" wrapText="1"/>
      <protection hidden="1"/>
    </xf>
    <xf numFmtId="0" fontId="27" fillId="9" borderId="137" xfId="0" applyFont="1" applyFill="1" applyBorder="1" applyAlignment="1" applyProtection="1">
      <alignment horizontal="center" vertical="center" wrapText="1"/>
      <protection hidden="1"/>
    </xf>
    <xf numFmtId="0" fontId="19" fillId="51" borderId="68" xfId="0" applyFont="1" applyFill="1" applyBorder="1" applyAlignment="1" applyProtection="1">
      <alignment horizontal="center" vertical="center" wrapText="1"/>
      <protection hidden="1"/>
    </xf>
    <xf numFmtId="0" fontId="19" fillId="51" borderId="61" xfId="0" applyFont="1" applyFill="1" applyBorder="1" applyAlignment="1" applyProtection="1">
      <alignment horizontal="center" vertical="center" wrapText="1"/>
      <protection hidden="1"/>
    </xf>
    <xf numFmtId="0" fontId="19" fillId="0" borderId="67" xfId="0" applyFont="1" applyBorder="1" applyAlignment="1" applyProtection="1">
      <alignment horizontal="center" vertical="center" wrapText="1"/>
      <protection locked="0" hidden="1"/>
    </xf>
    <xf numFmtId="0" fontId="19" fillId="0" borderId="68" xfId="0" applyFont="1" applyBorder="1" applyAlignment="1" applyProtection="1">
      <alignment horizontal="center" vertical="center" wrapText="1"/>
      <protection locked="0" hidden="1"/>
    </xf>
    <xf numFmtId="0" fontId="19" fillId="0" borderId="61" xfId="0" applyFont="1" applyBorder="1" applyAlignment="1" applyProtection="1">
      <alignment horizontal="center" vertical="center" wrapText="1"/>
      <protection locked="0" hidden="1"/>
    </xf>
    <xf numFmtId="0" fontId="19" fillId="9" borderId="67" xfId="0" applyFont="1" applyFill="1" applyBorder="1" applyAlignment="1" applyProtection="1">
      <alignment horizontal="center" vertical="center" wrapText="1"/>
      <protection locked="0" hidden="1"/>
    </xf>
    <xf numFmtId="0" fontId="19" fillId="51" borderId="68" xfId="0" applyFont="1" applyFill="1" applyBorder="1" applyAlignment="1" applyProtection="1">
      <alignment horizontal="center" vertical="center" wrapText="1"/>
      <protection locked="0" hidden="1"/>
    </xf>
    <xf numFmtId="0" fontId="19" fillId="51" borderId="61" xfId="0" applyFont="1" applyFill="1" applyBorder="1" applyAlignment="1" applyProtection="1">
      <alignment horizontal="center" vertical="center" wrapText="1"/>
      <protection locked="0" hidden="1"/>
    </xf>
    <xf numFmtId="0" fontId="27" fillId="0" borderId="78" xfId="0" applyFont="1" applyBorder="1" applyAlignment="1" applyProtection="1">
      <alignment horizontal="center" vertical="center"/>
      <protection hidden="1"/>
    </xf>
    <xf numFmtId="0" fontId="88" fillId="0" borderId="137" xfId="0" applyFont="1" applyBorder="1" applyAlignment="1" applyProtection="1">
      <alignment horizontal="center" vertical="center" wrapText="1"/>
      <protection hidden="1"/>
    </xf>
    <xf numFmtId="169" fontId="25" fillId="0" borderId="67" xfId="1" applyNumberFormat="1" applyFont="1" applyBorder="1" applyAlignment="1" applyProtection="1">
      <alignment horizontal="center" vertical="center"/>
      <protection hidden="1"/>
    </xf>
    <xf numFmtId="169" fontId="25" fillId="0" borderId="68" xfId="1" applyNumberFormat="1" applyFont="1" applyBorder="1" applyAlignment="1" applyProtection="1">
      <alignment horizontal="center" vertical="center"/>
      <protection hidden="1"/>
    </xf>
    <xf numFmtId="169" fontId="25" fillId="0" borderId="61" xfId="1" applyNumberFormat="1" applyFont="1" applyBorder="1" applyAlignment="1" applyProtection="1">
      <alignment horizontal="center" vertical="center"/>
      <protection hidden="1"/>
    </xf>
    <xf numFmtId="0" fontId="17" fillId="0" borderId="79" xfId="0" applyFont="1" applyBorder="1" applyAlignment="1">
      <alignment horizontal="center" vertical="center" wrapText="1"/>
    </xf>
    <xf numFmtId="0" fontId="17" fillId="0" borderId="80" xfId="0" applyFont="1" applyBorder="1" applyAlignment="1">
      <alignment horizontal="center" vertical="center" wrapText="1"/>
    </xf>
    <xf numFmtId="0" fontId="17" fillId="0" borderId="62" xfId="0" applyFont="1" applyBorder="1" applyAlignment="1">
      <alignment horizontal="center" vertical="center" wrapText="1"/>
    </xf>
    <xf numFmtId="0" fontId="19" fillId="33" borderId="61" xfId="0" applyFont="1" applyFill="1" applyBorder="1" applyAlignment="1" applyProtection="1">
      <alignment horizontal="center" vertical="center" wrapText="1"/>
      <protection hidden="1"/>
    </xf>
    <xf numFmtId="1" fontId="35" fillId="0" borderId="67" xfId="0" applyNumberFormat="1" applyFont="1" applyBorder="1" applyAlignment="1">
      <alignment horizontal="center" vertical="center"/>
    </xf>
    <xf numFmtId="1" fontId="35" fillId="0" borderId="61" xfId="0" applyNumberFormat="1" applyFont="1" applyBorder="1" applyAlignment="1">
      <alignment horizontal="center" vertical="center"/>
    </xf>
    <xf numFmtId="0" fontId="19" fillId="0" borderId="67" xfId="0" applyFont="1" applyBorder="1" applyAlignment="1">
      <alignment horizontal="center" wrapText="1"/>
    </xf>
    <xf numFmtId="0" fontId="19" fillId="0" borderId="61" xfId="0" applyFont="1" applyBorder="1" applyAlignment="1">
      <alignment horizontal="center" wrapText="1"/>
    </xf>
    <xf numFmtId="0" fontId="19" fillId="9" borderId="61" xfId="0" applyFont="1" applyFill="1" applyBorder="1" applyAlignment="1" applyProtection="1">
      <alignment horizontal="center" vertical="center" wrapText="1"/>
      <protection locked="0" hidden="1"/>
    </xf>
    <xf numFmtId="0" fontId="19" fillId="9" borderId="67" xfId="0" applyFont="1" applyFill="1" applyBorder="1" applyAlignment="1">
      <alignment horizontal="center" vertical="center" wrapText="1"/>
    </xf>
    <xf numFmtId="0" fontId="19" fillId="9" borderId="61" xfId="0" applyFont="1" applyFill="1" applyBorder="1" applyAlignment="1">
      <alignment horizontal="center" vertical="center" wrapText="1"/>
    </xf>
    <xf numFmtId="0" fontId="35" fillId="0" borderId="67" xfId="0" applyFont="1" applyBorder="1" applyAlignment="1" applyProtection="1">
      <alignment horizontal="center" vertical="center"/>
      <protection locked="0" hidden="1"/>
    </xf>
    <xf numFmtId="0" fontId="35" fillId="0" borderId="68" xfId="0" applyFont="1" applyBorder="1" applyAlignment="1" applyProtection="1">
      <alignment horizontal="center" vertical="center"/>
      <protection locked="0" hidden="1"/>
    </xf>
    <xf numFmtId="0" fontId="35" fillId="0" borderId="61" xfId="0" applyFont="1" applyBorder="1" applyAlignment="1" applyProtection="1">
      <alignment horizontal="center" vertical="center"/>
      <protection locked="0" hidden="1"/>
    </xf>
    <xf numFmtId="0" fontId="9" fillId="16" borderId="20" xfId="0" applyFont="1" applyFill="1" applyBorder="1" applyAlignment="1" applyProtection="1">
      <alignment horizontal="center" vertical="center"/>
      <protection hidden="1"/>
    </xf>
    <xf numFmtId="0" fontId="9" fillId="16" borderId="21" xfId="0" applyFont="1" applyFill="1" applyBorder="1" applyAlignment="1" applyProtection="1">
      <alignment horizontal="center" vertical="center"/>
      <protection hidden="1"/>
    </xf>
    <xf numFmtId="0" fontId="12" fillId="11" borderId="24" xfId="0" applyFont="1" applyFill="1" applyBorder="1" applyAlignment="1" applyProtection="1">
      <alignment horizontal="center" vertical="center"/>
      <protection hidden="1"/>
    </xf>
    <xf numFmtId="0" fontId="12" fillId="11" borderId="22" xfId="0" applyFont="1" applyFill="1" applyBorder="1" applyAlignment="1" applyProtection="1">
      <alignment horizontal="center" vertical="center"/>
      <protection hidden="1"/>
    </xf>
    <xf numFmtId="0" fontId="9" fillId="16" borderId="26" xfId="0" applyFont="1" applyFill="1" applyBorder="1" applyAlignment="1" applyProtection="1">
      <alignment horizontal="center" vertical="center"/>
      <protection hidden="1"/>
    </xf>
    <xf numFmtId="0" fontId="9" fillId="16" borderId="29" xfId="0" applyFont="1" applyFill="1" applyBorder="1" applyAlignment="1" applyProtection="1">
      <alignment horizontal="center" vertical="center"/>
      <protection hidden="1"/>
    </xf>
    <xf numFmtId="0" fontId="15" fillId="17" borderId="20" xfId="0" applyFont="1" applyFill="1" applyBorder="1" applyAlignment="1" applyProtection="1">
      <alignment horizontal="center" vertical="center" wrapText="1"/>
      <protection hidden="1"/>
    </xf>
    <xf numFmtId="0" fontId="15" fillId="17" borderId="21" xfId="0" applyFont="1" applyFill="1" applyBorder="1" applyAlignment="1" applyProtection="1">
      <alignment horizontal="center" vertical="center" wrapText="1"/>
      <protection hidden="1"/>
    </xf>
    <xf numFmtId="0" fontId="15" fillId="17" borderId="30" xfId="0" applyFont="1" applyFill="1" applyBorder="1" applyAlignment="1" applyProtection="1">
      <alignment horizontal="center" vertical="center" wrapText="1"/>
      <protection hidden="1"/>
    </xf>
    <xf numFmtId="0" fontId="0" fillId="10" borderId="32" xfId="0" applyFill="1" applyBorder="1" applyAlignment="1" applyProtection="1">
      <alignment horizontal="left"/>
      <protection hidden="1"/>
    </xf>
    <xf numFmtId="0" fontId="0" fillId="10" borderId="28" xfId="0" applyFill="1" applyBorder="1" applyAlignment="1" applyProtection="1">
      <alignment horizontal="left"/>
      <protection hidden="1"/>
    </xf>
    <xf numFmtId="0" fontId="0" fillId="10" borderId="34" xfId="0" applyFill="1" applyBorder="1" applyAlignment="1" applyProtection="1">
      <alignment horizontal="left"/>
      <protection hidden="1"/>
    </xf>
    <xf numFmtId="0" fontId="0" fillId="15" borderId="32" xfId="0" applyFill="1" applyBorder="1" applyAlignment="1" applyProtection="1">
      <alignment horizontal="left"/>
      <protection hidden="1"/>
    </xf>
    <xf numFmtId="0" fontId="0" fillId="15" borderId="28" xfId="0" applyFill="1" applyBorder="1" applyAlignment="1" applyProtection="1">
      <alignment horizontal="left"/>
      <protection hidden="1"/>
    </xf>
    <xf numFmtId="0" fontId="0" fillId="15" borderId="34" xfId="0" applyFill="1" applyBorder="1" applyAlignment="1" applyProtection="1">
      <alignment horizontal="left"/>
      <protection hidden="1"/>
    </xf>
    <xf numFmtId="0" fontId="14" fillId="16" borderId="0" xfId="0" applyFont="1" applyFill="1" applyAlignment="1" applyProtection="1">
      <alignment horizontal="center" vertical="center" wrapText="1"/>
      <protection hidden="1"/>
    </xf>
    <xf numFmtId="0" fontId="15" fillId="17" borderId="28" xfId="0" applyFont="1" applyFill="1" applyBorder="1" applyAlignment="1" applyProtection="1">
      <alignment horizontal="center" vertical="center"/>
      <protection hidden="1"/>
    </xf>
    <xf numFmtId="0" fontId="15" fillId="17" borderId="31" xfId="0" applyFont="1" applyFill="1" applyBorder="1" applyAlignment="1" applyProtection="1">
      <alignment horizontal="center" vertical="center"/>
      <protection hidden="1"/>
    </xf>
    <xf numFmtId="0" fontId="10" fillId="14" borderId="24" xfId="0" applyFont="1" applyFill="1" applyBorder="1" applyAlignment="1" applyProtection="1">
      <alignment horizontal="left" vertical="center"/>
      <protection hidden="1"/>
    </xf>
    <xf numFmtId="0" fontId="10" fillId="14" borderId="23" xfId="0" applyFont="1" applyFill="1" applyBorder="1" applyAlignment="1" applyProtection="1">
      <alignment horizontal="left" vertical="center"/>
      <protection hidden="1"/>
    </xf>
    <xf numFmtId="0" fontId="10" fillId="14" borderId="22" xfId="0" applyFont="1" applyFill="1" applyBorder="1" applyAlignment="1" applyProtection="1">
      <alignment horizontal="left" vertical="center"/>
      <protection hidden="1"/>
    </xf>
    <xf numFmtId="0" fontId="10" fillId="11" borderId="24" xfId="0" applyFont="1" applyFill="1" applyBorder="1" applyAlignment="1" applyProtection="1">
      <alignment horizontal="left" vertical="center"/>
      <protection hidden="1"/>
    </xf>
    <xf numFmtId="0" fontId="10" fillId="11" borderId="23" xfId="0" applyFont="1" applyFill="1" applyBorder="1" applyAlignment="1" applyProtection="1">
      <alignment horizontal="left" vertical="center"/>
      <protection hidden="1"/>
    </xf>
    <xf numFmtId="0" fontId="10" fillId="11" borderId="22" xfId="0" applyFont="1" applyFill="1" applyBorder="1" applyAlignment="1" applyProtection="1">
      <alignment horizontal="left" vertical="center"/>
      <protection hidden="1"/>
    </xf>
    <xf numFmtId="0" fontId="10" fillId="14" borderId="32" xfId="0" applyFont="1" applyFill="1" applyBorder="1" applyAlignment="1" applyProtection="1">
      <alignment horizontal="left" vertical="center" wrapText="1"/>
      <protection hidden="1"/>
    </xf>
    <xf numFmtId="0" fontId="10" fillId="14" borderId="33" xfId="0" applyFont="1" applyFill="1" applyBorder="1" applyAlignment="1" applyProtection="1">
      <alignment horizontal="left" vertical="center" wrapText="1"/>
      <protection hidden="1"/>
    </xf>
    <xf numFmtId="0" fontId="20" fillId="3" borderId="1" xfId="2" applyFont="1" applyFill="1" applyBorder="1" applyAlignment="1" applyProtection="1">
      <alignment horizontal="center" vertical="center"/>
      <protection hidden="1"/>
    </xf>
    <xf numFmtId="0" fontId="20" fillId="3" borderId="3" xfId="2" applyFont="1" applyFill="1" applyBorder="1" applyAlignment="1" applyProtection="1">
      <alignment horizontal="center" vertical="center"/>
      <protection hidden="1"/>
    </xf>
    <xf numFmtId="0" fontId="20" fillId="3" borderId="2" xfId="2" applyFont="1" applyFill="1" applyBorder="1" applyAlignment="1" applyProtection="1">
      <alignment horizontal="center" vertical="center"/>
      <protection hidden="1"/>
    </xf>
    <xf numFmtId="0" fontId="79" fillId="0" borderId="0" xfId="0" applyFont="1" applyAlignment="1" applyProtection="1">
      <alignment wrapText="1"/>
      <protection hidden="1"/>
    </xf>
    <xf numFmtId="0" fontId="75" fillId="38" borderId="112" xfId="0" applyFont="1" applyFill="1" applyBorder="1" applyAlignment="1" applyProtection="1">
      <alignment horizontal="center" vertical="center"/>
      <protection hidden="1"/>
    </xf>
    <xf numFmtId="0" fontId="75" fillId="38" borderId="37" xfId="0" applyFont="1" applyFill="1" applyBorder="1" applyAlignment="1" applyProtection="1">
      <alignment horizontal="center" vertical="center"/>
      <protection hidden="1"/>
    </xf>
    <xf numFmtId="0" fontId="75" fillId="38" borderId="4" xfId="0" applyFont="1" applyFill="1" applyBorder="1" applyAlignment="1" applyProtection="1">
      <alignment horizontal="center" vertical="center"/>
      <protection hidden="1"/>
    </xf>
    <xf numFmtId="0" fontId="23" fillId="41" borderId="4" xfId="0" applyFont="1" applyFill="1" applyBorder="1" applyAlignment="1" applyProtection="1">
      <alignment horizontal="center" vertical="center" wrapText="1"/>
      <protection hidden="1"/>
    </xf>
    <xf numFmtId="0" fontId="75" fillId="42" borderId="4" xfId="0" applyFont="1" applyFill="1" applyBorder="1" applyAlignment="1" applyProtection="1">
      <alignment horizontal="center" vertical="center" wrapText="1"/>
      <protection hidden="1"/>
    </xf>
    <xf numFmtId="0" fontId="78" fillId="46" borderId="86" xfId="0" applyFont="1" applyFill="1" applyBorder="1" applyAlignment="1" applyProtection="1">
      <alignment horizontal="center" vertical="center" wrapText="1"/>
      <protection hidden="1"/>
    </xf>
    <xf numFmtId="0" fontId="81" fillId="36" borderId="103" xfId="0" applyFont="1" applyFill="1" applyBorder="1" applyAlignment="1" applyProtection="1">
      <alignment horizontal="center" wrapText="1"/>
      <protection hidden="1"/>
    </xf>
    <xf numFmtId="0" fontId="81" fillId="36" borderId="95" xfId="0" applyFont="1" applyFill="1" applyBorder="1" applyAlignment="1" applyProtection="1">
      <alignment horizontal="center" wrapText="1"/>
      <protection hidden="1"/>
    </xf>
    <xf numFmtId="0" fontId="81" fillId="36" borderId="94" xfId="0" applyFont="1" applyFill="1" applyBorder="1" applyAlignment="1" applyProtection="1">
      <alignment horizontal="center" wrapText="1"/>
      <protection hidden="1"/>
    </xf>
    <xf numFmtId="0" fontId="22" fillId="37" borderId="96" xfId="0" applyFont="1" applyFill="1" applyBorder="1" applyAlignment="1" applyProtection="1">
      <alignment horizontal="center"/>
      <protection hidden="1"/>
    </xf>
    <xf numFmtId="0" fontId="22" fillId="37" borderId="97" xfId="0" applyFont="1" applyFill="1" applyBorder="1" applyAlignment="1" applyProtection="1">
      <alignment horizontal="center"/>
      <protection hidden="1"/>
    </xf>
    <xf numFmtId="0" fontId="22" fillId="37" borderId="98" xfId="0" applyFont="1" applyFill="1" applyBorder="1" applyAlignment="1" applyProtection="1">
      <alignment horizontal="center"/>
      <protection hidden="1"/>
    </xf>
    <xf numFmtId="0" fontId="22" fillId="37" borderId="104" xfId="0" applyFont="1" applyFill="1" applyBorder="1" applyAlignment="1" applyProtection="1">
      <alignment horizontal="center"/>
      <protection hidden="1"/>
    </xf>
    <xf numFmtId="0" fontId="78" fillId="44" borderId="101" xfId="0" applyFont="1" applyFill="1" applyBorder="1" applyAlignment="1" applyProtection="1">
      <alignment horizontal="center" vertical="center" wrapText="1"/>
      <protection hidden="1"/>
    </xf>
    <xf numFmtId="0" fontId="79" fillId="47" borderId="99" xfId="0" applyFont="1" applyFill="1" applyBorder="1" applyAlignment="1" applyProtection="1">
      <alignment horizontal="center" vertical="center" wrapText="1"/>
      <protection hidden="1"/>
    </xf>
    <xf numFmtId="0" fontId="79" fillId="47" borderId="101" xfId="0" applyFont="1" applyFill="1" applyBorder="1" applyAlignment="1" applyProtection="1">
      <alignment horizontal="center" vertical="center" wrapText="1"/>
      <protection hidden="1"/>
    </xf>
    <xf numFmtId="0" fontId="79" fillId="47" borderId="100" xfId="0" applyFont="1" applyFill="1" applyBorder="1" applyAlignment="1" applyProtection="1">
      <alignment horizontal="center" vertical="center" wrapText="1"/>
      <protection hidden="1"/>
    </xf>
    <xf numFmtId="0" fontId="80" fillId="47" borderId="99" xfId="0" applyFont="1" applyFill="1" applyBorder="1" applyAlignment="1" applyProtection="1">
      <alignment horizontal="center" vertical="center" wrapText="1"/>
      <protection hidden="1"/>
    </xf>
    <xf numFmtId="0" fontId="80" fillId="47" borderId="101" xfId="0" applyFont="1" applyFill="1" applyBorder="1" applyAlignment="1" applyProtection="1">
      <alignment horizontal="center" vertical="center" wrapText="1"/>
      <protection hidden="1"/>
    </xf>
    <xf numFmtId="0" fontId="80" fillId="47" borderId="100" xfId="0" applyFont="1" applyFill="1" applyBorder="1" applyAlignment="1" applyProtection="1">
      <alignment horizontal="center" vertical="center" wrapText="1"/>
      <protection hidden="1"/>
    </xf>
    <xf numFmtId="0" fontId="78" fillId="37" borderId="101" xfId="0" applyFont="1" applyFill="1" applyBorder="1" applyAlignment="1" applyProtection="1">
      <alignment horizontal="center" vertical="center" wrapText="1"/>
      <protection hidden="1"/>
    </xf>
    <xf numFmtId="0" fontId="78" fillId="37" borderId="100" xfId="0" applyFont="1" applyFill="1" applyBorder="1" applyAlignment="1" applyProtection="1">
      <alignment horizontal="center" vertical="center" wrapText="1"/>
      <protection hidden="1"/>
    </xf>
    <xf numFmtId="0" fontId="79" fillId="36" borderId="99" xfId="0" applyFont="1" applyFill="1" applyBorder="1" applyProtection="1">
      <protection hidden="1"/>
    </xf>
    <xf numFmtId="0" fontId="79" fillId="36" borderId="101" xfId="0" applyFont="1" applyFill="1" applyBorder="1" applyProtection="1">
      <protection hidden="1"/>
    </xf>
    <xf numFmtId="0" fontId="79" fillId="36" borderId="100" xfId="0" applyFont="1" applyFill="1" applyBorder="1" applyProtection="1">
      <protection hidden="1"/>
    </xf>
    <xf numFmtId="0" fontId="80" fillId="36" borderId="99" xfId="0" applyFont="1" applyFill="1" applyBorder="1" applyAlignment="1" applyProtection="1">
      <alignment wrapText="1"/>
      <protection hidden="1"/>
    </xf>
    <xf numFmtId="0" fontId="80" fillId="36" borderId="101" xfId="0" applyFont="1" applyFill="1" applyBorder="1" applyAlignment="1" applyProtection="1">
      <alignment wrapText="1"/>
      <protection hidden="1"/>
    </xf>
    <xf numFmtId="0" fontId="80" fillId="36" borderId="100" xfId="0" applyFont="1" applyFill="1" applyBorder="1" applyAlignment="1" applyProtection="1">
      <alignment wrapText="1"/>
      <protection hidden="1"/>
    </xf>
    <xf numFmtId="0" fontId="80" fillId="11" borderId="99" xfId="0" applyFont="1" applyFill="1" applyBorder="1" applyAlignment="1" applyProtection="1">
      <alignment wrapText="1"/>
      <protection hidden="1"/>
    </xf>
    <xf numFmtId="0" fontId="80" fillId="11" borderId="101" xfId="0" applyFont="1" applyFill="1" applyBorder="1" applyAlignment="1" applyProtection="1">
      <alignment wrapText="1"/>
      <protection hidden="1"/>
    </xf>
    <xf numFmtId="0" fontId="80" fillId="11" borderId="100" xfId="0" applyFont="1" applyFill="1" applyBorder="1" applyAlignment="1" applyProtection="1">
      <alignment wrapText="1"/>
      <protection hidden="1"/>
    </xf>
    <xf numFmtId="0" fontId="75" fillId="39" borderId="99" xfId="0" applyFont="1" applyFill="1" applyBorder="1" applyAlignment="1" applyProtection="1">
      <alignment horizontal="center" vertical="center" wrapText="1"/>
      <protection hidden="1"/>
    </xf>
    <xf numFmtId="0" fontId="75" fillId="39" borderId="100" xfId="0" applyFont="1" applyFill="1" applyBorder="1" applyAlignment="1" applyProtection="1">
      <alignment horizontal="center" vertical="center" wrapText="1"/>
      <protection hidden="1"/>
    </xf>
    <xf numFmtId="0" fontId="75" fillId="39" borderId="99" xfId="0" applyFont="1" applyFill="1" applyBorder="1" applyAlignment="1" applyProtection="1">
      <alignment horizontal="center" vertical="center"/>
      <protection hidden="1"/>
    </xf>
    <xf numFmtId="0" fontId="75" fillId="39" borderId="100" xfId="0" applyFont="1" applyFill="1" applyBorder="1" applyAlignment="1" applyProtection="1">
      <alignment horizontal="center" vertical="center"/>
      <protection hidden="1"/>
    </xf>
    <xf numFmtId="0" fontId="75" fillId="40" borderId="40" xfId="0" applyFont="1" applyFill="1" applyBorder="1" applyAlignment="1" applyProtection="1">
      <alignment horizontal="center" vertical="center" wrapText="1"/>
      <protection hidden="1"/>
    </xf>
    <xf numFmtId="0" fontId="78" fillId="46" borderId="101" xfId="0" applyFont="1" applyFill="1" applyBorder="1" applyAlignment="1" applyProtection="1">
      <alignment horizontal="center" vertical="center" wrapText="1"/>
      <protection hidden="1"/>
    </xf>
    <xf numFmtId="0" fontId="78" fillId="46" borderId="100" xfId="0" applyFont="1" applyFill="1" applyBorder="1" applyAlignment="1" applyProtection="1">
      <alignment horizontal="center" vertical="center" wrapText="1"/>
      <protection hidden="1"/>
    </xf>
  </cellXfs>
  <cellStyles count="15">
    <cellStyle name="Hipervínculo" xfId="14" builtinId="8"/>
    <cellStyle name="Hyperlink" xfId="10" xr:uid="{00000000-000B-0000-0000-000008000000}"/>
    <cellStyle name="Millares" xfId="1" builtinId="3"/>
    <cellStyle name="Millares 3" xfId="7" xr:uid="{0FE09E09-DB41-447D-B0BC-B1990D60D8F6}"/>
    <cellStyle name="Moneda" xfId="11" builtinId="4"/>
    <cellStyle name="Moneda [0] 2" xfId="8" xr:uid="{D9BDB87C-CA4D-44D3-AC76-CA75D1C5393B}"/>
    <cellStyle name="Moneda 2" xfId="5" xr:uid="{F6FB13CE-6F75-4B59-B0FD-10655213D97C}"/>
    <cellStyle name="Normal" xfId="0" builtinId="0"/>
    <cellStyle name="Normal 2" xfId="12" xr:uid="{F7A0E6C3-F1D5-4214-B58F-2AAA3C5425A5}"/>
    <cellStyle name="Normal 2 2" xfId="6" xr:uid="{C62A8E68-14A7-4CFA-9206-BC5E74A6C438}"/>
    <cellStyle name="Normal 3" xfId="2" xr:uid="{EFF67DFB-BDE1-46AB-A538-EE819DBD9912}"/>
    <cellStyle name="Normal 3 2 3 2 5 2" xfId="3" xr:uid="{A8AE1D85-4FBB-4F08-9420-71B82CB130D8}"/>
    <cellStyle name="Porcentaje" xfId="9" builtinId="5"/>
    <cellStyle name="Porcentaje 2" xfId="4" xr:uid="{6DEB338E-1070-43BD-8227-A5BC4E8F7617}"/>
    <cellStyle name="Porcentaje 2 2" xfId="13" xr:uid="{EBAD01CB-9C2A-469D-AD15-F9A8DC46BE05}"/>
  </cellStyles>
  <dxfs count="531">
    <dxf>
      <font>
        <b/>
        <i/>
        <color theme="1"/>
      </font>
      <fill>
        <patternFill>
          <bgColor rgb="FFFFC000"/>
        </patternFill>
      </fill>
      <border>
        <vertical/>
        <horizontal/>
      </border>
    </dxf>
    <dxf>
      <font>
        <b/>
        <i/>
        <color theme="0"/>
      </font>
      <fill>
        <patternFill>
          <bgColor rgb="FF92D050"/>
        </patternFill>
      </fill>
    </dxf>
    <dxf>
      <font>
        <b/>
        <i/>
        <color theme="0"/>
      </font>
      <fill>
        <patternFill>
          <bgColor rgb="FFFF000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color theme="1"/>
      </font>
      <fill>
        <patternFill>
          <bgColor rgb="FFFFC000"/>
        </patternFill>
      </fill>
      <border>
        <vertical/>
        <horizontal/>
      </border>
    </dxf>
    <dxf>
      <font>
        <b/>
        <i/>
        <color theme="0"/>
      </font>
      <fill>
        <patternFill>
          <bgColor rgb="FF92D050"/>
        </patternFill>
      </fill>
    </dxf>
    <dxf>
      <font>
        <b/>
        <i/>
        <color theme="0"/>
      </font>
      <fill>
        <patternFill>
          <bgColor rgb="FFFF000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color theme="0"/>
      </font>
      <fill>
        <patternFill>
          <bgColor rgb="FF92D050"/>
        </patternFill>
      </fill>
    </dxf>
    <dxf>
      <font>
        <b/>
        <i/>
        <color theme="1"/>
      </font>
      <fill>
        <patternFill>
          <bgColor rgb="FFFFC000"/>
        </patternFill>
      </fill>
      <border>
        <vertical/>
        <horizontal/>
      </border>
    </dxf>
    <dxf>
      <font>
        <b/>
        <i/>
        <color theme="0"/>
      </font>
      <fill>
        <patternFill>
          <bgColor rgb="FFFF0000"/>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color theme="0"/>
      </font>
      <fill>
        <patternFill>
          <bgColor rgb="FF92D050"/>
        </patternFill>
      </fill>
    </dxf>
    <dxf>
      <font>
        <b/>
        <i/>
        <color theme="1"/>
      </font>
      <fill>
        <patternFill>
          <bgColor rgb="FFFFC000"/>
        </patternFill>
      </fill>
      <border>
        <vertical/>
        <horizontal/>
      </border>
    </dxf>
    <dxf>
      <font>
        <b/>
        <i/>
        <color theme="0"/>
      </font>
      <fill>
        <patternFill>
          <bgColor rgb="FFFF0000"/>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0"/>
      </font>
      <fill>
        <patternFill>
          <bgColor rgb="FFFF0000"/>
        </patternFill>
      </fill>
      <border>
        <vertical/>
        <horizontal/>
      </border>
    </dxf>
    <dxf>
      <font>
        <b/>
        <i val="0"/>
        <color theme="0"/>
      </font>
      <fill>
        <patternFill>
          <bgColor rgb="FF002060"/>
        </patternFill>
      </fill>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0"/>
      </font>
      <fill>
        <patternFill>
          <bgColor rgb="FF002060"/>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0"/>
      </font>
      <fill>
        <patternFill>
          <bgColor rgb="FFFF0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0"/>
      </font>
      <fill>
        <patternFill>
          <bgColor rgb="FFFF0000"/>
        </patternFill>
      </fill>
      <border>
        <vertical/>
        <horizontal/>
      </border>
    </dxf>
    <dxf>
      <font>
        <b/>
        <i val="0"/>
        <strike val="0"/>
        <color theme="0"/>
      </font>
      <numFmt numFmtId="30" formatCode="@"/>
      <fill>
        <patternFill>
          <bgColor theme="9"/>
        </patternFill>
      </fill>
    </dxf>
    <dxf>
      <font>
        <b/>
        <i val="0"/>
        <color theme="0"/>
      </font>
      <fill>
        <patternFill>
          <bgColor rgb="FF002060"/>
        </patternFill>
      </fill>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color theme="0"/>
      </font>
      <fill>
        <patternFill>
          <bgColor rgb="FFFF0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002060"/>
        </patternFill>
      </fill>
    </dxf>
    <dxf>
      <font>
        <b/>
        <i val="0"/>
        <color theme="0"/>
      </font>
      <fill>
        <patternFill>
          <bgColor rgb="FFFF0000"/>
        </patternFill>
      </fill>
      <border>
        <vertical/>
        <horizontal/>
      </border>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002060"/>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0"/>
      </font>
      <fill>
        <patternFill>
          <bgColor rgb="FFFF0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002060"/>
        </patternFill>
      </fill>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
      <font>
        <b/>
        <i val="0"/>
        <color theme="0"/>
      </font>
      <fill>
        <patternFill>
          <bgColor rgb="FF002060"/>
        </patternFill>
      </fill>
    </dxf>
    <dxf>
      <font>
        <b/>
        <i val="0"/>
        <color theme="0"/>
      </font>
      <fill>
        <patternFill>
          <bgColor rgb="FFFF0000"/>
        </patternFill>
      </fill>
      <border>
        <vertical/>
        <horizontal/>
      </border>
    </dxf>
    <dxf>
      <font>
        <b/>
        <i val="0"/>
        <strike val="0"/>
        <color theme="0"/>
      </font>
      <numFmt numFmtId="30" formatCode="@"/>
      <fill>
        <patternFill>
          <bgColor theme="9"/>
        </patternFill>
      </fill>
    </dxf>
    <dxf>
      <font>
        <b/>
        <i val="0"/>
        <color theme="0"/>
      </font>
      <fill>
        <patternFill>
          <bgColor rgb="FF00206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strike val="0"/>
        <color theme="0"/>
      </font>
      <numFmt numFmtId="30" formatCode="@"/>
      <fill>
        <patternFill>
          <bgColor theme="9"/>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
      <font>
        <b/>
        <i val="0"/>
        <color theme="0"/>
      </font>
      <fill>
        <patternFill>
          <bgColor rgb="FF002060"/>
        </patternFill>
      </fill>
    </dxf>
    <dxf>
      <font>
        <b/>
        <i val="0"/>
        <color theme="0"/>
      </font>
      <fill>
        <patternFill>
          <bgColor rgb="FF00206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strike val="0"/>
        <color theme="0"/>
      </font>
      <numFmt numFmtId="30" formatCode="@"/>
      <fill>
        <patternFill>
          <bgColor theme="9"/>
        </patternFill>
      </fill>
    </dxf>
    <dxf>
      <font>
        <b/>
        <i val="0"/>
        <color theme="0"/>
      </font>
      <fill>
        <patternFill>
          <bgColor rgb="FF002060"/>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0"/>
      </font>
      <fill>
        <patternFill>
          <bgColor rgb="FFFF0000"/>
        </patternFill>
      </fill>
      <border>
        <vertical/>
        <horizontal/>
      </border>
    </dxf>
    <dxf>
      <font>
        <b/>
        <i val="0"/>
        <color theme="0"/>
      </font>
      <fill>
        <patternFill>
          <bgColor rgb="FF002060"/>
        </patternFill>
      </fill>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color theme="0"/>
      </font>
      <fill>
        <patternFill>
          <bgColor rgb="FFFF0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color theme="1"/>
      </font>
      <fill>
        <patternFill>
          <bgColor rgb="FFFFC000"/>
        </patternFill>
      </fill>
      <border>
        <vertical/>
        <horizontal/>
      </border>
    </dxf>
    <dxf>
      <font>
        <b/>
        <i/>
        <color theme="0"/>
      </font>
      <fill>
        <patternFill>
          <bgColor rgb="FF92D050"/>
        </patternFill>
      </fill>
    </dxf>
    <dxf>
      <font>
        <b/>
        <i/>
        <color theme="0"/>
      </font>
      <fill>
        <patternFill>
          <bgColor rgb="FFFF0000"/>
        </patternFill>
      </fill>
    </dxf>
    <dxf>
      <font>
        <b/>
        <i/>
        <color theme="0"/>
      </font>
      <fill>
        <patternFill>
          <bgColor rgb="FFFF0000"/>
        </patternFill>
      </fill>
    </dxf>
    <dxf>
      <font>
        <b/>
        <i/>
        <color theme="0"/>
      </font>
      <fill>
        <patternFill>
          <bgColor rgb="FF92D050"/>
        </patternFill>
      </fill>
    </dxf>
    <dxf>
      <font>
        <b/>
        <i/>
        <color theme="1"/>
      </font>
      <fill>
        <patternFill>
          <bgColor rgb="FFFFC000"/>
        </patternFill>
      </fill>
      <border>
        <vertical/>
        <horizontal/>
      </border>
    </dxf>
    <dxf>
      <font>
        <b/>
        <i val="0"/>
        <strike val="0"/>
        <color theme="0"/>
      </font>
      <numFmt numFmtId="30" formatCode="@"/>
      <fill>
        <patternFill>
          <bgColor theme="9"/>
        </patternFill>
      </fill>
    </dxf>
    <dxf>
      <font>
        <b/>
        <i val="0"/>
        <color theme="0"/>
      </font>
      <fill>
        <patternFill>
          <bgColor rgb="FF002060"/>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
      <font>
        <b/>
        <i/>
        <color theme="0"/>
      </font>
      <fill>
        <patternFill>
          <bgColor rgb="FFFF0000"/>
        </patternFill>
      </fill>
    </dxf>
    <dxf>
      <font>
        <b/>
        <i/>
        <color theme="0"/>
      </font>
      <fill>
        <patternFill>
          <bgColor rgb="FF92D050"/>
        </patternFill>
      </fill>
    </dxf>
    <dxf>
      <font>
        <b/>
        <i/>
        <color theme="1"/>
      </font>
      <fill>
        <patternFill>
          <bgColor rgb="FFFFC000"/>
        </patternFill>
      </fill>
      <border>
        <vertical/>
        <horizontal/>
      </border>
    </dxf>
    <dxf>
      <font>
        <b/>
        <i/>
        <color theme="0"/>
      </font>
      <fill>
        <patternFill>
          <bgColor rgb="FF92D050"/>
        </patternFill>
      </fill>
    </dxf>
    <dxf>
      <font>
        <b/>
        <i/>
        <color theme="0"/>
      </font>
      <fill>
        <patternFill>
          <bgColor rgb="FFFF0000"/>
        </patternFill>
      </fill>
    </dxf>
    <dxf>
      <font>
        <b/>
        <i/>
        <color theme="1"/>
      </font>
      <fill>
        <patternFill>
          <bgColor rgb="FFFFC000"/>
        </patternFill>
      </fill>
      <border>
        <vertical/>
        <horizontal/>
      </border>
    </dxf>
    <dxf>
      <font>
        <b/>
        <i/>
        <color theme="0"/>
      </font>
      <fill>
        <patternFill>
          <bgColor rgb="FFFF0000"/>
        </patternFill>
      </fill>
    </dxf>
    <dxf>
      <font>
        <b/>
        <i/>
        <color theme="0"/>
      </font>
      <fill>
        <patternFill>
          <bgColor rgb="FF92D050"/>
        </patternFill>
      </fill>
    </dxf>
    <dxf>
      <font>
        <b/>
        <i/>
        <color theme="1"/>
      </font>
      <fill>
        <patternFill>
          <bgColor rgb="FFFFC000"/>
        </patternFill>
      </fill>
      <border>
        <vertical/>
        <horizontal/>
      </border>
    </dxf>
    <dxf>
      <font>
        <b/>
        <i/>
        <color theme="1"/>
      </font>
      <fill>
        <patternFill>
          <bgColor rgb="FFFFC000"/>
        </patternFill>
      </fill>
      <border>
        <vertical/>
        <horizontal/>
      </border>
    </dxf>
    <dxf>
      <font>
        <b/>
        <i/>
        <color theme="0"/>
      </font>
      <fill>
        <patternFill>
          <bgColor rgb="FFFF0000"/>
        </patternFill>
      </fill>
    </dxf>
    <dxf>
      <font>
        <b/>
        <i/>
        <color theme="0"/>
      </font>
      <fill>
        <patternFill>
          <bgColor rgb="FF92D050"/>
        </patternFill>
      </fill>
    </dxf>
    <dxf>
      <font>
        <b/>
        <i/>
        <color theme="0"/>
      </font>
      <fill>
        <patternFill>
          <bgColor rgb="FFFF0000"/>
        </patternFill>
      </fill>
    </dxf>
    <dxf>
      <font>
        <b/>
        <i/>
        <color theme="1"/>
      </font>
      <fill>
        <patternFill>
          <bgColor rgb="FFFFC000"/>
        </patternFill>
      </fill>
      <border>
        <vertical/>
        <horizontal/>
      </border>
    </dxf>
    <dxf>
      <font>
        <b/>
        <i/>
        <color theme="0"/>
      </font>
      <fill>
        <patternFill>
          <bgColor rgb="FF92D050"/>
        </patternFill>
      </fill>
    </dxf>
    <dxf>
      <font>
        <b/>
        <i/>
        <color theme="1"/>
      </font>
      <fill>
        <patternFill>
          <bgColor rgb="FFFFC000"/>
        </patternFill>
      </fill>
      <border>
        <vertical/>
        <horizontal/>
      </border>
    </dxf>
    <dxf>
      <font>
        <b/>
        <i/>
        <color theme="0"/>
      </font>
      <fill>
        <patternFill>
          <bgColor rgb="FF92D050"/>
        </patternFill>
      </fill>
    </dxf>
    <dxf>
      <font>
        <b/>
        <i/>
        <color theme="0"/>
      </font>
      <fill>
        <patternFill>
          <bgColor rgb="FFFF0000"/>
        </patternFill>
      </fill>
    </dxf>
    <dxf>
      <font>
        <b/>
        <i/>
        <color theme="1"/>
      </font>
      <fill>
        <patternFill>
          <bgColor rgb="FFFFC000"/>
        </patternFill>
      </fill>
      <border>
        <vertical/>
        <horizontal/>
      </border>
    </dxf>
    <dxf>
      <font>
        <b/>
        <i/>
        <color theme="0"/>
      </font>
      <fill>
        <patternFill>
          <bgColor rgb="FF92D050"/>
        </patternFill>
      </fill>
    </dxf>
    <dxf>
      <font>
        <b/>
        <i/>
        <color theme="0"/>
      </font>
      <fill>
        <patternFill>
          <bgColor rgb="FFFF0000"/>
        </patternFill>
      </fill>
    </dxf>
    <dxf>
      <font>
        <b/>
        <i/>
        <color theme="1"/>
      </font>
      <fill>
        <patternFill>
          <bgColor rgb="FFFFC000"/>
        </patternFill>
      </fill>
      <border>
        <vertical/>
        <horizontal/>
      </border>
    </dxf>
    <dxf>
      <font>
        <b/>
        <i/>
        <color theme="0"/>
      </font>
      <fill>
        <patternFill>
          <bgColor rgb="FF92D050"/>
        </patternFill>
      </fill>
    </dxf>
    <dxf>
      <font>
        <b/>
        <i/>
        <color theme="0"/>
      </font>
      <fill>
        <patternFill>
          <bgColor rgb="FFFF0000"/>
        </patternFill>
      </fill>
    </dxf>
    <dxf>
      <font>
        <b/>
        <i/>
        <color theme="0"/>
      </font>
      <fill>
        <patternFill>
          <bgColor rgb="FF92D050"/>
        </patternFill>
      </fill>
    </dxf>
    <dxf>
      <font>
        <b/>
        <i/>
        <color theme="0"/>
      </font>
      <fill>
        <patternFill>
          <bgColor rgb="FFFF0000"/>
        </patternFill>
      </fill>
    </dxf>
    <dxf>
      <font>
        <b/>
        <i/>
        <color theme="1"/>
      </font>
      <fill>
        <patternFill>
          <bgColor rgb="FFFFC000"/>
        </patternFill>
      </fill>
      <border>
        <vertical/>
        <horizontal/>
      </border>
    </dxf>
    <dxf>
      <font>
        <b/>
        <i/>
        <color theme="0"/>
      </font>
      <fill>
        <patternFill>
          <bgColor rgb="FFFF0000"/>
        </patternFill>
      </fill>
    </dxf>
    <dxf>
      <font>
        <b/>
        <i/>
        <color theme="0"/>
      </font>
      <fill>
        <patternFill>
          <bgColor rgb="FF92D050"/>
        </patternFill>
      </fill>
    </dxf>
    <dxf>
      <font>
        <b/>
        <i/>
        <color theme="1"/>
      </font>
      <fill>
        <patternFill>
          <bgColor rgb="FFFFC000"/>
        </patternFill>
      </fill>
      <border>
        <vertical/>
        <horizontal/>
      </border>
    </dxf>
    <dxf>
      <font>
        <b/>
        <i/>
        <color theme="1"/>
      </font>
      <fill>
        <patternFill>
          <bgColor rgb="FFFFC000"/>
        </patternFill>
      </fill>
      <border>
        <vertical/>
        <horizontal/>
      </border>
    </dxf>
    <dxf>
      <font>
        <b/>
        <i/>
        <color theme="0"/>
      </font>
      <fill>
        <patternFill>
          <bgColor rgb="FFFF0000"/>
        </patternFill>
      </fill>
    </dxf>
    <dxf>
      <font>
        <b/>
        <i/>
        <color theme="0"/>
      </font>
      <fill>
        <patternFill>
          <bgColor rgb="FF92D050"/>
        </patternFill>
      </fill>
    </dxf>
    <dxf>
      <font>
        <b/>
        <i/>
        <color theme="0"/>
      </font>
      <fill>
        <patternFill>
          <bgColor rgb="FF92D050"/>
        </patternFill>
      </fill>
    </dxf>
    <dxf>
      <font>
        <b/>
        <i/>
        <color theme="0"/>
      </font>
      <fill>
        <patternFill>
          <bgColor rgb="FFFF0000"/>
        </patternFill>
      </fill>
    </dxf>
    <dxf>
      <font>
        <b/>
        <i/>
        <color theme="1"/>
      </font>
      <fill>
        <patternFill>
          <bgColor rgb="FFFFC000"/>
        </patternFill>
      </fill>
      <border>
        <vertical/>
        <horizontal/>
      </border>
    </dxf>
    <dxf>
      <font>
        <b/>
        <i/>
        <color theme="1"/>
      </font>
      <fill>
        <patternFill>
          <bgColor rgb="FFFFC000"/>
        </patternFill>
      </fill>
      <border>
        <vertical/>
        <horizontal/>
      </border>
    </dxf>
    <dxf>
      <font>
        <b/>
        <i/>
        <color theme="0"/>
      </font>
      <fill>
        <patternFill>
          <bgColor rgb="FFFF0000"/>
        </patternFill>
      </fill>
    </dxf>
    <dxf>
      <font>
        <b/>
        <i/>
        <color theme="0"/>
      </font>
      <fill>
        <patternFill>
          <bgColor rgb="FF92D050"/>
        </patternFill>
      </fill>
    </dxf>
    <dxf>
      <font>
        <b/>
        <i/>
        <color theme="1"/>
      </font>
      <fill>
        <patternFill>
          <bgColor rgb="FFFFC000"/>
        </patternFill>
      </fill>
      <border>
        <vertical/>
        <horizontal/>
      </border>
    </dxf>
    <dxf>
      <font>
        <b/>
        <i/>
        <color theme="0"/>
      </font>
      <fill>
        <patternFill>
          <bgColor rgb="FFFF0000"/>
        </patternFill>
      </fill>
    </dxf>
    <dxf>
      <font>
        <b/>
        <i/>
        <color theme="0"/>
      </font>
      <fill>
        <patternFill>
          <bgColor rgb="FF92D050"/>
        </patternFill>
      </fill>
    </dxf>
    <dxf>
      <font>
        <b/>
        <i/>
        <color theme="0"/>
      </font>
      <fill>
        <patternFill>
          <bgColor rgb="FFFF0000"/>
        </patternFill>
      </fill>
    </dxf>
    <dxf>
      <font>
        <b/>
        <i/>
        <color theme="0"/>
      </font>
      <fill>
        <patternFill>
          <bgColor rgb="FF92D050"/>
        </patternFill>
      </fill>
    </dxf>
    <dxf>
      <font>
        <b/>
        <i/>
        <color theme="1"/>
      </font>
      <fill>
        <patternFill>
          <bgColor rgb="FFFFC000"/>
        </patternFill>
      </fill>
      <border>
        <vertical/>
        <horizontal/>
      </border>
    </dxf>
    <dxf>
      <font>
        <b/>
        <i/>
        <color theme="1"/>
      </font>
      <fill>
        <patternFill>
          <bgColor rgb="FFFFC000"/>
        </patternFill>
      </fill>
      <border>
        <vertical/>
        <horizontal/>
      </border>
    </dxf>
    <dxf>
      <font>
        <b/>
        <i/>
        <color theme="0"/>
      </font>
      <fill>
        <patternFill>
          <bgColor rgb="FFFF0000"/>
        </patternFill>
      </fill>
    </dxf>
    <dxf>
      <font>
        <b/>
        <i/>
        <color theme="0"/>
      </font>
      <fill>
        <patternFill>
          <bgColor rgb="FF92D050"/>
        </patternFill>
      </fill>
    </dxf>
    <dxf>
      <font>
        <b/>
        <i/>
        <color theme="1"/>
      </font>
      <fill>
        <patternFill>
          <bgColor rgb="FFFFC000"/>
        </patternFill>
      </fill>
      <border>
        <vertical/>
        <horizontal/>
      </border>
    </dxf>
    <dxf>
      <font>
        <b/>
        <i/>
        <color theme="0"/>
      </font>
      <fill>
        <patternFill>
          <bgColor rgb="FFFF0000"/>
        </patternFill>
      </fill>
    </dxf>
    <dxf>
      <font>
        <b/>
        <i/>
        <color theme="0"/>
      </font>
      <fill>
        <patternFill>
          <bgColor rgb="FF92D050"/>
        </patternFill>
      </fill>
    </dxf>
    <dxf>
      <font>
        <b/>
        <i/>
        <color theme="0"/>
      </font>
      <fill>
        <patternFill>
          <bgColor rgb="FFFF0000"/>
        </patternFill>
      </fill>
    </dxf>
    <dxf>
      <font>
        <b/>
        <i/>
        <color theme="1"/>
      </font>
      <fill>
        <patternFill>
          <bgColor rgb="FFFFC000"/>
        </patternFill>
      </fill>
      <border>
        <vertical/>
        <horizontal/>
      </border>
    </dxf>
    <dxf>
      <font>
        <b/>
        <i/>
        <color theme="0"/>
      </font>
      <fill>
        <patternFill>
          <bgColor rgb="FF92D050"/>
        </patternFill>
      </fill>
    </dxf>
    <dxf>
      <font>
        <b/>
        <i/>
        <color theme="0"/>
      </font>
      <fill>
        <patternFill>
          <bgColor rgb="FFFF0000"/>
        </patternFill>
      </fill>
    </dxf>
    <dxf>
      <font>
        <b/>
        <i/>
        <color theme="0"/>
      </font>
      <fill>
        <patternFill>
          <bgColor rgb="FF92D050"/>
        </patternFill>
      </fill>
    </dxf>
    <dxf>
      <font>
        <b/>
        <i/>
        <color theme="1"/>
      </font>
      <fill>
        <patternFill>
          <bgColor rgb="FFFFC000"/>
        </patternFill>
      </fill>
      <border>
        <vertical/>
        <horizontal/>
      </border>
    </dxf>
    <dxf>
      <font>
        <b/>
        <i/>
        <color theme="0"/>
      </font>
      <fill>
        <patternFill>
          <bgColor rgb="FFFF0000"/>
        </patternFill>
      </fill>
    </dxf>
    <dxf>
      <font>
        <b/>
        <i/>
        <color theme="1"/>
      </font>
      <fill>
        <patternFill>
          <bgColor rgb="FFFFC000"/>
        </patternFill>
      </fill>
      <border>
        <vertical/>
        <horizontal/>
      </border>
    </dxf>
    <dxf>
      <font>
        <b/>
        <i/>
        <color theme="0"/>
      </font>
      <fill>
        <patternFill>
          <bgColor rgb="FF92D050"/>
        </patternFill>
      </fill>
    </dxf>
    <dxf>
      <font>
        <b/>
        <i/>
        <color theme="0"/>
      </font>
      <fill>
        <patternFill>
          <bgColor rgb="FFFF0000"/>
        </patternFill>
      </fill>
    </dxf>
    <dxf>
      <font>
        <b/>
        <i/>
        <color theme="1"/>
      </font>
      <fill>
        <patternFill>
          <bgColor rgb="FFFFC000"/>
        </patternFill>
      </fill>
      <border>
        <vertical/>
        <horizontal/>
      </border>
    </dxf>
    <dxf>
      <font>
        <b/>
        <i/>
        <color theme="0"/>
      </font>
      <fill>
        <patternFill>
          <bgColor rgb="FF92D050"/>
        </patternFill>
      </fill>
    </dxf>
    <dxf>
      <font>
        <b/>
        <i/>
        <color theme="0"/>
      </font>
      <fill>
        <patternFill>
          <bgColor rgb="FFFF0000"/>
        </patternFill>
      </fill>
    </dxf>
    <dxf>
      <font>
        <b/>
        <i/>
        <color theme="1"/>
      </font>
      <fill>
        <patternFill>
          <bgColor rgb="FFFFC000"/>
        </patternFill>
      </fill>
      <border>
        <vertical/>
        <horizontal/>
      </border>
    </dxf>
    <dxf>
      <font>
        <b/>
        <i/>
        <color theme="0"/>
      </font>
      <fill>
        <patternFill>
          <bgColor rgb="FF92D050"/>
        </patternFill>
      </fill>
    </dxf>
    <dxf>
      <font>
        <b/>
        <i/>
        <color theme="0"/>
      </font>
      <fill>
        <patternFill>
          <bgColor rgb="FFFF0000"/>
        </patternFill>
      </fill>
    </dxf>
    <dxf>
      <font>
        <b/>
        <i/>
        <color theme="0"/>
      </font>
      <fill>
        <patternFill>
          <bgColor rgb="FF92D050"/>
        </patternFill>
      </fill>
    </dxf>
    <dxf>
      <font>
        <b/>
        <i/>
        <color theme="1"/>
      </font>
      <fill>
        <patternFill>
          <bgColor rgb="FFFFC000"/>
        </patternFill>
      </fill>
      <border>
        <vertical/>
        <horizontal/>
      </border>
    </dxf>
    <dxf>
      <font>
        <b/>
        <i/>
        <color theme="0"/>
      </font>
      <fill>
        <patternFill>
          <bgColor rgb="FFFF0000"/>
        </patternFill>
      </fill>
    </dxf>
    <dxf>
      <font>
        <b/>
        <i/>
        <color theme="0"/>
      </font>
      <fill>
        <patternFill>
          <bgColor rgb="FF92D050"/>
        </patternFill>
      </fill>
    </dxf>
    <dxf>
      <font>
        <b/>
        <i/>
        <color theme="1"/>
      </font>
      <fill>
        <patternFill>
          <bgColor rgb="FFFFC000"/>
        </patternFill>
      </fill>
      <border>
        <vertical/>
        <horizontal/>
      </border>
    </dxf>
    <dxf>
      <font>
        <b/>
        <i/>
        <color theme="0"/>
      </font>
      <fill>
        <patternFill>
          <bgColor rgb="FFFF0000"/>
        </patternFill>
      </fill>
    </dxf>
    <dxf>
      <font>
        <b/>
        <i/>
        <color theme="0"/>
      </font>
      <fill>
        <patternFill>
          <bgColor rgb="FF92D050"/>
        </patternFill>
      </fill>
    </dxf>
    <dxf>
      <font>
        <b/>
        <i/>
        <color theme="1"/>
      </font>
      <fill>
        <patternFill>
          <bgColor rgb="FFFFC000"/>
        </patternFill>
      </fill>
      <border>
        <vertical/>
        <horizontal/>
      </border>
    </dxf>
    <dxf>
      <font>
        <b/>
        <i/>
        <color theme="0"/>
      </font>
      <fill>
        <patternFill>
          <bgColor rgb="FFFF0000"/>
        </patternFill>
      </fill>
    </dxf>
    <dxf>
      <font>
        <b/>
        <i/>
        <color theme="0"/>
      </font>
      <fill>
        <patternFill>
          <bgColor rgb="FF92D050"/>
        </patternFill>
      </fill>
    </dxf>
    <dxf>
      <font>
        <b/>
        <i/>
        <color theme="1"/>
      </font>
      <fill>
        <patternFill>
          <bgColor rgb="FFFFC000"/>
        </patternFill>
      </fill>
      <border>
        <vertical/>
        <horizontal/>
      </border>
    </dxf>
    <dxf>
      <font>
        <b/>
        <i/>
        <color theme="0"/>
      </font>
      <fill>
        <patternFill>
          <bgColor rgb="FFFF0000"/>
        </patternFill>
      </fill>
    </dxf>
    <dxf>
      <font>
        <b/>
        <i/>
        <color theme="0"/>
      </font>
      <fill>
        <patternFill>
          <bgColor rgb="FF92D050"/>
        </patternFill>
      </fill>
    </dxf>
    <dxf>
      <font>
        <b/>
        <i/>
        <color theme="1"/>
      </font>
      <fill>
        <patternFill>
          <bgColor rgb="FFFFC000"/>
        </patternFill>
      </fill>
      <border>
        <vertical/>
        <horizontal/>
      </border>
    </dxf>
    <dxf>
      <font>
        <b/>
        <i/>
        <color theme="0"/>
      </font>
      <fill>
        <patternFill>
          <bgColor rgb="FF92D050"/>
        </patternFill>
      </fill>
    </dxf>
    <dxf>
      <font>
        <b/>
        <i/>
        <color theme="0"/>
      </font>
      <fill>
        <patternFill>
          <bgColor rgb="FFFF0000"/>
        </patternFill>
      </fill>
    </dxf>
    <dxf>
      <font>
        <b/>
        <i/>
        <color theme="1"/>
      </font>
      <fill>
        <patternFill>
          <bgColor rgb="FFFFC000"/>
        </patternFill>
      </fill>
      <border>
        <vertical/>
        <horizontal/>
      </border>
    </dxf>
    <dxf>
      <font>
        <b/>
        <i/>
        <color theme="1"/>
      </font>
      <fill>
        <patternFill>
          <bgColor rgb="FFFFC000"/>
        </patternFill>
      </fill>
      <border>
        <vertical/>
        <horizontal/>
      </border>
    </dxf>
    <dxf>
      <font>
        <b/>
        <i/>
        <color theme="0"/>
      </font>
      <fill>
        <patternFill>
          <bgColor rgb="FF92D050"/>
        </patternFill>
      </fill>
    </dxf>
    <dxf>
      <font>
        <b/>
        <i/>
        <color theme="0"/>
      </font>
      <fill>
        <patternFill>
          <bgColor rgb="FFFF0000"/>
        </patternFill>
      </fill>
    </dxf>
    <dxf>
      <font>
        <b/>
        <i/>
        <color theme="1"/>
      </font>
      <fill>
        <patternFill>
          <bgColor rgb="FFFFC000"/>
        </patternFill>
      </fill>
      <border>
        <vertical/>
        <horizontal/>
      </border>
    </dxf>
    <dxf>
      <font>
        <b/>
        <i/>
        <color theme="0"/>
      </font>
      <fill>
        <patternFill>
          <bgColor rgb="FF92D050"/>
        </patternFill>
      </fill>
    </dxf>
    <dxf>
      <font>
        <b/>
        <i/>
        <color theme="0"/>
      </font>
      <fill>
        <patternFill>
          <bgColor rgb="FFFF0000"/>
        </patternFill>
      </fill>
    </dxf>
    <dxf>
      <font>
        <b/>
        <i/>
        <color theme="0"/>
      </font>
      <fill>
        <patternFill>
          <bgColor rgb="FF92D050"/>
        </patternFill>
      </fill>
    </dxf>
    <dxf>
      <font>
        <b/>
        <i/>
        <color theme="0"/>
      </font>
      <fill>
        <patternFill>
          <bgColor rgb="FFFF0000"/>
        </patternFill>
      </fill>
    </dxf>
    <dxf>
      <font>
        <b/>
        <i/>
        <color theme="1"/>
      </font>
      <fill>
        <patternFill>
          <bgColor rgb="FFFFC000"/>
        </patternFill>
      </fill>
      <border>
        <vertical/>
        <horizontal/>
      </border>
    </dxf>
    <dxf>
      <font>
        <b/>
        <i/>
        <color theme="0"/>
      </font>
      <fill>
        <patternFill>
          <bgColor rgb="FF92D050"/>
        </patternFill>
      </fill>
    </dxf>
    <dxf>
      <font>
        <b/>
        <i/>
        <color theme="1"/>
      </font>
      <fill>
        <patternFill>
          <bgColor rgb="FFFFC000"/>
        </patternFill>
      </fill>
      <border>
        <vertical/>
        <horizontal/>
      </border>
    </dxf>
    <dxf>
      <font>
        <b/>
        <i/>
        <color theme="0"/>
      </font>
      <fill>
        <patternFill>
          <bgColor rgb="FFFF0000"/>
        </patternFill>
      </fill>
    </dxf>
    <dxf>
      <font>
        <b/>
        <i/>
        <color theme="0"/>
      </font>
      <fill>
        <patternFill>
          <bgColor rgb="FF92D050"/>
        </patternFill>
      </fill>
    </dxf>
    <dxf>
      <font>
        <b/>
        <i/>
        <color theme="0"/>
      </font>
      <fill>
        <patternFill>
          <bgColor rgb="FFFF0000"/>
        </patternFill>
      </fill>
    </dxf>
    <dxf>
      <font>
        <b/>
        <i/>
        <color theme="1"/>
      </font>
      <fill>
        <patternFill>
          <bgColor rgb="FFFFC000"/>
        </patternFill>
      </fill>
      <border>
        <vertical/>
        <horizontal/>
      </border>
    </dxf>
    <dxf>
      <font>
        <b/>
        <i/>
        <color theme="0"/>
      </font>
      <fill>
        <patternFill>
          <bgColor rgb="FFFF0000"/>
        </patternFill>
      </fill>
    </dxf>
    <dxf>
      <font>
        <b/>
        <i/>
        <color theme="0"/>
      </font>
      <fill>
        <patternFill>
          <bgColor rgb="FF92D050"/>
        </patternFill>
      </fill>
    </dxf>
    <dxf>
      <font>
        <b/>
        <i/>
        <color theme="1"/>
      </font>
      <fill>
        <patternFill>
          <bgColor rgb="FFFFC000"/>
        </patternFill>
      </fill>
      <border>
        <vertical/>
        <horizontal/>
      </border>
    </dxf>
    <dxf>
      <font>
        <b/>
        <i/>
        <color theme="0"/>
      </font>
      <fill>
        <patternFill>
          <bgColor rgb="FFFF0000"/>
        </patternFill>
      </fill>
    </dxf>
    <dxf>
      <font>
        <b/>
        <i/>
        <color theme="0"/>
      </font>
      <fill>
        <patternFill>
          <bgColor rgb="FF92D050"/>
        </patternFill>
      </fill>
    </dxf>
    <dxf>
      <font>
        <b/>
        <i/>
        <color theme="1"/>
      </font>
      <fill>
        <patternFill>
          <bgColor rgb="FFFFC000"/>
        </patternFill>
      </fill>
      <border>
        <vertical/>
        <horizontal/>
      </border>
    </dxf>
    <dxf>
      <font>
        <b/>
        <i/>
        <color theme="0"/>
      </font>
      <fill>
        <patternFill>
          <bgColor rgb="FFFF0000"/>
        </patternFill>
      </fill>
    </dxf>
    <dxf>
      <font>
        <b/>
        <i/>
        <color theme="0"/>
      </font>
      <fill>
        <patternFill>
          <bgColor rgb="FF92D050"/>
        </patternFill>
      </fill>
    </dxf>
    <dxf>
      <font>
        <b/>
        <i/>
        <color theme="1"/>
      </font>
      <fill>
        <patternFill>
          <bgColor rgb="FFFFC000"/>
        </patternFill>
      </fill>
      <border>
        <vertical/>
        <horizontal/>
      </border>
    </dxf>
    <dxf>
      <font>
        <b/>
        <i/>
        <color theme="1"/>
      </font>
      <fill>
        <patternFill>
          <bgColor rgb="FFFFC000"/>
        </patternFill>
      </fill>
      <border>
        <vertical/>
        <horizontal/>
      </border>
    </dxf>
    <dxf>
      <font>
        <b/>
        <i/>
        <color theme="0"/>
      </font>
      <fill>
        <patternFill>
          <bgColor rgb="FFFF0000"/>
        </patternFill>
      </fill>
    </dxf>
    <dxf>
      <font>
        <b/>
        <i/>
        <color theme="0"/>
      </font>
      <fill>
        <patternFill>
          <bgColor rgb="FF92D050"/>
        </patternFill>
      </fill>
    </dxf>
    <dxf>
      <font>
        <b/>
        <i/>
        <color theme="0"/>
      </font>
      <fill>
        <patternFill>
          <bgColor rgb="FF92D050"/>
        </patternFill>
      </fill>
    </dxf>
    <dxf>
      <font>
        <b/>
        <i/>
        <color theme="0"/>
      </font>
      <fill>
        <patternFill>
          <bgColor rgb="FFFF0000"/>
        </patternFill>
      </fill>
    </dxf>
    <dxf>
      <font>
        <b/>
        <i/>
        <color theme="1"/>
      </font>
      <fill>
        <patternFill>
          <bgColor rgb="FFFFC000"/>
        </patternFill>
      </fill>
      <border>
        <vertical/>
        <horizontal/>
      </border>
    </dxf>
    <dxf>
      <font>
        <b/>
        <i/>
        <color theme="0"/>
      </font>
      <fill>
        <patternFill>
          <bgColor rgb="FF92D050"/>
        </patternFill>
      </fill>
    </dxf>
    <dxf>
      <font>
        <b/>
        <i/>
        <color theme="0"/>
      </font>
      <fill>
        <patternFill>
          <bgColor rgb="FFFF0000"/>
        </patternFill>
      </fill>
    </dxf>
    <dxf>
      <font>
        <b/>
        <i/>
        <color theme="1"/>
      </font>
      <fill>
        <patternFill>
          <bgColor rgb="FFFFC000"/>
        </patternFill>
      </fill>
      <border>
        <vertical/>
        <horizontal/>
      </border>
    </dxf>
    <dxf>
      <font>
        <b/>
        <i/>
        <color theme="0"/>
      </font>
      <fill>
        <patternFill>
          <bgColor rgb="FF92D050"/>
        </patternFill>
      </fill>
    </dxf>
    <dxf>
      <font>
        <b/>
        <i/>
        <color theme="0"/>
      </font>
      <fill>
        <patternFill>
          <bgColor rgb="FFFF0000"/>
        </patternFill>
      </fill>
    </dxf>
    <dxf>
      <font>
        <b/>
        <i/>
        <color theme="1"/>
      </font>
      <fill>
        <patternFill>
          <bgColor rgb="FFFFC000"/>
        </patternFill>
      </fill>
      <border>
        <vertical/>
        <horizontal/>
      </border>
    </dxf>
    <dxf>
      <font>
        <b/>
        <i/>
        <color theme="0"/>
      </font>
      <fill>
        <patternFill>
          <bgColor rgb="FFFF0000"/>
        </patternFill>
      </fill>
    </dxf>
    <dxf>
      <font>
        <b/>
        <i/>
        <color theme="1"/>
      </font>
      <fill>
        <patternFill>
          <bgColor rgb="FFFFC000"/>
        </patternFill>
      </fill>
      <border>
        <vertical/>
        <horizontal/>
      </border>
    </dxf>
    <dxf>
      <font>
        <b/>
        <i/>
        <color theme="0"/>
      </font>
      <fill>
        <patternFill>
          <bgColor rgb="FF92D050"/>
        </patternFill>
      </fill>
    </dxf>
    <dxf>
      <font>
        <b/>
        <i/>
        <color theme="1"/>
      </font>
      <fill>
        <patternFill>
          <bgColor rgb="FFFFC000"/>
        </patternFill>
      </fill>
      <border>
        <vertical/>
        <horizontal/>
      </border>
    </dxf>
    <dxf>
      <font>
        <b/>
        <i/>
        <color theme="0"/>
      </font>
      <fill>
        <patternFill>
          <bgColor rgb="FF92D050"/>
        </patternFill>
      </fill>
    </dxf>
    <dxf>
      <font>
        <b/>
        <i/>
        <color theme="0"/>
      </font>
      <fill>
        <patternFill>
          <bgColor rgb="FFFF0000"/>
        </patternFill>
      </fill>
    </dxf>
    <dxf>
      <font>
        <b/>
        <i/>
        <color theme="0"/>
      </font>
      <fill>
        <patternFill>
          <bgColor rgb="FF92D050"/>
        </patternFill>
      </fill>
    </dxf>
    <dxf>
      <font>
        <b/>
        <i/>
        <color theme="1"/>
      </font>
      <fill>
        <patternFill>
          <bgColor rgb="FFFFC000"/>
        </patternFill>
      </fill>
      <border>
        <vertical/>
        <horizontal/>
      </border>
    </dxf>
    <dxf>
      <font>
        <b/>
        <i/>
        <color theme="0"/>
      </font>
      <fill>
        <patternFill>
          <bgColor rgb="FFFF0000"/>
        </patternFill>
      </fill>
    </dxf>
    <dxf>
      <font>
        <b/>
        <i/>
        <color theme="0"/>
      </font>
      <fill>
        <patternFill>
          <bgColor rgb="FFFF0000"/>
        </patternFill>
      </fill>
    </dxf>
    <dxf>
      <font>
        <b/>
        <i/>
        <color theme="0"/>
      </font>
      <fill>
        <patternFill>
          <bgColor rgb="FF92D050"/>
        </patternFill>
      </fill>
    </dxf>
    <dxf>
      <font>
        <b/>
        <i/>
        <color theme="1"/>
      </font>
      <fill>
        <patternFill>
          <bgColor rgb="FFFFC000"/>
        </patternFill>
      </fill>
      <border>
        <vertical/>
        <horizontal/>
      </border>
    </dxf>
    <dxf>
      <font>
        <b/>
        <i/>
        <color theme="1"/>
      </font>
      <fill>
        <patternFill>
          <bgColor rgb="FFFFC000"/>
        </patternFill>
      </fill>
      <border>
        <vertical/>
        <horizontal/>
      </border>
    </dxf>
    <dxf>
      <font>
        <b/>
        <i/>
        <color theme="0"/>
      </font>
      <fill>
        <patternFill>
          <bgColor rgb="FFFF0000"/>
        </patternFill>
      </fill>
    </dxf>
    <dxf>
      <font>
        <b/>
        <i/>
        <color theme="0"/>
      </font>
      <fill>
        <patternFill>
          <bgColor rgb="FF92D050"/>
        </patternFill>
      </fill>
    </dxf>
    <dxf>
      <font>
        <b/>
        <i/>
        <color theme="0"/>
      </font>
      <fill>
        <patternFill>
          <bgColor rgb="FFFF0000"/>
        </patternFill>
      </fill>
    </dxf>
    <dxf>
      <font>
        <b/>
        <i/>
        <color theme="0"/>
      </font>
      <fill>
        <patternFill>
          <bgColor rgb="FF92D050"/>
        </patternFill>
      </fill>
    </dxf>
    <dxf>
      <font>
        <b/>
        <i/>
        <color theme="1"/>
      </font>
      <fill>
        <patternFill>
          <bgColor rgb="FFFFC000"/>
        </patternFill>
      </fill>
      <border>
        <vertical/>
        <horizontal/>
      </border>
    </dxf>
    <dxf>
      <font>
        <b/>
        <i/>
        <color theme="0"/>
      </font>
      <fill>
        <patternFill>
          <bgColor rgb="FFFF0000"/>
        </patternFill>
      </fill>
    </dxf>
    <dxf>
      <font>
        <b/>
        <i/>
        <color theme="0"/>
      </font>
      <fill>
        <patternFill>
          <bgColor rgb="FF92D050"/>
        </patternFill>
      </fill>
    </dxf>
    <dxf>
      <font>
        <b/>
        <i/>
        <color theme="1"/>
      </font>
      <fill>
        <patternFill>
          <bgColor rgb="FFFFC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0"/>
      </font>
      <fill>
        <patternFill>
          <bgColor rgb="FF002060"/>
        </patternFill>
      </fill>
    </dxf>
    <dxf>
      <font>
        <b/>
        <i val="0"/>
        <color theme="0"/>
      </font>
      <fill>
        <patternFill>
          <bgColor rgb="FF002060"/>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0"/>
      </font>
      <fill>
        <patternFill>
          <bgColor rgb="FF002060"/>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
      <font>
        <b/>
        <i val="0"/>
        <color theme="0"/>
      </font>
      <fill>
        <patternFill>
          <bgColor rgb="FFFF0000"/>
        </patternFill>
      </fill>
      <border>
        <vertical/>
        <horizontal/>
      </border>
    </dxf>
    <dxf>
      <font>
        <b/>
        <i val="0"/>
        <strike val="0"/>
        <color theme="0"/>
      </font>
      <numFmt numFmtId="30" formatCode="@"/>
      <fill>
        <patternFill>
          <bgColor theme="9"/>
        </patternFill>
      </fill>
    </dxf>
    <dxf>
      <font>
        <b/>
        <i val="0"/>
        <color theme="0"/>
      </font>
      <fill>
        <patternFill>
          <bgColor rgb="FF002060"/>
        </patternFill>
      </fill>
    </dxf>
    <dxf>
      <font>
        <b/>
        <i val="0"/>
        <strike val="0"/>
        <color theme="0"/>
      </font>
      <numFmt numFmtId="30" formatCode="@"/>
      <fill>
        <patternFill>
          <bgColor theme="9"/>
        </patternFill>
      </fill>
    </dxf>
    <dxf>
      <font>
        <b/>
        <i val="0"/>
        <color theme="0"/>
      </font>
      <fill>
        <patternFill>
          <bgColor rgb="FF002060"/>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color theme="1"/>
      </font>
      <fill>
        <patternFill>
          <bgColor rgb="FFFFC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0"/>
      </font>
      <fill>
        <patternFill>
          <bgColor rgb="FFFF0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0"/>
      </font>
      <fill>
        <patternFill>
          <bgColor rgb="FF002060"/>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0"/>
      </font>
      <fill>
        <patternFill>
          <bgColor rgb="FFFF0000"/>
        </patternFill>
      </fill>
      <border>
        <vertical/>
        <horizontal/>
      </border>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002060"/>
        </patternFill>
      </fill>
    </dxf>
    <dxf>
      <font>
        <b/>
        <i val="0"/>
        <color theme="0"/>
      </font>
      <fill>
        <patternFill>
          <bgColor rgb="FF002060"/>
        </patternFill>
      </fill>
    </dxf>
    <dxf>
      <font>
        <b/>
        <i val="0"/>
        <color theme="0"/>
      </font>
      <fill>
        <patternFill>
          <bgColor rgb="FFFF0000"/>
        </patternFill>
      </fill>
      <border>
        <vertical/>
        <horizontal/>
      </border>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0"/>
      </font>
      <fill>
        <patternFill>
          <bgColor rgb="FFFF0000"/>
        </patternFill>
      </fill>
      <border>
        <vertical/>
        <horizontal/>
      </border>
    </dxf>
    <dxf>
      <font>
        <b/>
        <i val="0"/>
        <color theme="0"/>
      </font>
      <fill>
        <patternFill>
          <bgColor rgb="FF002060"/>
        </patternFill>
      </fill>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0"/>
      </font>
      <fill>
        <patternFill>
          <bgColor rgb="FF002060"/>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1"/>
      </font>
      <fill>
        <patternFill>
          <bgColor rgb="FFFFC000"/>
        </patternFill>
      </fill>
      <border>
        <vertical/>
        <horizontal/>
      </border>
    </dxf>
    <dxf>
      <font>
        <b/>
        <i val="0"/>
        <color theme="0"/>
      </font>
      <fill>
        <patternFill>
          <bgColor rgb="FF002060"/>
        </patternFill>
      </fill>
    </dxf>
    <dxf>
      <font>
        <b/>
        <i val="0"/>
        <color theme="0"/>
      </font>
      <fill>
        <patternFill>
          <bgColor rgb="FFFF0000"/>
        </patternFill>
      </fill>
      <border>
        <vertical/>
        <horizontal/>
      </border>
    </dxf>
    <dxf>
      <font>
        <b/>
        <i val="0"/>
        <strike val="0"/>
        <color theme="0"/>
      </font>
      <numFmt numFmtId="30" formatCode="@"/>
      <fill>
        <patternFill>
          <bgColor theme="9"/>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0"/>
      </font>
      <fill>
        <patternFill>
          <bgColor rgb="FF00206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0"/>
      </font>
      <fill>
        <patternFill>
          <bgColor rgb="FF00206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002060"/>
        </patternFill>
      </fill>
    </dxf>
    <dxf>
      <font>
        <b/>
        <i val="0"/>
        <color theme="0"/>
      </font>
      <fill>
        <patternFill>
          <bgColor rgb="FFFF0000"/>
        </patternFill>
      </fill>
      <border>
        <vertical/>
        <horizontal/>
      </border>
    </dxf>
    <dxf>
      <font>
        <b/>
        <i val="0"/>
        <strike val="0"/>
        <color theme="0"/>
      </font>
      <numFmt numFmtId="30" formatCode="@"/>
      <fill>
        <patternFill>
          <bgColor theme="9"/>
        </patternFill>
      </fill>
    </dxf>
    <dxf>
      <font>
        <b/>
        <i val="0"/>
        <color theme="0"/>
      </font>
      <fill>
        <patternFill>
          <bgColor rgb="FFFF0000"/>
        </patternFill>
      </fill>
      <border>
        <vertical/>
        <horizontal/>
      </border>
    </dxf>
    <dxf>
      <font>
        <b/>
        <i val="0"/>
        <color theme="0"/>
      </font>
      <fill>
        <patternFill>
          <bgColor rgb="FF002060"/>
        </patternFill>
      </fill>
    </dxf>
    <dxf>
      <font>
        <b/>
        <i val="0"/>
        <color theme="1"/>
      </font>
      <fill>
        <patternFill>
          <bgColor rgb="FFFFC000"/>
        </patternFill>
      </fill>
      <border>
        <vertical/>
        <horizontal/>
      </border>
    </dxf>
    <dxf>
      <font>
        <b/>
        <i val="0"/>
        <color theme="0"/>
      </font>
      <fill>
        <patternFill>
          <bgColor rgb="FF002060"/>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strike val="0"/>
        <color theme="0"/>
      </font>
      <numFmt numFmtId="30" formatCode="@"/>
      <fill>
        <patternFill>
          <bgColor theme="9"/>
        </patternFill>
      </fill>
    </dxf>
    <dxf>
      <font>
        <b/>
        <i val="0"/>
        <color theme="0"/>
      </font>
      <fill>
        <patternFill>
          <bgColor rgb="FFFF0000"/>
        </patternFill>
      </fill>
      <border>
        <vertical/>
        <horizontal/>
      </border>
    </dxf>
    <dxf>
      <font>
        <b/>
        <i val="0"/>
        <color theme="0"/>
      </font>
      <fill>
        <patternFill>
          <bgColor rgb="FF002060"/>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002060"/>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0"/>
      </font>
      <fill>
        <patternFill>
          <bgColor rgb="FF002060"/>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0"/>
      </font>
      <fill>
        <patternFill>
          <bgColor rgb="FF00206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strike val="0"/>
        <color theme="0"/>
      </font>
      <numFmt numFmtId="30" formatCode="@"/>
      <fill>
        <patternFill>
          <bgColor theme="9"/>
        </patternFill>
      </fill>
    </dxf>
    <dxf>
      <font>
        <b/>
        <i val="0"/>
        <color theme="0"/>
      </font>
      <fill>
        <patternFill>
          <bgColor rgb="FFFF0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002060"/>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color theme="1"/>
      </font>
      <fill>
        <patternFill>
          <bgColor rgb="FFFFC000"/>
        </patternFill>
      </fill>
      <border>
        <vertical/>
        <horizontal/>
      </border>
    </dxf>
    <dxf>
      <font>
        <b/>
        <i val="0"/>
        <color theme="0"/>
      </font>
      <fill>
        <patternFill>
          <bgColor rgb="FF002060"/>
        </patternFill>
      </fill>
    </dxf>
    <dxf>
      <font>
        <b/>
        <i val="0"/>
        <color theme="0"/>
      </font>
      <fill>
        <patternFill>
          <bgColor rgb="FFFF0000"/>
        </patternFill>
      </fill>
      <border>
        <vertical/>
        <horizontal/>
      </border>
    </dxf>
    <dxf>
      <font>
        <b/>
        <i val="0"/>
        <strike val="0"/>
        <color theme="0"/>
      </font>
      <numFmt numFmtId="30" formatCode="@"/>
      <fill>
        <patternFill>
          <bgColor theme="9"/>
        </patternFill>
      </fill>
    </dxf>
    <dxf>
      <font>
        <b/>
        <i val="0"/>
        <color theme="0"/>
      </font>
      <fill>
        <patternFill>
          <bgColor rgb="FF002060"/>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0"/>
      </font>
      <fill>
        <patternFill>
          <bgColor rgb="FF002060"/>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0"/>
      </font>
      <fill>
        <patternFill>
          <bgColor rgb="FFFF0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0"/>
      </font>
      <fill>
        <patternFill>
          <bgColor rgb="FF002060"/>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FF0000"/>
        </patternFill>
      </fill>
      <border>
        <vertical/>
        <horizontal/>
      </border>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0"/>
      </font>
      <fill>
        <patternFill>
          <bgColor rgb="FF002060"/>
        </patternFill>
      </fill>
    </dxf>
    <dxf>
      <font>
        <b/>
        <i val="0"/>
        <color theme="0"/>
      </font>
      <fill>
        <patternFill>
          <bgColor rgb="FF002060"/>
        </patternFill>
      </fill>
    </dxf>
    <dxf>
      <font>
        <b/>
        <i val="0"/>
        <color theme="0"/>
      </font>
      <fill>
        <patternFill>
          <bgColor rgb="FFFF0000"/>
        </patternFill>
      </fill>
      <border>
        <vertical/>
        <horizontal/>
      </border>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color theme="0"/>
      </font>
      <fill>
        <patternFill>
          <bgColor rgb="FF92D050"/>
        </patternFill>
      </fill>
    </dxf>
    <dxf>
      <font>
        <b/>
        <i/>
        <color theme="0"/>
      </font>
      <fill>
        <patternFill>
          <bgColor rgb="FFFF0000"/>
        </patternFill>
      </fill>
    </dxf>
    <dxf>
      <font>
        <b/>
        <i/>
        <color theme="1"/>
      </font>
      <fill>
        <patternFill>
          <bgColor rgb="FFFFC000"/>
        </patternFill>
      </fill>
      <border>
        <vertical/>
        <horizontal/>
      </border>
    </dxf>
    <dxf>
      <font>
        <b/>
        <i val="0"/>
        <strike val="0"/>
        <color theme="0"/>
      </font>
      <numFmt numFmtId="30" formatCode="@"/>
      <fill>
        <patternFill>
          <bgColor theme="9"/>
        </patternFill>
      </fill>
    </dxf>
    <dxf>
      <font>
        <b/>
        <i val="0"/>
        <color theme="0"/>
      </font>
      <fill>
        <patternFill>
          <bgColor rgb="FFFF0000"/>
        </patternFill>
      </fill>
      <border>
        <vertical/>
        <horizontal/>
      </border>
    </dxf>
    <dxf>
      <font>
        <b/>
        <i val="0"/>
        <color theme="0"/>
      </font>
      <fill>
        <patternFill>
          <bgColor rgb="FF002060"/>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0"/>
      </font>
      <fill>
        <patternFill>
          <bgColor rgb="FFFF0000"/>
        </patternFill>
      </fill>
      <border>
        <vertical/>
        <horizontal/>
      </border>
    </dxf>
    <dxf>
      <font>
        <b/>
        <i val="0"/>
        <color theme="0"/>
      </font>
      <fill>
        <patternFill>
          <bgColor rgb="FF002060"/>
        </patternFill>
      </fill>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0"/>
      </font>
      <fill>
        <patternFill>
          <bgColor rgb="FF002060"/>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
      <font>
        <b/>
        <i val="0"/>
        <color theme="0"/>
      </font>
      <fill>
        <patternFill>
          <bgColor rgb="FFFF0000"/>
        </patternFill>
      </fill>
      <border>
        <vertical/>
        <horizontal/>
      </border>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color theme="0"/>
      </font>
      <fill>
        <patternFill>
          <bgColor rgb="FF002060"/>
        </patternFill>
      </fill>
    </dxf>
    <dxf>
      <font>
        <b/>
        <i val="0"/>
        <color theme="1"/>
      </font>
      <fill>
        <patternFill>
          <bgColor rgb="FFFFC000"/>
        </patternFill>
      </fill>
      <border>
        <vertical/>
        <horizontal/>
      </border>
    </dxf>
    <dxf>
      <font>
        <b/>
        <i val="0"/>
        <strike val="0"/>
        <color theme="0"/>
      </font>
      <numFmt numFmtId="30" formatCode="@"/>
      <fill>
        <patternFill>
          <bgColor theme="9"/>
        </patternFill>
      </fill>
    </dxf>
    <dxf>
      <font>
        <b/>
        <i val="0"/>
        <color theme="0"/>
      </font>
      <fill>
        <patternFill>
          <bgColor rgb="FFFF0000"/>
        </patternFill>
      </fill>
      <border>
        <vertical/>
        <horizontal/>
      </border>
    </dxf>
    <dxf>
      <font>
        <b/>
        <i val="0"/>
        <color theme="0"/>
      </font>
      <fill>
        <patternFill>
          <bgColor rgb="FF002060"/>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
      <font>
        <b/>
        <i val="0"/>
        <strike val="0"/>
        <color theme="0"/>
      </font>
      <numFmt numFmtId="30" formatCode="@"/>
      <fill>
        <patternFill>
          <bgColor theme="9"/>
        </patternFill>
      </fill>
    </dxf>
    <dxf>
      <font>
        <b/>
        <i/>
        <color theme="1"/>
      </font>
      <fill>
        <patternFill>
          <bgColor rgb="FFFFC000"/>
        </patternFill>
      </fill>
      <border>
        <vertical/>
        <horizontal/>
      </border>
    </dxf>
    <dxf>
      <font>
        <b/>
        <i/>
        <color theme="0"/>
      </font>
      <fill>
        <patternFill>
          <bgColor rgb="FF92D050"/>
        </patternFill>
      </fill>
    </dxf>
    <dxf>
      <font>
        <b/>
        <i/>
        <color theme="0"/>
      </font>
      <fill>
        <patternFill>
          <bgColor rgb="FFFF0000"/>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strike val="0"/>
        <color theme="0"/>
      </font>
      <numFmt numFmtId="30" formatCode="@"/>
      <fill>
        <patternFill>
          <bgColor theme="9"/>
        </patternFill>
      </fill>
    </dxf>
    <dxf>
      <font>
        <b/>
        <i/>
        <color theme="0"/>
      </font>
      <fill>
        <patternFill>
          <bgColor rgb="FFFF0000"/>
        </patternFill>
      </fill>
    </dxf>
    <dxf>
      <font>
        <b/>
        <i/>
        <color theme="0"/>
      </font>
      <fill>
        <patternFill>
          <bgColor rgb="FF92D050"/>
        </patternFill>
      </fill>
    </dxf>
    <dxf>
      <font>
        <b/>
        <i/>
        <color theme="1"/>
      </font>
      <fill>
        <patternFill>
          <bgColor rgb="FFFFC000"/>
        </patternFill>
      </fill>
      <border>
        <vertical/>
        <horizontal/>
      </border>
    </dxf>
    <dxf>
      <font>
        <b/>
        <i/>
        <color theme="1"/>
      </font>
      <fill>
        <patternFill>
          <bgColor rgb="FFFFC000"/>
        </patternFill>
      </fill>
      <border>
        <vertical/>
        <horizontal/>
      </border>
    </dxf>
    <dxf>
      <font>
        <b/>
        <i/>
        <color theme="0"/>
      </font>
      <fill>
        <patternFill>
          <bgColor rgb="FF92D050"/>
        </patternFill>
      </fill>
    </dxf>
    <dxf>
      <font>
        <b/>
        <i/>
        <color theme="0"/>
      </font>
      <fill>
        <patternFill>
          <bgColor rgb="FFFF0000"/>
        </patternFill>
      </fill>
    </dxf>
    <dxf>
      <font>
        <b/>
        <i val="0"/>
        <strike val="0"/>
        <color theme="0"/>
      </font>
      <numFmt numFmtId="30" formatCode="@"/>
      <fill>
        <patternFill>
          <bgColor theme="9"/>
        </patternFill>
      </fill>
    </dxf>
    <dxf>
      <font>
        <b/>
        <i val="0"/>
        <color theme="1"/>
      </font>
      <fill>
        <patternFill>
          <bgColor rgb="FFFFC000"/>
        </patternFill>
      </fill>
      <border>
        <vertical/>
        <horizontal/>
      </border>
    </dxf>
    <dxf>
      <font>
        <b/>
        <i val="0"/>
        <color theme="0"/>
      </font>
      <fill>
        <patternFill>
          <bgColor rgb="FFFF0000"/>
        </patternFill>
      </fill>
      <border>
        <vertical/>
        <horizontal/>
      </border>
    </dxf>
    <dxf>
      <font>
        <b/>
        <i val="0"/>
        <color theme="0"/>
      </font>
      <fill>
        <patternFill>
          <bgColor rgb="FF002060"/>
        </patternFill>
      </fill>
    </dxf>
    <dxf>
      <font>
        <b/>
        <i val="0"/>
        <color theme="0"/>
      </font>
      <fill>
        <patternFill>
          <bgColor rgb="FF002060"/>
        </patternFill>
      </fill>
    </dxf>
    <dxf>
      <font>
        <b/>
        <i val="0"/>
        <strike val="0"/>
        <color theme="0"/>
      </font>
      <numFmt numFmtId="30" formatCode="@"/>
      <fill>
        <patternFill>
          <bgColor theme="9"/>
        </patternFill>
      </fill>
    </dxf>
    <dxf>
      <font>
        <b/>
        <i val="0"/>
        <color theme="0"/>
      </font>
      <fill>
        <patternFill>
          <bgColor rgb="FFFF0000"/>
        </patternFill>
      </fill>
      <border>
        <vertical/>
        <horizontal/>
      </border>
    </dxf>
    <dxf>
      <font>
        <b/>
        <i val="0"/>
        <color theme="1"/>
      </font>
      <fill>
        <patternFill>
          <bgColor rgb="FFFFC000"/>
        </patternFill>
      </fill>
      <border>
        <vertical/>
        <horizontal/>
      </border>
    </dxf>
  </dxfs>
  <tableStyles count="0" defaultTableStyle="TableStyleMedium2" defaultPivotStyle="PivotStyleLight16"/>
  <colors>
    <mruColors>
      <color rgb="FFB6004B"/>
      <color rgb="FFFFDDEB"/>
      <color rgb="FFA7E8FF"/>
      <color rgb="FF0077A2"/>
      <color rgb="FFFFE2AF"/>
      <color rgb="FFFFD78F"/>
      <color rgb="FFFFC761"/>
      <color rgb="FFF29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5.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751912</xdr:colOff>
      <xdr:row>1</xdr:row>
      <xdr:rowOff>51954</xdr:rowOff>
    </xdr:from>
    <xdr:to>
      <xdr:col>1</xdr:col>
      <xdr:colOff>1862152</xdr:colOff>
      <xdr:row>2</xdr:row>
      <xdr:rowOff>606136</xdr:rowOff>
    </xdr:to>
    <xdr:pic>
      <xdr:nvPicPr>
        <xdr:cNvPr id="2" name="Imagen 1">
          <a:extLst>
            <a:ext uri="{FF2B5EF4-FFF2-40B4-BE49-F238E27FC236}">
              <a16:creationId xmlns:a16="http://schemas.microsoft.com/office/drawing/2014/main" id="{94E86CB3-D9E4-4226-89B4-0FA37577E7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8662" y="261504"/>
          <a:ext cx="1110240" cy="1227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751912</xdr:colOff>
      <xdr:row>0</xdr:row>
      <xdr:rowOff>0</xdr:rowOff>
    </xdr:from>
    <xdr:to>
      <xdr:col>2</xdr:col>
      <xdr:colOff>595327</xdr:colOff>
      <xdr:row>7</xdr:row>
      <xdr:rowOff>763732</xdr:rowOff>
    </xdr:to>
    <xdr:pic>
      <xdr:nvPicPr>
        <xdr:cNvPr id="3" name="Imagen 2">
          <a:extLst>
            <a:ext uri="{FF2B5EF4-FFF2-40B4-BE49-F238E27FC236}">
              <a16:creationId xmlns:a16="http://schemas.microsoft.com/office/drawing/2014/main" id="{15D76C8C-6FA0-6A06-6F1C-11305654E3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0562" y="0"/>
          <a:ext cx="1110240" cy="12304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238125</xdr:rowOff>
    </xdr:from>
    <xdr:to>
      <xdr:col>1</xdr:col>
      <xdr:colOff>1724025</xdr:colOff>
      <xdr:row>2</xdr:row>
      <xdr:rowOff>866775</xdr:rowOff>
    </xdr:to>
    <xdr:pic>
      <xdr:nvPicPr>
        <xdr:cNvPr id="2" name="Imagen 1">
          <a:extLst>
            <a:ext uri="{FF2B5EF4-FFF2-40B4-BE49-F238E27FC236}">
              <a16:creationId xmlns:a16="http://schemas.microsoft.com/office/drawing/2014/main" id="{448D1799-6EB7-D47C-4B4A-2AFC51A689DB}"/>
            </a:ext>
          </a:extLst>
        </xdr:cNvPr>
        <xdr:cNvPicPr>
          <a:picLocks noChangeAspect="1"/>
        </xdr:cNvPicPr>
      </xdr:nvPicPr>
      <xdr:blipFill>
        <a:blip xmlns:r="http://schemas.openxmlformats.org/officeDocument/2006/relationships" r:embed="rId1"/>
        <a:stretch>
          <a:fillRect/>
        </a:stretch>
      </xdr:blipFill>
      <xdr:spPr>
        <a:xfrm>
          <a:off x="609600" y="619125"/>
          <a:ext cx="1724025" cy="628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anegovco.sharepoint.com/Users/jahigueras/Downloads/FORMATO_DE_REPROGRAMACION_2025_FONDANE_DANE_METAS_20250219_CONSOLIDADO_17mar%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ahigueras/Downloads/FORMATO_DE_REPROGRAMACION_2025_FONDANE_DANE_METAS_20250219_CONSOLIDADO_17mar%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ahigueras/Documents/Presupuesto/Programacion/Herramienta%20Cargue%20Masivo/Informe%20PAI/TABLA%20GENERAL%20SPGI%20PA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ahigueras/Documents/Presupuesto/Programacion/Herramienta%20Cargue%20Masivo/Herramienta%20Cargue%20Masivo%20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ahigueras/Documents/Presupuesto/Programacion/Herramienta%20Cargue%20Masivo/Informe%20PAI/Consolidado_Alineaci&#243;n_2025_17oc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orge/Documents/JORGE/DANE/2024/PROGRAMACI&#211;N%20CONSOLIDADA/FUNCIONAMIENTO/FONDANE_FUNCIONAMIENT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anegovco-my.sharepoint.com/D/2018/PLAN%20DE%20ACCION/MATRIZ%20PLAN%20DE%20ACCION%202018%20DIRPEN%20FINAL%202501201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anegovco-my.sharepoint.com/Users/vvarelaa/AppData/Local/Microsoft/Windows/Temporary%20Internet%20Files/Content.Outlook/907WTPW2/FORMATO%20DE%20REPROGRAMACIO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anegovco-my.sharepoint.com/Users/jecorredorp/AppData/Local/Microsoft/Windows/Temporary%20Internet%20Files/Content.Outlook/1CXGKZDG/FORMULARIO%20REPROGRA%20FUNC%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5"/>
      <sheetName val="Hoja4"/>
      <sheetName val="dynamic"/>
      <sheetName val="Hoja3"/>
      <sheetName val="Dist"/>
      <sheetName val="PLAN DE ACCIÓN_2025"/>
      <sheetName val="PPTO_INV"/>
      <sheetName val="Distribución"/>
      <sheetName val="Recursos"/>
      <sheetName val="BASE"/>
      <sheetName val="OSIS"/>
      <sheetName val="Hoja7"/>
      <sheetName val="Hoja6"/>
      <sheetName val="INVERSION"/>
      <sheetName val="DIRECCIÓN"/>
      <sheetName val="AAI"/>
      <sheetName val="OPLAN"/>
      <sheetName val="DIRPEN"/>
      <sheetName val="OCI"/>
      <sheetName val="DICE"/>
      <sheetName val="CE"/>
      <sheetName val="DCD"/>
      <sheetName val="DIG"/>
      <sheetName val="DIMPE"/>
      <sheetName val="DSCN"/>
      <sheetName val="GH"/>
      <sheetName val="GD"/>
      <sheetName val="FN"/>
      <sheetName val="INFRA"/>
      <sheetName val="RRAA"/>
      <sheetName val="JUR"/>
      <sheetName val="SUB"/>
      <sheetName val="AD"/>
      <sheetName val="CP"/>
      <sheetName val="CID"/>
      <sheetName val="DT"/>
      <sheetName val="FONDANE"/>
      <sheetName val="SG"/>
      <sheetName val="PQRSD"/>
      <sheetName val="TECHOS "/>
      <sheetName val="METAS"/>
      <sheetName val="Hoja de Trabajo_REDUCCIÓN"/>
      <sheetName val="Hoja de Trabajo_ADICIÓ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5"/>
      <sheetName val="Hoja4"/>
      <sheetName val="dynamic"/>
      <sheetName val="Hoja3"/>
      <sheetName val="Dist"/>
      <sheetName val="PLAN DE ACCIÓN_2025"/>
      <sheetName val="PPTO_INV"/>
      <sheetName val="Distribución"/>
      <sheetName val="Recursos"/>
      <sheetName val="BASE"/>
      <sheetName val="OSIS"/>
      <sheetName val="Hoja7"/>
      <sheetName val="Hoja6"/>
      <sheetName val="INVERSION"/>
      <sheetName val="DIRECCIÓN"/>
      <sheetName val="AAI"/>
      <sheetName val="OPLAN"/>
      <sheetName val="DIRPEN"/>
      <sheetName val="OCI"/>
      <sheetName val="DICE"/>
      <sheetName val="CE"/>
      <sheetName val="DCD"/>
      <sheetName val="DIG"/>
      <sheetName val="DIMPE"/>
      <sheetName val="DSCN"/>
      <sheetName val="GH"/>
      <sheetName val="GD"/>
      <sheetName val="FN"/>
      <sheetName val="INFRA"/>
      <sheetName val="RRAA"/>
      <sheetName val="JUR"/>
      <sheetName val="SUB"/>
      <sheetName val="AD"/>
      <sheetName val="CP"/>
      <sheetName val="CID"/>
      <sheetName val="DT"/>
      <sheetName val="FONDANE"/>
      <sheetName val="SG"/>
      <sheetName val="PQRSD"/>
      <sheetName val="TECHOS "/>
      <sheetName val="METAS"/>
      <sheetName val="Hoja de Trabajo_REDUCCIÓN"/>
      <sheetName val="Hoja de Trabajo_ADICIÓ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8"/>
      <sheetName val="PAI_2025_CONSOLIDADO"/>
      <sheetName val="Hoja6"/>
      <sheetName val="Detalle4"/>
      <sheetName val="Detalle5"/>
      <sheetName val="METAS_2"/>
      <sheetName val="Hoja4"/>
      <sheetName val="Detalle1"/>
      <sheetName val="Detalle2"/>
      <sheetName val="Hoja5"/>
      <sheetName val="VERTICALIZACIÓN_2"/>
      <sheetName val="Hoja3"/>
      <sheetName val="BASE TOTAL DANE"/>
      <sheetName val="Hoja1"/>
      <sheetName val="ALINEACIÓN_22sept"/>
      <sheetName val="Hoja11"/>
      <sheetName val="CRUCE_TOTAL_ALINEACIÓN_30sept"/>
      <sheetName val="VERTICALIZACIÓN"/>
      <sheetName val="Resumen"/>
      <sheetName val="Hoja7"/>
      <sheetName val="Hoja2"/>
    </sheetNames>
    <sheetDataSet>
      <sheetData sheetId="0"/>
      <sheetData sheetId="1"/>
      <sheetData sheetId="2"/>
      <sheetData sheetId="3"/>
      <sheetData sheetId="4"/>
      <sheetData sheetId="5">
        <row r="4">
          <cell r="A4" t="str">
            <v>CE_01</v>
          </cell>
          <cell r="B4">
            <v>7137464461.1807289</v>
          </cell>
          <cell r="C4">
            <v>6615475541.6108017</v>
          </cell>
          <cell r="D4">
            <v>4602731278.262393</v>
          </cell>
        </row>
        <row r="5">
          <cell r="A5" t="str">
            <v>CE_02</v>
          </cell>
          <cell r="B5">
            <v>2203797317.8515563</v>
          </cell>
          <cell r="C5">
            <v>2159325931.9511476</v>
          </cell>
          <cell r="D5">
            <v>1903490957.031333</v>
          </cell>
        </row>
        <row r="6">
          <cell r="A6" t="str">
            <v>CE_03</v>
          </cell>
          <cell r="B6">
            <v>194398000</v>
          </cell>
          <cell r="C6">
            <v>194398000</v>
          </cell>
          <cell r="D6">
            <v>155381165.32999998</v>
          </cell>
        </row>
        <row r="7">
          <cell r="A7" t="str">
            <v>CE_04</v>
          </cell>
          <cell r="B7">
            <v>3634982436.9730749</v>
          </cell>
          <cell r="C7">
            <v>3639558394.9499998</v>
          </cell>
          <cell r="D7">
            <v>2298148588.5500002</v>
          </cell>
        </row>
        <row r="8">
          <cell r="A8" t="str">
            <v>CE_05</v>
          </cell>
          <cell r="B8">
            <v>96592349.563413307</v>
          </cell>
          <cell r="C8">
            <v>97440000</v>
          </cell>
          <cell r="D8">
            <v>97440000</v>
          </cell>
        </row>
        <row r="9">
          <cell r="A9" t="str">
            <v>CE_06</v>
          </cell>
          <cell r="B9">
            <v>1183275718.1969874</v>
          </cell>
          <cell r="C9">
            <v>1176035233.3299999</v>
          </cell>
          <cell r="D9">
            <v>839543767.63999999</v>
          </cell>
        </row>
        <row r="10">
          <cell r="A10" t="str">
            <v>CE_07</v>
          </cell>
          <cell r="B10">
            <v>81504553.18795085</v>
          </cell>
          <cell r="C10">
            <v>82219800</v>
          </cell>
          <cell r="D10">
            <v>74665417</v>
          </cell>
        </row>
        <row r="11">
          <cell r="A11" t="str">
            <v>CE_08</v>
          </cell>
          <cell r="B11">
            <v>1050293886.0148131</v>
          </cell>
          <cell r="C11">
            <v>1019380749</v>
          </cell>
          <cell r="D11">
            <v>587294176.67000008</v>
          </cell>
        </row>
        <row r="12">
          <cell r="A12" t="str">
            <v>CE_09</v>
          </cell>
          <cell r="B12">
            <v>553924900.8583287</v>
          </cell>
          <cell r="C12">
            <v>551957800</v>
          </cell>
          <cell r="D12">
            <v>352593202</v>
          </cell>
        </row>
        <row r="13">
          <cell r="A13" t="str">
            <v>CE_10</v>
          </cell>
          <cell r="B13">
            <v>3154538767.2648263</v>
          </cell>
          <cell r="C13">
            <v>2812040307.563107</v>
          </cell>
          <cell r="D13">
            <v>1820758308.8930378</v>
          </cell>
        </row>
        <row r="14">
          <cell r="A14" t="str">
            <v>CE_11</v>
          </cell>
          <cell r="B14">
            <v>1622447329.3583882</v>
          </cell>
          <cell r="C14">
            <v>1562101833.22</v>
          </cell>
          <cell r="D14">
            <v>913517379.88999999</v>
          </cell>
        </row>
        <row r="15">
          <cell r="A15" t="str">
            <v>DCD_01</v>
          </cell>
          <cell r="B15">
            <v>218595500</v>
          </cell>
          <cell r="C15">
            <v>218595500</v>
          </cell>
          <cell r="D15">
            <v>145774050.17000002</v>
          </cell>
        </row>
        <row r="16">
          <cell r="A16" t="str">
            <v>DCD_02</v>
          </cell>
          <cell r="B16">
            <v>71805500</v>
          </cell>
          <cell r="C16">
            <v>71338833.5</v>
          </cell>
          <cell r="D16">
            <v>47387717</v>
          </cell>
        </row>
        <row r="17">
          <cell r="A17" t="str">
            <v>DCD_03</v>
          </cell>
          <cell r="B17">
            <v>57050000</v>
          </cell>
          <cell r="C17">
            <v>57050000</v>
          </cell>
          <cell r="D17">
            <v>36131667</v>
          </cell>
        </row>
        <row r="18">
          <cell r="A18" t="str">
            <v>DCD_04</v>
          </cell>
          <cell r="B18">
            <v>58737410.002499998</v>
          </cell>
          <cell r="C18">
            <v>45990684</v>
          </cell>
          <cell r="D18">
            <v>33084699.450000003</v>
          </cell>
        </row>
        <row r="19">
          <cell r="A19" t="str">
            <v>DCD_06</v>
          </cell>
          <cell r="B19">
            <v>5013306003.3003311</v>
          </cell>
          <cell r="C19">
            <v>3387935278.1362782</v>
          </cell>
          <cell r="D19">
            <v>1997675675.2645714</v>
          </cell>
        </row>
        <row r="20">
          <cell r="A20" t="str">
            <v>DCD_08</v>
          </cell>
          <cell r="B20">
            <v>165880263.48766842</v>
          </cell>
          <cell r="C20">
            <v>148498180</v>
          </cell>
          <cell r="D20">
            <v>105360727</v>
          </cell>
        </row>
        <row r="21">
          <cell r="A21" t="str">
            <v>DCD_09</v>
          </cell>
          <cell r="B21">
            <v>78221623.335000008</v>
          </cell>
          <cell r="C21">
            <v>72632640</v>
          </cell>
          <cell r="D21">
            <v>50186346.5</v>
          </cell>
        </row>
        <row r="22">
          <cell r="A22" t="str">
            <v>DCD_10</v>
          </cell>
          <cell r="B22">
            <v>28589000</v>
          </cell>
          <cell r="C22">
            <v>25990000</v>
          </cell>
          <cell r="D22">
            <v>18193000</v>
          </cell>
        </row>
        <row r="23">
          <cell r="A23" t="str">
            <v>DCD_13</v>
          </cell>
          <cell r="B23">
            <v>17024510.004000001</v>
          </cell>
          <cell r="C23">
            <v>9185184</v>
          </cell>
          <cell r="D23">
            <v>6093999.5999999996</v>
          </cell>
        </row>
        <row r="24">
          <cell r="A24" t="str">
            <v>DCD_14</v>
          </cell>
          <cell r="B24">
            <v>191502549.66258153</v>
          </cell>
          <cell r="C24">
            <v>142090265.13980851</v>
          </cell>
          <cell r="D24">
            <v>77977657.674862012</v>
          </cell>
        </row>
        <row r="25">
          <cell r="A25" t="str">
            <v>DCD_15</v>
          </cell>
          <cell r="B25">
            <v>70736793</v>
          </cell>
          <cell r="C25">
            <v>62019630</v>
          </cell>
          <cell r="D25">
            <v>44562252.609999999</v>
          </cell>
        </row>
        <row r="26">
          <cell r="A26" t="str">
            <v>DCD_16</v>
          </cell>
          <cell r="B26">
            <v>35239910</v>
          </cell>
          <cell r="C26">
            <v>35038455.998899996</v>
          </cell>
          <cell r="D26">
            <v>18114804.359534886</v>
          </cell>
        </row>
        <row r="27">
          <cell r="A27" t="str">
            <v>DCD_17</v>
          </cell>
          <cell r="B27">
            <v>531179654</v>
          </cell>
          <cell r="C27">
            <v>531179653.99999994</v>
          </cell>
          <cell r="D27">
            <v>29171766.5</v>
          </cell>
        </row>
        <row r="28">
          <cell r="A28" t="str">
            <v>DCD_19</v>
          </cell>
          <cell r="B28">
            <v>246116306.32999998</v>
          </cell>
          <cell r="C28">
            <v>239676251.33219999</v>
          </cell>
          <cell r="D28">
            <v>68064874.670000002</v>
          </cell>
        </row>
        <row r="29">
          <cell r="A29" t="str">
            <v>DCD_20</v>
          </cell>
          <cell r="B29">
            <v>147097399.99758154</v>
          </cell>
          <cell r="C29">
            <v>133632157.5</v>
          </cell>
          <cell r="D29">
            <v>60753175.627906978</v>
          </cell>
        </row>
        <row r="30">
          <cell r="A30" t="str">
            <v>DCD_21</v>
          </cell>
          <cell r="B30">
            <v>608118425.9952774</v>
          </cell>
          <cell r="C30">
            <v>605501744</v>
          </cell>
          <cell r="D30">
            <v>389419471.953125</v>
          </cell>
        </row>
        <row r="31">
          <cell r="A31" t="str">
            <v>DCD_22</v>
          </cell>
          <cell r="B31">
            <v>406079106.66800004</v>
          </cell>
          <cell r="C31">
            <v>346813059.25</v>
          </cell>
          <cell r="D31">
            <v>219564300.06860465</v>
          </cell>
        </row>
        <row r="32">
          <cell r="A32" t="str">
            <v>DCD_23</v>
          </cell>
          <cell r="B32">
            <v>295848509.99163628</v>
          </cell>
          <cell r="C32">
            <v>258851600</v>
          </cell>
          <cell r="D32">
            <v>162328283.5</v>
          </cell>
        </row>
        <row r="33">
          <cell r="A33" t="str">
            <v>DCD_24</v>
          </cell>
          <cell r="B33">
            <v>585627346.66500008</v>
          </cell>
          <cell r="C33">
            <v>539207646</v>
          </cell>
          <cell r="D33">
            <v>352644332.10000002</v>
          </cell>
        </row>
        <row r="34">
          <cell r="A34" t="str">
            <v>DCD_26</v>
          </cell>
          <cell r="B34">
            <v>180538483.33399999</v>
          </cell>
          <cell r="C34">
            <v>159643419.75</v>
          </cell>
          <cell r="D34">
            <v>107628382.84999999</v>
          </cell>
        </row>
        <row r="35">
          <cell r="A35" t="str">
            <v>DCD_27</v>
          </cell>
          <cell r="B35">
            <v>168994133.33399999</v>
          </cell>
          <cell r="C35">
            <v>148008000</v>
          </cell>
          <cell r="D35">
            <v>105528873</v>
          </cell>
        </row>
        <row r="36">
          <cell r="A36" t="str">
            <v>DCD_28</v>
          </cell>
          <cell r="B36">
            <v>1456780336</v>
          </cell>
          <cell r="C36">
            <v>1345276763.9377561</v>
          </cell>
          <cell r="D36">
            <v>736118801.61845469</v>
          </cell>
        </row>
        <row r="37">
          <cell r="A37" t="str">
            <v>DICE_01</v>
          </cell>
          <cell r="B37">
            <v>98856666.659999996</v>
          </cell>
          <cell r="C37">
            <v>98856666.659999996</v>
          </cell>
          <cell r="D37">
            <v>61256666.659999996</v>
          </cell>
        </row>
        <row r="38">
          <cell r="A38" t="str">
            <v>DICE_02</v>
          </cell>
          <cell r="B38">
            <v>364716666.67000002</v>
          </cell>
          <cell r="C38">
            <v>364716666.67000002</v>
          </cell>
          <cell r="D38">
            <v>187046666.67000002</v>
          </cell>
        </row>
        <row r="39">
          <cell r="A39" t="str">
            <v>DICE_03</v>
          </cell>
          <cell r="B39">
            <v>274140172.66999996</v>
          </cell>
          <cell r="C39">
            <v>244722291.32999998</v>
          </cell>
          <cell r="D39">
            <v>159485502.32999998</v>
          </cell>
        </row>
        <row r="40">
          <cell r="A40" t="str">
            <v>DICE_04</v>
          </cell>
          <cell r="B40">
            <v>927837827.33999991</v>
          </cell>
          <cell r="C40">
            <v>905453522.49000001</v>
          </cell>
          <cell r="D40">
            <v>514312189.31999999</v>
          </cell>
        </row>
        <row r="41">
          <cell r="A41" t="str">
            <v>DICE_05</v>
          </cell>
          <cell r="B41">
            <v>584448666.65999997</v>
          </cell>
          <cell r="C41">
            <v>568248666.65999997</v>
          </cell>
          <cell r="D41">
            <v>372128666.65999997</v>
          </cell>
        </row>
        <row r="42">
          <cell r="A42" t="str">
            <v>DIG_01</v>
          </cell>
          <cell r="B42">
            <v>98640000</v>
          </cell>
          <cell r="C42">
            <v>96190962</v>
          </cell>
          <cell r="D42">
            <v>67914901</v>
          </cell>
        </row>
        <row r="43">
          <cell r="A43" t="str">
            <v>DIG_02</v>
          </cell>
          <cell r="B43">
            <v>514124000</v>
          </cell>
          <cell r="C43">
            <v>505255790</v>
          </cell>
          <cell r="D43">
            <v>381402603.31999999</v>
          </cell>
        </row>
        <row r="44">
          <cell r="A44" t="str">
            <v>DIG_03</v>
          </cell>
          <cell r="B44">
            <v>1423850500.0000002</v>
          </cell>
          <cell r="C44">
            <v>1409851257</v>
          </cell>
          <cell r="D44">
            <v>1049895362.0000001</v>
          </cell>
        </row>
        <row r="45">
          <cell r="A45" t="str">
            <v>DIG_04</v>
          </cell>
          <cell r="B45">
            <v>1015855500</v>
          </cell>
          <cell r="C45">
            <v>1015416140</v>
          </cell>
          <cell r="D45">
            <v>711565106.99999988</v>
          </cell>
        </row>
        <row r="46">
          <cell r="A46" t="str">
            <v>DIG_05</v>
          </cell>
          <cell r="B46">
            <v>200565000</v>
          </cell>
          <cell r="C46">
            <v>200565000</v>
          </cell>
          <cell r="D46">
            <v>137754150</v>
          </cell>
        </row>
        <row r="47">
          <cell r="A47" t="str">
            <v>DIG_06</v>
          </cell>
          <cell r="B47">
            <v>202165000</v>
          </cell>
          <cell r="C47">
            <v>201711160</v>
          </cell>
          <cell r="D47">
            <v>138371656</v>
          </cell>
        </row>
        <row r="48">
          <cell r="A48" t="str">
            <v>DIG_07</v>
          </cell>
          <cell r="B48">
            <v>44800000</v>
          </cell>
          <cell r="C48">
            <v>44800000</v>
          </cell>
          <cell r="D48">
            <v>30464000</v>
          </cell>
        </row>
        <row r="49">
          <cell r="A49" t="str">
            <v>DIMPE_01</v>
          </cell>
          <cell r="B49">
            <v>43952963.33212018</v>
          </cell>
          <cell r="C49">
            <v>43952963.333000004</v>
          </cell>
          <cell r="D49">
            <v>32331440.232999999</v>
          </cell>
        </row>
        <row r="50">
          <cell r="A50" t="str">
            <v>DIMPE_02</v>
          </cell>
          <cell r="B50">
            <v>53005769.864590749</v>
          </cell>
          <cell r="C50">
            <v>53005769.934</v>
          </cell>
          <cell r="D50">
            <v>43729689.800000004</v>
          </cell>
        </row>
        <row r="51">
          <cell r="A51" t="str">
            <v>DIMPE_03</v>
          </cell>
          <cell r="B51">
            <v>28361320.998180263</v>
          </cell>
          <cell r="C51">
            <v>28361320.999499999</v>
          </cell>
          <cell r="D51">
            <v>21503767.5495</v>
          </cell>
        </row>
        <row r="52">
          <cell r="A52" t="str">
            <v>DIMPE_04</v>
          </cell>
          <cell r="B52">
            <v>4975352</v>
          </cell>
          <cell r="C52">
            <v>4975352</v>
          </cell>
          <cell r="D52">
            <v>4021742.9000000004</v>
          </cell>
        </row>
        <row r="53">
          <cell r="A53" t="str">
            <v>DIMPE_05</v>
          </cell>
          <cell r="B53">
            <v>4515942089.5507908</v>
          </cell>
          <cell r="C53">
            <v>4436598936.3135014</v>
          </cell>
          <cell r="D53">
            <v>3322482247.56812</v>
          </cell>
        </row>
        <row r="54">
          <cell r="A54" t="str">
            <v>DIMPE_07</v>
          </cell>
          <cell r="B54">
            <v>20787152.390000001</v>
          </cell>
          <cell r="C54">
            <v>20787152.5</v>
          </cell>
          <cell r="D54">
            <v>12368055.100000001</v>
          </cell>
        </row>
        <row r="55">
          <cell r="A55" t="str">
            <v>DIMPE_08</v>
          </cell>
          <cell r="B55">
            <v>4975352</v>
          </cell>
          <cell r="C55">
            <v>4975352</v>
          </cell>
          <cell r="D55">
            <v>4021742.9000000004</v>
          </cell>
        </row>
        <row r="56">
          <cell r="A56" t="str">
            <v>DIR_AAI_01</v>
          </cell>
          <cell r="B56">
            <v>166835833.33500001</v>
          </cell>
          <cell r="C56">
            <v>162225000</v>
          </cell>
          <cell r="D56">
            <v>107435833.17000002</v>
          </cell>
        </row>
        <row r="57">
          <cell r="A57" t="str">
            <v>DIR_AAI_02</v>
          </cell>
          <cell r="B57">
            <v>23309166.664999999</v>
          </cell>
          <cell r="C57">
            <v>22825000</v>
          </cell>
          <cell r="D57">
            <v>15009166.5</v>
          </cell>
        </row>
        <row r="58">
          <cell r="A58" t="str">
            <v>DIR_AAI_03</v>
          </cell>
          <cell r="B58">
            <v>117750000</v>
          </cell>
          <cell r="C58">
            <v>117600000</v>
          </cell>
          <cell r="D58">
            <v>70523948.714285716</v>
          </cell>
        </row>
        <row r="59">
          <cell r="A59" t="str">
            <v>DIR_AAI_04</v>
          </cell>
          <cell r="B59">
            <v>57198865.75</v>
          </cell>
          <cell r="C59">
            <v>34493465.75</v>
          </cell>
          <cell r="D59">
            <v>16568188.864285715</v>
          </cell>
        </row>
        <row r="60">
          <cell r="A60" t="str">
            <v>DIR_AAI_05</v>
          </cell>
          <cell r="B60">
            <v>89948866.25</v>
          </cell>
          <cell r="C60">
            <v>52693543.75</v>
          </cell>
          <cell r="D60">
            <v>31577651.149999999</v>
          </cell>
        </row>
        <row r="61">
          <cell r="A61" t="str">
            <v>DIR_GEDI_02</v>
          </cell>
          <cell r="B61">
            <v>113921746.32499999</v>
          </cell>
          <cell r="C61">
            <v>110716666.33500001</v>
          </cell>
          <cell r="D61">
            <v>68716666.335000008</v>
          </cell>
        </row>
        <row r="62">
          <cell r="A62" t="str">
            <v>DIR_GEDI_03</v>
          </cell>
          <cell r="B62">
            <v>99280601.670000002</v>
          </cell>
          <cell r="C62">
            <v>72207153</v>
          </cell>
          <cell r="D62">
            <v>45627833</v>
          </cell>
        </row>
        <row r="63">
          <cell r="A63" t="str">
            <v>DIR_GEDI_04</v>
          </cell>
          <cell r="B63">
            <v>49410000.005000003</v>
          </cell>
          <cell r="C63">
            <v>35583333.335000001</v>
          </cell>
          <cell r="D63">
            <v>21583333.335000001</v>
          </cell>
        </row>
        <row r="64">
          <cell r="A64" t="str">
            <v>DIR_ODS_01</v>
          </cell>
          <cell r="B64">
            <v>165112924.333</v>
          </cell>
          <cell r="C64">
            <v>155086425.80000001</v>
          </cell>
          <cell r="D64">
            <v>89123077.717114016</v>
          </cell>
        </row>
        <row r="65">
          <cell r="A65" t="str">
            <v>DIR_ODS_02</v>
          </cell>
          <cell r="B65">
            <v>93581046.333000004</v>
          </cell>
          <cell r="C65">
            <v>87565147.200000003</v>
          </cell>
          <cell r="D65">
            <v>50137090.350268416</v>
          </cell>
        </row>
        <row r="66">
          <cell r="A66" t="str">
            <v>DIR_ODS_03</v>
          </cell>
          <cell r="B66">
            <v>85257679.334000006</v>
          </cell>
          <cell r="C66">
            <v>81247080</v>
          </cell>
          <cell r="D66">
            <v>47868428.766845614</v>
          </cell>
        </row>
        <row r="67">
          <cell r="A67" t="str">
            <v>DIRPEN_01</v>
          </cell>
          <cell r="B67">
            <v>518342600</v>
          </cell>
          <cell r="C67">
            <v>425024599</v>
          </cell>
          <cell r="D67">
            <v>285968566</v>
          </cell>
        </row>
        <row r="68">
          <cell r="A68" t="str">
            <v>DIRPEN_02</v>
          </cell>
          <cell r="B68">
            <v>9900000</v>
          </cell>
          <cell r="C68">
            <v>9900000</v>
          </cell>
          <cell r="D68">
            <v>6300000</v>
          </cell>
        </row>
        <row r="69">
          <cell r="A69" t="str">
            <v>DIRPEN_05</v>
          </cell>
          <cell r="B69">
            <v>17286949.658544693</v>
          </cell>
          <cell r="C69">
            <v>13968944.5</v>
          </cell>
          <cell r="D69">
            <v>9595837.5</v>
          </cell>
        </row>
        <row r="70">
          <cell r="A70" t="str">
            <v>DIRPEN_06</v>
          </cell>
          <cell r="B70">
            <v>165266666.75668898</v>
          </cell>
          <cell r="C70">
            <v>165266667.5</v>
          </cell>
          <cell r="D70">
            <v>87266667.5</v>
          </cell>
        </row>
        <row r="71">
          <cell r="A71" t="str">
            <v>DIRPEN_07</v>
          </cell>
          <cell r="B71">
            <v>895689716.65103352</v>
          </cell>
          <cell r="C71">
            <v>880357111.5</v>
          </cell>
          <cell r="D71">
            <v>516255504.5</v>
          </cell>
        </row>
        <row r="72">
          <cell r="A72" t="str">
            <v>DIRPEN_08</v>
          </cell>
          <cell r="B72">
            <v>221503400</v>
          </cell>
          <cell r="C72">
            <v>217793000</v>
          </cell>
          <cell r="D72">
            <v>142741000</v>
          </cell>
        </row>
        <row r="73">
          <cell r="A73" t="str">
            <v>DIRPEN_10</v>
          </cell>
          <cell r="B73">
            <v>60291000</v>
          </cell>
          <cell r="C73">
            <v>59925600</v>
          </cell>
          <cell r="D73">
            <v>38001600</v>
          </cell>
        </row>
        <row r="74">
          <cell r="A74" t="str">
            <v>DIRPEN_11</v>
          </cell>
          <cell r="B74">
            <v>543679666.93373322</v>
          </cell>
          <cell r="C74">
            <v>543515666.5</v>
          </cell>
          <cell r="D74">
            <v>345860133.17000002</v>
          </cell>
        </row>
        <row r="75">
          <cell r="A75" t="str">
            <v>DRA_01</v>
          </cell>
          <cell r="B75">
            <v>110864353196.41116</v>
          </cell>
          <cell r="C75">
            <v>93041011893.619858</v>
          </cell>
          <cell r="D75">
            <v>78687345132.479385</v>
          </cell>
        </row>
        <row r="76">
          <cell r="A76" t="str">
            <v>DRA_02</v>
          </cell>
          <cell r="B76">
            <v>4259904451.4300003</v>
          </cell>
          <cell r="C76">
            <v>3708160190.4899998</v>
          </cell>
          <cell r="D76">
            <v>2546439785.5999994</v>
          </cell>
        </row>
        <row r="77">
          <cell r="A77" t="str">
            <v>DRA_03</v>
          </cell>
          <cell r="B77">
            <v>1537349335.1599994</v>
          </cell>
          <cell r="C77">
            <v>1296917974.4999998</v>
          </cell>
          <cell r="D77">
            <v>869795552.32000005</v>
          </cell>
        </row>
        <row r="78">
          <cell r="A78" t="str">
            <v>DRA_RREE_01</v>
          </cell>
          <cell r="B78">
            <v>338007030.47000003</v>
          </cell>
          <cell r="C78">
            <v>338007031</v>
          </cell>
          <cell r="D78">
            <v>204376407</v>
          </cell>
        </row>
        <row r="79">
          <cell r="A79" t="str">
            <v>DRA_RREE_02</v>
          </cell>
          <cell r="B79">
            <v>85000000</v>
          </cell>
          <cell r="C79">
            <v>84633333.5</v>
          </cell>
          <cell r="D79">
            <v>55233333.5</v>
          </cell>
        </row>
        <row r="80">
          <cell r="A80" t="str">
            <v>DRA_RREE_03</v>
          </cell>
          <cell r="B80">
            <v>153750000</v>
          </cell>
          <cell r="C80">
            <v>153383333.5</v>
          </cell>
          <cell r="D80">
            <v>94216667</v>
          </cell>
        </row>
        <row r="81">
          <cell r="A81" t="str">
            <v>DRA_RREE_04</v>
          </cell>
          <cell r="B81">
            <v>311992969.52999997</v>
          </cell>
          <cell r="C81">
            <v>302207134</v>
          </cell>
          <cell r="D81">
            <v>184297822</v>
          </cell>
        </row>
        <row r="82">
          <cell r="A82" t="str">
            <v>DRA_RREE_05</v>
          </cell>
          <cell r="B82">
            <v>92600000</v>
          </cell>
          <cell r="C82">
            <v>92133333.5</v>
          </cell>
          <cell r="D82">
            <v>66613333.5</v>
          </cell>
        </row>
        <row r="83">
          <cell r="A83" t="str">
            <v>DRA_RREE_06</v>
          </cell>
          <cell r="B83">
            <v>96260785.976584747</v>
          </cell>
          <cell r="C83">
            <v>83885278</v>
          </cell>
          <cell r="D83">
            <v>64103335</v>
          </cell>
        </row>
        <row r="84">
          <cell r="A84" t="str">
            <v>DRA_RREE_07</v>
          </cell>
          <cell r="B84">
            <v>168473432.59377342</v>
          </cell>
          <cell r="C84">
            <v>151597999</v>
          </cell>
          <cell r="D84">
            <v>91670740.5</v>
          </cell>
        </row>
        <row r="85">
          <cell r="A85" t="str">
            <v>DRA_RREE_08</v>
          </cell>
          <cell r="B85">
            <v>148756787.88376796</v>
          </cell>
          <cell r="C85">
            <v>143229079</v>
          </cell>
          <cell r="D85">
            <v>92749113.5</v>
          </cell>
        </row>
        <row r="86">
          <cell r="A86" t="str">
            <v>DRA_RREE_09</v>
          </cell>
          <cell r="B86">
            <v>261582188.98870623</v>
          </cell>
          <cell r="C86">
            <v>253812752.5</v>
          </cell>
          <cell r="D86">
            <v>141400264</v>
          </cell>
        </row>
        <row r="87">
          <cell r="A87" t="str">
            <v>DRA_RREE_10</v>
          </cell>
          <cell r="B87">
            <v>171184679.98870623</v>
          </cell>
          <cell r="C87">
            <v>168716815</v>
          </cell>
          <cell r="D87">
            <v>108290584</v>
          </cell>
        </row>
        <row r="88">
          <cell r="A88" t="str">
            <v>DRA_RREE_11</v>
          </cell>
          <cell r="B88">
            <v>40250000</v>
          </cell>
          <cell r="C88">
            <v>40250000</v>
          </cell>
          <cell r="D88">
            <v>23683333.5</v>
          </cell>
        </row>
        <row r="89">
          <cell r="A89" t="str">
            <v>DSCN_01</v>
          </cell>
          <cell r="B89">
            <v>335536452.98045886</v>
          </cell>
          <cell r="C89">
            <v>298043812.5</v>
          </cell>
          <cell r="D89">
            <v>221868977</v>
          </cell>
        </row>
        <row r="90">
          <cell r="A90" t="str">
            <v>DSCN_02</v>
          </cell>
          <cell r="B90">
            <v>63654060</v>
          </cell>
          <cell r="C90">
            <v>57048450</v>
          </cell>
          <cell r="D90">
            <v>39633660</v>
          </cell>
        </row>
        <row r="91">
          <cell r="A91" t="str">
            <v>DSCN_06</v>
          </cell>
          <cell r="B91">
            <v>138945362.50106323</v>
          </cell>
          <cell r="C91">
            <v>138945362.5</v>
          </cell>
          <cell r="D91">
            <v>89689863</v>
          </cell>
        </row>
        <row r="92">
          <cell r="A92" t="str">
            <v>DSCN_07</v>
          </cell>
          <cell r="B92">
            <v>74861167.050000012</v>
          </cell>
          <cell r="C92">
            <v>74861166.670000002</v>
          </cell>
          <cell r="D92">
            <v>47721166.700000003</v>
          </cell>
        </row>
        <row r="93">
          <cell r="A93" t="str">
            <v>DSCN_08</v>
          </cell>
          <cell r="B93">
            <v>66200001.295742117</v>
          </cell>
          <cell r="C93">
            <v>66200000</v>
          </cell>
          <cell r="D93">
            <v>42200000</v>
          </cell>
        </row>
        <row r="94">
          <cell r="A94" t="str">
            <v>DSCN_10</v>
          </cell>
          <cell r="B94">
            <v>385714688.97519153</v>
          </cell>
          <cell r="C94">
            <v>385478749.23000002</v>
          </cell>
          <cell r="D94">
            <v>250113204.73000002</v>
          </cell>
        </row>
        <row r="95">
          <cell r="A95" t="str">
            <v>DSCN_11</v>
          </cell>
          <cell r="B95">
            <v>130405543.99161254</v>
          </cell>
          <cell r="C95">
            <v>127552400</v>
          </cell>
          <cell r="D95">
            <v>80826076</v>
          </cell>
        </row>
        <row r="96">
          <cell r="A96" t="str">
            <v>DSCN_13</v>
          </cell>
          <cell r="B96">
            <v>156822258.15363824</v>
          </cell>
          <cell r="C96">
            <v>148816600</v>
          </cell>
          <cell r="D96">
            <v>110775061</v>
          </cell>
        </row>
        <row r="97">
          <cell r="A97" t="str">
            <v>DSCN_14</v>
          </cell>
          <cell r="B97">
            <v>566349379.37514579</v>
          </cell>
          <cell r="C97">
            <v>558639595</v>
          </cell>
          <cell r="D97">
            <v>378739560</v>
          </cell>
        </row>
        <row r="98">
          <cell r="A98" t="str">
            <v>DSCN_15</v>
          </cell>
          <cell r="B98">
            <v>473499999.97899795</v>
          </cell>
          <cell r="C98">
            <v>464010000</v>
          </cell>
          <cell r="D98">
            <v>321626666</v>
          </cell>
        </row>
        <row r="99">
          <cell r="A99" t="str">
            <v>DSCN_16</v>
          </cell>
          <cell r="B99">
            <v>20792519.998662662</v>
          </cell>
          <cell r="C99">
            <v>20792520</v>
          </cell>
          <cell r="D99">
            <v>20792520</v>
          </cell>
        </row>
        <row r="100">
          <cell r="A100" t="str">
            <v>DSCN_21</v>
          </cell>
          <cell r="B100">
            <v>84640000</v>
          </cell>
          <cell r="C100">
            <v>84640000</v>
          </cell>
          <cell r="D100">
            <v>62040000</v>
          </cell>
        </row>
        <row r="101">
          <cell r="A101" t="str">
            <v>DSCN_22</v>
          </cell>
          <cell r="B101">
            <v>18480000</v>
          </cell>
          <cell r="C101">
            <v>18480000</v>
          </cell>
          <cell r="D101">
            <v>18480000</v>
          </cell>
        </row>
        <row r="102">
          <cell r="A102" t="str">
            <v>DSCN_23</v>
          </cell>
          <cell r="B102">
            <v>262733333.32999998</v>
          </cell>
          <cell r="C102">
            <v>255000000</v>
          </cell>
          <cell r="D102">
            <v>162533333</v>
          </cell>
        </row>
        <row r="103">
          <cell r="A103" t="str">
            <v xml:space="preserve">DSCN_24 </v>
          </cell>
          <cell r="B103">
            <v>521220073.24611962</v>
          </cell>
          <cell r="C103">
            <v>468892811.67000002</v>
          </cell>
          <cell r="D103">
            <v>260884892.40684211</v>
          </cell>
        </row>
        <row r="104">
          <cell r="A104" t="str">
            <v>DT_01</v>
          </cell>
          <cell r="B104">
            <v>110000000.90000001</v>
          </cell>
          <cell r="C104">
            <v>110000000</v>
          </cell>
          <cell r="D104">
            <v>83000000</v>
          </cell>
        </row>
        <row r="105">
          <cell r="A105" t="str">
            <v>DT_03</v>
          </cell>
          <cell r="B105">
            <v>128575000</v>
          </cell>
          <cell r="C105">
            <v>128575000</v>
          </cell>
          <cell r="D105">
            <v>92400000</v>
          </cell>
        </row>
        <row r="106">
          <cell r="A106" t="str">
            <v>DT_05</v>
          </cell>
          <cell r="B106">
            <v>59946000</v>
          </cell>
          <cell r="C106">
            <v>59946000</v>
          </cell>
          <cell r="D106">
            <v>35226000</v>
          </cell>
        </row>
        <row r="107">
          <cell r="A107" t="str">
            <v>DT_06</v>
          </cell>
          <cell r="B107">
            <v>222088889.60000002</v>
          </cell>
          <cell r="C107">
            <v>224633202.45163774</v>
          </cell>
          <cell r="D107">
            <v>142792329.99999997</v>
          </cell>
        </row>
        <row r="108">
          <cell r="A108" t="str">
            <v>DT_07</v>
          </cell>
          <cell r="B108">
            <v>126436600</v>
          </cell>
          <cell r="C108">
            <v>126692360.52523385</v>
          </cell>
          <cell r="D108">
            <v>85930934</v>
          </cell>
        </row>
        <row r="109">
          <cell r="A109" t="str">
            <v>DT_08</v>
          </cell>
          <cell r="B109">
            <v>139999999.5</v>
          </cell>
          <cell r="C109">
            <v>139999999.5</v>
          </cell>
          <cell r="D109">
            <v>91304347.5</v>
          </cell>
        </row>
        <row r="110">
          <cell r="A110" t="str">
            <v>OAJ_01</v>
          </cell>
          <cell r="B110">
            <v>88020000</v>
          </cell>
          <cell r="C110">
            <v>88020000</v>
          </cell>
          <cell r="D110">
            <v>55620000</v>
          </cell>
        </row>
        <row r="111">
          <cell r="A111" t="str">
            <v>OAJ_02</v>
          </cell>
          <cell r="B111">
            <v>11725000</v>
          </cell>
          <cell r="C111">
            <v>12250000</v>
          </cell>
          <cell r="D111">
            <v>4725000</v>
          </cell>
        </row>
        <row r="112">
          <cell r="A112" t="str">
            <v>OAJ_03</v>
          </cell>
          <cell r="B112">
            <v>78592032</v>
          </cell>
          <cell r="C112">
            <v>78592032</v>
          </cell>
          <cell r="D112">
            <v>48583392</v>
          </cell>
        </row>
        <row r="113">
          <cell r="A113" t="str">
            <v>OAJ_04</v>
          </cell>
          <cell r="B113">
            <v>134576682.66600001</v>
          </cell>
          <cell r="C113">
            <v>134576682.66600001</v>
          </cell>
          <cell r="D113">
            <v>83165162.645999998</v>
          </cell>
        </row>
        <row r="114">
          <cell r="A114" t="str">
            <v>OAJ_05</v>
          </cell>
          <cell r="B114">
            <v>185692032</v>
          </cell>
          <cell r="C114">
            <v>179562493.82996777</v>
          </cell>
          <cell r="D114">
            <v>117883392</v>
          </cell>
        </row>
        <row r="115">
          <cell r="A115" t="str">
            <v>OAJ_06</v>
          </cell>
          <cell r="B115">
            <v>124088009.667</v>
          </cell>
          <cell r="C115">
            <v>120823421.06074597</v>
          </cell>
          <cell r="D115">
            <v>74627113.291999996</v>
          </cell>
        </row>
        <row r="116">
          <cell r="A116" t="str">
            <v>OAJ_07</v>
          </cell>
          <cell r="B116">
            <v>127048537.667</v>
          </cell>
          <cell r="C116">
            <v>123783949.06074597</v>
          </cell>
          <cell r="D116">
            <v>75209113.291999996</v>
          </cell>
        </row>
        <row r="117">
          <cell r="A117" t="str">
            <v>OCDI_01</v>
          </cell>
          <cell r="B117">
            <v>16350000</v>
          </cell>
          <cell r="C117">
            <v>15000000</v>
          </cell>
          <cell r="D117">
            <v>10350000</v>
          </cell>
        </row>
        <row r="118">
          <cell r="A118" t="str">
            <v>OCDI_03</v>
          </cell>
          <cell r="B118">
            <v>9100000</v>
          </cell>
          <cell r="C118">
            <v>8600000</v>
          </cell>
          <cell r="D118">
            <v>189498.79487179487</v>
          </cell>
        </row>
        <row r="119">
          <cell r="A119" t="str">
            <v>OCDI_04</v>
          </cell>
          <cell r="B119">
            <v>38150000</v>
          </cell>
          <cell r="C119">
            <v>35000000</v>
          </cell>
          <cell r="D119">
            <v>24150000</v>
          </cell>
        </row>
        <row r="120">
          <cell r="A120" t="str">
            <v>OCI_02</v>
          </cell>
          <cell r="B120">
            <v>427000000</v>
          </cell>
          <cell r="C120">
            <v>376439970.87236553</v>
          </cell>
          <cell r="D120">
            <v>242120226.01782611</v>
          </cell>
        </row>
        <row r="121">
          <cell r="A121" t="str">
            <v>OPLAN_01</v>
          </cell>
          <cell r="B121">
            <v>295428000</v>
          </cell>
          <cell r="C121">
            <v>265121333.32999998</v>
          </cell>
          <cell r="D121">
            <v>153688799.67000002</v>
          </cell>
        </row>
        <row r="122">
          <cell r="A122" t="str">
            <v>OPLAN_02</v>
          </cell>
          <cell r="B122">
            <v>125693999.99849999</v>
          </cell>
          <cell r="C122">
            <v>125544000</v>
          </cell>
          <cell r="D122">
            <v>80221099.849999994</v>
          </cell>
        </row>
        <row r="123">
          <cell r="A123" t="str">
            <v>OPLAN_03</v>
          </cell>
          <cell r="B123">
            <v>125693999.99849999</v>
          </cell>
          <cell r="C123">
            <v>125544000</v>
          </cell>
          <cell r="D123">
            <v>80221099.849999994</v>
          </cell>
        </row>
        <row r="124">
          <cell r="A124" t="str">
            <v>OPLAN_04</v>
          </cell>
          <cell r="B124">
            <v>200707333.333</v>
          </cell>
          <cell r="C124">
            <v>198974000</v>
          </cell>
          <cell r="D124">
            <v>128474333.3</v>
          </cell>
        </row>
        <row r="125">
          <cell r="A125" t="str">
            <v>OPLAN_05</v>
          </cell>
          <cell r="B125">
            <v>248571001</v>
          </cell>
          <cell r="C125">
            <v>215779491.25247496</v>
          </cell>
          <cell r="D125">
            <v>110593777.55693583</v>
          </cell>
        </row>
        <row r="126">
          <cell r="A126" t="str">
            <v>OPLAN_06</v>
          </cell>
          <cell r="B126">
            <v>188450000</v>
          </cell>
          <cell r="C126">
            <v>190185340.37400934</v>
          </cell>
          <cell r="D126">
            <v>117679999.67</v>
          </cell>
        </row>
        <row r="127">
          <cell r="A127" t="str">
            <v>OPLAN_08</v>
          </cell>
          <cell r="B127">
            <v>68348666.670000002</v>
          </cell>
          <cell r="C127">
            <v>60848666.670000002</v>
          </cell>
          <cell r="D127">
            <v>32087000.170000002</v>
          </cell>
        </row>
        <row r="128">
          <cell r="A128" t="str">
            <v>OSIS_01</v>
          </cell>
          <cell r="B128">
            <v>117333623.56966895</v>
          </cell>
          <cell r="C128">
            <v>109129221</v>
          </cell>
          <cell r="D128">
            <v>71161258</v>
          </cell>
        </row>
        <row r="129">
          <cell r="A129" t="str">
            <v>OSIS_02</v>
          </cell>
          <cell r="B129">
            <v>168552555.99476865</v>
          </cell>
          <cell r="C129">
            <v>158139199.69999999</v>
          </cell>
          <cell r="D129">
            <v>101244059.436</v>
          </cell>
        </row>
        <row r="130">
          <cell r="A130" t="str">
            <v>OSIS_03</v>
          </cell>
          <cell r="B130">
            <v>352852534.67431903</v>
          </cell>
          <cell r="C130">
            <v>334395471.32999998</v>
          </cell>
          <cell r="D130">
            <v>206438672.32999998</v>
          </cell>
        </row>
        <row r="131">
          <cell r="A131" t="str">
            <v>OSIS_04</v>
          </cell>
          <cell r="B131">
            <v>420439489.44080001</v>
          </cell>
          <cell r="C131">
            <v>407240747.60000002</v>
          </cell>
          <cell r="D131">
            <v>241303887.63500002</v>
          </cell>
        </row>
        <row r="132">
          <cell r="A132" t="str">
            <v>OSIS_05</v>
          </cell>
          <cell r="B132">
            <v>953125197.58380008</v>
          </cell>
          <cell r="C132">
            <v>890557287.73000014</v>
          </cell>
          <cell r="D132">
            <v>551237882.39699996</v>
          </cell>
        </row>
        <row r="133">
          <cell r="A133" t="str">
            <v>OSIS_06</v>
          </cell>
          <cell r="B133">
            <v>72340761.644400001</v>
          </cell>
          <cell r="C133">
            <v>56908484</v>
          </cell>
          <cell r="D133">
            <v>35333749.732000001</v>
          </cell>
        </row>
        <row r="134">
          <cell r="A134" t="str">
            <v>OSIS_07</v>
          </cell>
          <cell r="B134">
            <v>10054242</v>
          </cell>
          <cell r="C134">
            <v>10054242</v>
          </cell>
          <cell r="D134">
            <v>5880208.2000000002</v>
          </cell>
        </row>
        <row r="135">
          <cell r="A135" t="str">
            <v>OSIS_08</v>
          </cell>
          <cell r="B135">
            <v>2097752759.2350051</v>
          </cell>
          <cell r="C135">
            <v>1435386908.0100002</v>
          </cell>
          <cell r="D135">
            <v>1209786676.858</v>
          </cell>
        </row>
        <row r="136">
          <cell r="A136" t="str">
            <v>OSIS_09</v>
          </cell>
          <cell r="B136">
            <v>57553878.213830903</v>
          </cell>
          <cell r="C136">
            <v>56691200</v>
          </cell>
          <cell r="D136">
            <v>36915200</v>
          </cell>
        </row>
        <row r="137">
          <cell r="A137" t="str">
            <v>OSIS_10</v>
          </cell>
          <cell r="B137">
            <v>8319953516.7014313</v>
          </cell>
          <cell r="C137">
            <v>7199605511.9700003</v>
          </cell>
          <cell r="D137">
            <v>6164105909.5800009</v>
          </cell>
        </row>
        <row r="138">
          <cell r="A138" t="str">
            <v>OSIS_11</v>
          </cell>
          <cell r="B138">
            <v>1157815801.6839521</v>
          </cell>
          <cell r="C138">
            <v>1140461237.5999999</v>
          </cell>
          <cell r="D138">
            <v>941429940.13599992</v>
          </cell>
        </row>
        <row r="139">
          <cell r="A139" t="str">
            <v>OSIS_12</v>
          </cell>
          <cell r="B139">
            <v>642316292.55334651</v>
          </cell>
          <cell r="C139">
            <v>635427600.90999997</v>
          </cell>
          <cell r="D139">
            <v>392287770.25</v>
          </cell>
        </row>
        <row r="140">
          <cell r="A140" t="str">
            <v>OSIS_13</v>
          </cell>
          <cell r="B140">
            <v>1182121806.9263074</v>
          </cell>
          <cell r="C140">
            <v>1156499412.423929</v>
          </cell>
          <cell r="D140">
            <v>783211413.14536023</v>
          </cell>
        </row>
        <row r="141">
          <cell r="A141" t="str">
            <v>OSIS_14</v>
          </cell>
          <cell r="B141">
            <v>1151172544.9711907</v>
          </cell>
          <cell r="C141">
            <v>1166304499.6423042</v>
          </cell>
          <cell r="D141">
            <v>765007087.10592794</v>
          </cell>
        </row>
        <row r="142">
          <cell r="A142" t="str">
            <v>OSIS_15</v>
          </cell>
          <cell r="B142">
            <v>897428368.10250175</v>
          </cell>
          <cell r="C142">
            <v>881745048.93376768</v>
          </cell>
          <cell r="D142">
            <v>592615213.74871194</v>
          </cell>
        </row>
        <row r="143">
          <cell r="A143" t="str">
            <v>OSIS_16</v>
          </cell>
          <cell r="B143">
            <v>87262078.095819354</v>
          </cell>
          <cell r="C143">
            <v>83498666.670000002</v>
          </cell>
          <cell r="D143">
            <v>50538666.670000002</v>
          </cell>
        </row>
        <row r="144">
          <cell r="A144" t="str">
            <v>OSIS_17</v>
          </cell>
          <cell r="B144">
            <v>96077553.994435161</v>
          </cell>
          <cell r="C144">
            <v>85412198.5</v>
          </cell>
          <cell r="D144">
            <v>51208233.299999997</v>
          </cell>
        </row>
        <row r="145">
          <cell r="A145" t="str">
            <v>OSIS_18</v>
          </cell>
          <cell r="B145">
            <v>68891114.283422992</v>
          </cell>
          <cell r="C145">
            <v>65920000</v>
          </cell>
          <cell r="D145">
            <v>41200000</v>
          </cell>
        </row>
        <row r="146">
          <cell r="A146" t="str">
            <v>OSIS_19</v>
          </cell>
          <cell r="B146">
            <v>87781817.332000002</v>
          </cell>
          <cell r="C146">
            <v>88208484</v>
          </cell>
          <cell r="D146">
            <v>54633749.732000001</v>
          </cell>
        </row>
        <row r="147">
          <cell r="A147" t="str">
            <v>SG_ADM_01</v>
          </cell>
          <cell r="B147">
            <v>249999999.99999997</v>
          </cell>
          <cell r="C147">
            <v>100848173.45</v>
          </cell>
          <cell r="D147">
            <v>52544555.144999996</v>
          </cell>
        </row>
        <row r="148">
          <cell r="A148" t="str">
            <v>SG_ADM_02</v>
          </cell>
          <cell r="B148">
            <v>249999999.99999997</v>
          </cell>
          <cell r="C148">
            <v>100848173.45</v>
          </cell>
          <cell r="D148">
            <v>52544555.144999996</v>
          </cell>
        </row>
        <row r="149">
          <cell r="A149" t="str">
            <v>SG_ADM_04</v>
          </cell>
          <cell r="B149">
            <v>386924167.33000004</v>
          </cell>
          <cell r="C149">
            <v>367273024.2610662</v>
          </cell>
          <cell r="D149">
            <v>236780834</v>
          </cell>
        </row>
        <row r="150">
          <cell r="A150" t="str">
            <v>SG_ADM_05</v>
          </cell>
          <cell r="B150">
            <v>75519166.670000002</v>
          </cell>
          <cell r="C150">
            <v>74639679.55124329</v>
          </cell>
          <cell r="D150">
            <v>47402500</v>
          </cell>
        </row>
        <row r="151">
          <cell r="A151" t="str">
            <v>SG_ADM_08</v>
          </cell>
          <cell r="B151">
            <v>264000000.00000006</v>
          </cell>
          <cell r="C151">
            <v>216640051.51799998</v>
          </cell>
          <cell r="D151">
            <v>97401629.35800001</v>
          </cell>
        </row>
        <row r="152">
          <cell r="A152" t="str">
            <v>SG_ADM_09</v>
          </cell>
          <cell r="B152">
            <v>264000000.00000006</v>
          </cell>
          <cell r="C152">
            <v>216640051.51799998</v>
          </cell>
          <cell r="D152">
            <v>97401629.35800001</v>
          </cell>
        </row>
        <row r="153">
          <cell r="A153" t="str">
            <v>SG_ADM_10</v>
          </cell>
          <cell r="B153">
            <v>271999999.99999994</v>
          </cell>
          <cell r="C153">
            <v>223204901.56399998</v>
          </cell>
          <cell r="D153">
            <v>100353193.884</v>
          </cell>
        </row>
        <row r="154">
          <cell r="A154" t="str">
            <v>SG_AFI_01</v>
          </cell>
          <cell r="B154">
            <v>354811012.67500001</v>
          </cell>
          <cell r="C154">
            <v>339816838.44990867</v>
          </cell>
          <cell r="D154">
            <v>221676935.82999998</v>
          </cell>
        </row>
        <row r="155">
          <cell r="A155" t="str">
            <v>SG_AFI_02</v>
          </cell>
          <cell r="B155">
            <v>75563333.335000008</v>
          </cell>
          <cell r="C155">
            <v>75123868.519244194</v>
          </cell>
          <cell r="D155">
            <v>49363333.5</v>
          </cell>
        </row>
        <row r="156">
          <cell r="A156" t="str">
            <v>SG_AFI_03</v>
          </cell>
          <cell r="B156">
            <v>454211272.32000005</v>
          </cell>
          <cell r="C156">
            <v>437842186.38571668</v>
          </cell>
          <cell r="D156">
            <v>290905910</v>
          </cell>
        </row>
        <row r="157">
          <cell r="A157" t="str">
            <v>SG_CP_02</v>
          </cell>
          <cell r="B157">
            <v>725697849.50109994</v>
          </cell>
          <cell r="C157">
            <v>651504417.641783</v>
          </cell>
          <cell r="D157">
            <v>461367502.76500005</v>
          </cell>
        </row>
        <row r="158">
          <cell r="A158" t="str">
            <v>SG_CP_03</v>
          </cell>
          <cell r="B158">
            <v>312513033.5</v>
          </cell>
          <cell r="C158">
            <v>262077158.87200049</v>
          </cell>
          <cell r="D158">
            <v>176959666.66499999</v>
          </cell>
        </row>
        <row r="159">
          <cell r="A159" t="str">
            <v>SG_GH_01</v>
          </cell>
          <cell r="B159">
            <v>102036880</v>
          </cell>
          <cell r="C159">
            <v>99254056</v>
          </cell>
          <cell r="D159">
            <v>62149736</v>
          </cell>
        </row>
        <row r="160">
          <cell r="A160" t="str">
            <v>SG_GH_02</v>
          </cell>
          <cell r="B160">
            <v>163821825</v>
          </cell>
          <cell r="C160">
            <v>157206977.43754983</v>
          </cell>
          <cell r="D160">
            <v>51883421</v>
          </cell>
        </row>
        <row r="161">
          <cell r="A161" t="str">
            <v>SG_GH_03</v>
          </cell>
          <cell r="B161">
            <v>396333322.67000002</v>
          </cell>
          <cell r="C161">
            <v>361961618.91178334</v>
          </cell>
          <cell r="D161">
            <v>207864561</v>
          </cell>
        </row>
        <row r="162">
          <cell r="A162" t="str">
            <v>SG_GH_04</v>
          </cell>
          <cell r="B162">
            <v>630786619.99889994</v>
          </cell>
          <cell r="C162">
            <v>612322314.54652333</v>
          </cell>
          <cell r="D162">
            <v>150848219.89000002</v>
          </cell>
        </row>
        <row r="163">
          <cell r="A163" t="str">
            <v xml:space="preserve">SUB_01 </v>
          </cell>
          <cell r="B163">
            <v>431021900</v>
          </cell>
          <cell r="C163">
            <v>337335976</v>
          </cell>
          <cell r="D163">
            <v>144798613.72628352</v>
          </cell>
        </row>
        <row r="164">
          <cell r="A164" t="str">
            <v>SUB_02</v>
          </cell>
          <cell r="B164">
            <v>455000000</v>
          </cell>
          <cell r="C164">
            <v>362173168.67000002</v>
          </cell>
          <cell r="D164">
            <v>161928138.67000002</v>
          </cell>
        </row>
        <row r="165">
          <cell r="A165" t="str">
            <v>OPLAN_07</v>
          </cell>
          <cell r="B165">
            <v>52057000</v>
          </cell>
          <cell r="C165">
            <v>44557000</v>
          </cell>
          <cell r="D165">
            <v>15795333.5</v>
          </cell>
        </row>
        <row r="166">
          <cell r="A166" t="str">
            <v>OSIS_20</v>
          </cell>
          <cell r="B166">
            <v>59174062.998999998</v>
          </cell>
          <cell r="C166">
            <v>55074247</v>
          </cell>
          <cell r="D166">
            <v>34462006.634000003</v>
          </cell>
        </row>
        <row r="167">
          <cell r="A167" t="str">
            <v>DIRPEN_04</v>
          </cell>
          <cell r="B167">
            <v>68040000</v>
          </cell>
          <cell r="C167">
            <v>68040000</v>
          </cell>
          <cell r="D167">
            <v>42840000</v>
          </cell>
        </row>
      </sheetData>
      <sheetData sheetId="6"/>
      <sheetData sheetId="7"/>
      <sheetData sheetId="8"/>
      <sheetData sheetId="9"/>
      <sheetData sheetId="10"/>
      <sheetData sheetId="11"/>
      <sheetData sheetId="12"/>
      <sheetData sheetId="13"/>
      <sheetData sheetId="14">
        <row r="2">
          <cell r="A2" t="str">
            <v>Código SPGI</v>
          </cell>
          <cell r="B2" t="str">
            <v>Dependencia Responsable</v>
          </cell>
          <cell r="C2" t="str">
            <v>SIGLA _AREA</v>
          </cell>
          <cell r="D2" t="str">
            <v>Plan</v>
          </cell>
          <cell r="E2" t="str">
            <v>Componente</v>
          </cell>
          <cell r="F2" t="str">
            <v>Proyecto</v>
          </cell>
          <cell r="G2" t="str">
            <v>Producto</v>
          </cell>
          <cell r="H2" t="str">
            <v>Llave</v>
          </cell>
          <cell r="I2" t="str">
            <v>codigo BPIN</v>
          </cell>
          <cell r="J2" t="str">
            <v>Territorial</v>
          </cell>
          <cell r="K2" t="str">
            <v>Sede</v>
          </cell>
          <cell r="L2" t="str">
            <v>Concepto de gasto</v>
          </cell>
          <cell r="M2" t="str">
            <v>Detalle de tipo de gasto</v>
          </cell>
          <cell r="N2" t="str">
            <v>Cantidad</v>
          </cell>
          <cell r="O2" t="str">
            <v>Meses</v>
          </cell>
          <cell r="P2" t="str">
            <v>Días</v>
          </cell>
          <cell r="Q2" t="str">
            <v>Tiempo TH</v>
          </cell>
          <cell r="R2" t="str">
            <v>Porcentaje de Dedicación TH</v>
          </cell>
          <cell r="S2" t="str">
            <v>Honorarios TH / Costo Unitario</v>
          </cell>
          <cell r="T2" t="str">
            <v>Fecha Contratación / Mes</v>
          </cell>
          <cell r="U2" t="str">
            <v>Costo Total</v>
          </cell>
          <cell r="V2" t="str">
            <v>Valor Solicitado</v>
          </cell>
          <cell r="W2" t="str">
            <v>Saldo</v>
          </cell>
          <cell r="X2" t="str">
            <v>Vigencia Futura</v>
          </cell>
          <cell r="Y2" t="str">
            <v>Apalancamiento</v>
          </cell>
          <cell r="Z2" t="str">
            <v>CDP SIIF</v>
          </cell>
          <cell r="AA2" t="str">
            <v>Valor ejecutado</v>
          </cell>
          <cell r="AB2" t="str">
            <v>Saldo ejecutado</v>
          </cell>
          <cell r="AC2" t="str">
            <v>Solicitud CDP ID</v>
          </cell>
          <cell r="AD2" t="str">
            <v>Dependencia Solicitante</v>
          </cell>
          <cell r="AE2" t="str">
            <v>Observación Otros Vehículos</v>
          </cell>
          <cell r="AF2" t="str">
            <v>Observaciones</v>
          </cell>
          <cell r="AG2" t="str">
            <v>META 1</v>
          </cell>
          <cell r="AH2" t="str">
            <v>%</v>
          </cell>
          <cell r="AI2" t="str">
            <v>META 2</v>
          </cell>
          <cell r="AJ2" t="str">
            <v>%</v>
          </cell>
          <cell r="AK2" t="str">
            <v>META 3</v>
          </cell>
          <cell r="AL2" t="str">
            <v>%</v>
          </cell>
          <cell r="AM2" t="str">
            <v>V1</v>
          </cell>
          <cell r="AN2" t="str">
            <v>META 1</v>
          </cell>
          <cell r="AO2" t="str">
            <v>Vlr_m1</v>
          </cell>
          <cell r="AP2" t="str">
            <v>META 2</v>
          </cell>
          <cell r="AQ2" t="str">
            <v>Vlr_m2</v>
          </cell>
          <cell r="AR2" t="str">
            <v>META 3</v>
          </cell>
          <cell r="AS2" t="str">
            <v>Vlr_m3</v>
          </cell>
          <cell r="AT2" t="str">
            <v>V1</v>
          </cell>
          <cell r="AU2" t="str">
            <v>V2</v>
          </cell>
          <cell r="AV2" t="str">
            <v>V3</v>
          </cell>
        </row>
        <row r="3">
          <cell r="A3">
            <v>3169101125</v>
          </cell>
          <cell r="B3" t="str">
            <v>Administrativa</v>
          </cell>
          <cell r="C3" t="str">
            <v>AD</v>
          </cell>
          <cell r="D3" t="str">
            <v>SEC_GEN_2025_AD_DLT</v>
          </cell>
          <cell r="E3" t="str">
            <v>Secretaria General</v>
          </cell>
          <cell r="F3" t="str">
            <v>Fortalecimiento de la capacidad institucional</v>
          </cell>
          <cell r="G3" t="str">
            <v>Documentos de lineamientos técnicos</v>
          </cell>
          <cell r="H3" t="str">
            <v>AD-Fortalecimiento de la capacidad institucional-Documentos de lineamientos técnicos</v>
          </cell>
          <cell r="I3" t="str">
            <v>202300000000098</v>
          </cell>
          <cell r="J3" t="str">
            <v>DIRECCIÓN TERRITORIAL CENTRAL</v>
          </cell>
          <cell r="K3" t="str">
            <v>DANE CENTRAL</v>
          </cell>
          <cell r="L3" t="str">
            <v>Talento Humano</v>
          </cell>
          <cell r="M3" t="str">
            <v>Profesional</v>
          </cell>
          <cell r="N3" t="str">
            <v>1</v>
          </cell>
          <cell r="O3">
            <v>11</v>
          </cell>
          <cell r="P3" t="str">
            <v>16</v>
          </cell>
          <cell r="Q3" t="str">
            <v>11.5333333333</v>
          </cell>
          <cell r="R3">
            <v>100</v>
          </cell>
          <cell r="S3">
            <v>7500000</v>
          </cell>
          <cell r="T3" t="str">
            <v>2025-01-15</v>
          </cell>
          <cell r="U3">
            <v>86500000</v>
          </cell>
          <cell r="V3">
            <v>86500000</v>
          </cell>
          <cell r="W3">
            <v>0</v>
          </cell>
          <cell r="X3" t="str">
            <v>no</v>
          </cell>
          <cell r="Y3" t="str">
            <v>no</v>
          </cell>
          <cell r="Z3" t="str">
            <v>825</v>
          </cell>
          <cell r="AA3">
            <v>86500000</v>
          </cell>
          <cell r="AB3">
            <v>0</v>
          </cell>
          <cell r="AC3" t="str">
            <v>4884</v>
          </cell>
          <cell r="AD3" t="str">
            <v>Administrativa</v>
          </cell>
          <cell r="AF3" t="str">
            <v>SILVIA LORENA CUADROS - -</v>
          </cell>
          <cell r="AG3" t="str">
            <v>SG_ADM_04 - Realizar sensibilizaciones al personal que desarrolla actividades relacionadas con el manejo de bienes de la Entidad, enfocadas a fortalecer el conocimiento acerca de la gestión de bienes.</v>
          </cell>
          <cell r="AH3">
            <v>1</v>
          </cell>
          <cell r="AI3">
            <v>0</v>
          </cell>
          <cell r="AJ3">
            <v>0</v>
          </cell>
          <cell r="AK3">
            <v>0</v>
          </cell>
          <cell r="AL3">
            <v>0</v>
          </cell>
          <cell r="AM3">
            <v>1</v>
          </cell>
          <cell r="AN3" t="str">
            <v>SG_ADM_04</v>
          </cell>
          <cell r="AO3">
            <v>86500000</v>
          </cell>
          <cell r="AP3" t="str">
            <v>0</v>
          </cell>
          <cell r="AQ3">
            <v>0</v>
          </cell>
          <cell r="AR3" t="str">
            <v>0</v>
          </cell>
          <cell r="AS3">
            <v>0</v>
          </cell>
          <cell r="AT3">
            <v>86500000</v>
          </cell>
          <cell r="AU3">
            <v>0</v>
          </cell>
        </row>
        <row r="4">
          <cell r="A4">
            <v>3170101125</v>
          </cell>
          <cell r="B4" t="str">
            <v>Administrativa</v>
          </cell>
          <cell r="C4" t="str">
            <v>AD</v>
          </cell>
          <cell r="D4" t="str">
            <v>SEC_GEN_2025_AD_DLT</v>
          </cell>
          <cell r="E4" t="str">
            <v>Secretaria General</v>
          </cell>
          <cell r="F4" t="str">
            <v>Fortalecimiento de la capacidad institucional</v>
          </cell>
          <cell r="G4" t="str">
            <v>Documentos de lineamientos técnicos</v>
          </cell>
          <cell r="H4" t="str">
            <v>AD-Fortalecimiento de la capacidad institucional-Documentos de lineamientos técnicos</v>
          </cell>
          <cell r="I4" t="str">
            <v>202300000000098</v>
          </cell>
          <cell r="J4" t="str">
            <v>DIRECCIÓN TERRITORIAL CENTRAL</v>
          </cell>
          <cell r="K4" t="str">
            <v>DANE CENTRAL</v>
          </cell>
          <cell r="L4" t="str">
            <v>Talento Humano</v>
          </cell>
          <cell r="M4" t="str">
            <v>Profesional</v>
          </cell>
          <cell r="N4" t="str">
            <v>1</v>
          </cell>
          <cell r="O4">
            <v>11</v>
          </cell>
          <cell r="P4" t="str">
            <v>1</v>
          </cell>
          <cell r="Q4" t="str">
            <v>11.0333333333</v>
          </cell>
          <cell r="R4">
            <v>100</v>
          </cell>
          <cell r="S4">
            <v>10500000</v>
          </cell>
          <cell r="T4" t="str">
            <v>2025-01-15</v>
          </cell>
          <cell r="U4">
            <v>115850000</v>
          </cell>
          <cell r="V4">
            <v>115850000</v>
          </cell>
          <cell r="W4">
            <v>0</v>
          </cell>
          <cell r="X4" t="str">
            <v>no</v>
          </cell>
          <cell r="Y4" t="str">
            <v>no</v>
          </cell>
          <cell r="Z4" t="str">
            <v>925</v>
          </cell>
          <cell r="AA4">
            <v>115850000</v>
          </cell>
          <cell r="AB4">
            <v>0</v>
          </cell>
          <cell r="AC4" t="str">
            <v>4972</v>
          </cell>
          <cell r="AD4" t="str">
            <v>Administrativa</v>
          </cell>
          <cell r="AF4" t="str">
            <v>CINDY HAGAMEZ - -</v>
          </cell>
          <cell r="AG4" t="str">
            <v>SG_ADM_04 - Realizar sensibilizaciones al personal que desarrolla actividades relacionadas con el manejo de bienes de la Entidad, enfocadas a fortalecer el conocimiento acerca de la gestión de bienes.</v>
          </cell>
          <cell r="AH4">
            <v>1</v>
          </cell>
          <cell r="AI4">
            <v>0</v>
          </cell>
          <cell r="AJ4">
            <v>0</v>
          </cell>
          <cell r="AK4">
            <v>0</v>
          </cell>
          <cell r="AL4">
            <v>0</v>
          </cell>
          <cell r="AM4">
            <v>1</v>
          </cell>
          <cell r="AN4" t="str">
            <v>SG_ADM_04</v>
          </cell>
          <cell r="AO4">
            <v>115850000</v>
          </cell>
          <cell r="AP4" t="str">
            <v>0</v>
          </cell>
          <cell r="AQ4">
            <v>0</v>
          </cell>
          <cell r="AR4" t="str">
            <v>0</v>
          </cell>
          <cell r="AS4">
            <v>0</v>
          </cell>
          <cell r="AT4">
            <v>115850000</v>
          </cell>
          <cell r="AU4">
            <v>0</v>
          </cell>
        </row>
        <row r="5">
          <cell r="A5">
            <v>3192101125</v>
          </cell>
          <cell r="B5" t="str">
            <v>Administrativa</v>
          </cell>
          <cell r="C5" t="str">
            <v>AD</v>
          </cell>
          <cell r="D5" t="str">
            <v>SEC_GEN_2025_AD_DLT</v>
          </cell>
          <cell r="E5" t="str">
            <v>Secretaria General</v>
          </cell>
          <cell r="F5" t="str">
            <v>Fortalecimiento de la capacidad institucional</v>
          </cell>
          <cell r="G5" t="str">
            <v>Documentos de lineamientos técnicos</v>
          </cell>
          <cell r="H5" t="str">
            <v>AD-Fortalecimiento de la capacidad institucional-Documentos de lineamientos técnicos</v>
          </cell>
          <cell r="I5" t="str">
            <v>202300000000098</v>
          </cell>
          <cell r="J5" t="str">
            <v>DIRECCIÓN TERRITORIAL CENTRAL</v>
          </cell>
          <cell r="K5" t="str">
            <v>DANE CENTRAL</v>
          </cell>
          <cell r="L5" t="str">
            <v>Talento Humano</v>
          </cell>
          <cell r="M5" t="str">
            <v>Asistencial</v>
          </cell>
          <cell r="N5" t="str">
            <v>1</v>
          </cell>
          <cell r="O5">
            <v>11</v>
          </cell>
          <cell r="P5" t="str">
            <v>15</v>
          </cell>
          <cell r="Q5" t="str">
            <v>11.5</v>
          </cell>
          <cell r="R5">
            <v>100</v>
          </cell>
          <cell r="S5">
            <v>2650000</v>
          </cell>
          <cell r="T5" t="str">
            <v>2025-01-15</v>
          </cell>
          <cell r="U5">
            <v>30475000</v>
          </cell>
          <cell r="V5">
            <v>30475000</v>
          </cell>
          <cell r="W5">
            <v>0</v>
          </cell>
          <cell r="X5" t="str">
            <v>no</v>
          </cell>
          <cell r="Y5" t="str">
            <v>no</v>
          </cell>
          <cell r="Z5" t="str">
            <v>32325</v>
          </cell>
          <cell r="AA5">
            <v>30475000</v>
          </cell>
          <cell r="AB5">
            <v>0</v>
          </cell>
          <cell r="AC5" t="str">
            <v>292</v>
          </cell>
          <cell r="AD5" t="str">
            <v>Administrativa</v>
          </cell>
          <cell r="AF5" t="str">
            <v>Asistencial para brindar soporte a las áreaa. - -</v>
          </cell>
          <cell r="AG5" t="str">
            <v>SG_ADM_04 - Realizar sensibilizaciones al personal que desarrolla actividades relacionadas con el manejo de bienes de la Entidad, enfocadas a fortalecer el conocimiento acerca de la gestión de bienes.</v>
          </cell>
          <cell r="AH5">
            <v>1</v>
          </cell>
          <cell r="AI5">
            <v>0</v>
          </cell>
          <cell r="AJ5">
            <v>0</v>
          </cell>
          <cell r="AK5">
            <v>0</v>
          </cell>
          <cell r="AL5">
            <v>0</v>
          </cell>
          <cell r="AM5">
            <v>1</v>
          </cell>
          <cell r="AN5" t="str">
            <v>SG_ADM_04</v>
          </cell>
          <cell r="AO5">
            <v>30475000</v>
          </cell>
          <cell r="AP5" t="str">
            <v>0</v>
          </cell>
          <cell r="AQ5">
            <v>0</v>
          </cell>
          <cell r="AR5" t="str">
            <v>0</v>
          </cell>
          <cell r="AS5">
            <v>0</v>
          </cell>
          <cell r="AT5">
            <v>30475000</v>
          </cell>
          <cell r="AU5">
            <v>0</v>
          </cell>
        </row>
        <row r="6">
          <cell r="A6">
            <v>3191101125</v>
          </cell>
          <cell r="B6" t="str">
            <v>Administrativa</v>
          </cell>
          <cell r="C6" t="str">
            <v>AD</v>
          </cell>
          <cell r="D6" t="str">
            <v>SEC_GEN_2025_AD_DLT</v>
          </cell>
          <cell r="E6" t="str">
            <v>Secretaria General</v>
          </cell>
          <cell r="F6" t="str">
            <v>Fortalecimiento de la capacidad institucional</v>
          </cell>
          <cell r="G6" t="str">
            <v>Documentos de lineamientos técnicos</v>
          </cell>
          <cell r="H6" t="str">
            <v>AD-Fortalecimiento de la capacidad institucional-Documentos de lineamientos técnicos</v>
          </cell>
          <cell r="I6" t="str">
            <v>202300000000098</v>
          </cell>
          <cell r="J6" t="str">
            <v>DIRECCIÓN TERRITORIAL CENTRAL</v>
          </cell>
          <cell r="K6" t="str">
            <v>DANE CENTRAL</v>
          </cell>
          <cell r="L6" t="str">
            <v>Talento Humano</v>
          </cell>
          <cell r="M6" t="str">
            <v>Profesional</v>
          </cell>
          <cell r="N6" t="str">
            <v>1</v>
          </cell>
          <cell r="O6">
            <v>10</v>
          </cell>
          <cell r="P6" t="str">
            <v>21</v>
          </cell>
          <cell r="Q6" t="str">
            <v>10.7000000000</v>
          </cell>
          <cell r="R6">
            <v>100</v>
          </cell>
          <cell r="S6">
            <v>3150000</v>
          </cell>
          <cell r="T6" t="str">
            <v>2025-02-10</v>
          </cell>
          <cell r="U6">
            <v>33705000</v>
          </cell>
          <cell r="V6">
            <v>31500000</v>
          </cell>
          <cell r="W6">
            <v>2205000</v>
          </cell>
          <cell r="X6" t="str">
            <v>no</v>
          </cell>
          <cell r="Y6" t="str">
            <v>no</v>
          </cell>
          <cell r="Z6" t="str">
            <v>60525</v>
          </cell>
          <cell r="AA6">
            <v>31500000</v>
          </cell>
          <cell r="AB6">
            <v>2205000</v>
          </cell>
          <cell r="AC6" t="str">
            <v>1501</v>
          </cell>
          <cell r="AD6" t="str">
            <v>Administrativa</v>
          </cell>
          <cell r="AF6" t="str">
            <v>Profesonal Transversal  - -</v>
          </cell>
          <cell r="AG6" t="str">
            <v>SG_ADM_04 - Realizar sensibilizaciones al personal que desarrolla actividades relacionadas con el manejo de bienes de la Entidad, enfocadas a fortalecer el conocimiento acerca de la gestión de bienes.</v>
          </cell>
          <cell r="AH6">
            <v>0.5</v>
          </cell>
          <cell r="AI6" t="str">
            <v>SG_ADM_05 - Ejecutar las actividades programadas del plan de trabajo orientado a fortalecer la gestión adecuada del inventario de bienes de la Entidad.</v>
          </cell>
          <cell r="AJ6">
            <v>0.5</v>
          </cell>
          <cell r="AK6">
            <v>0</v>
          </cell>
          <cell r="AL6">
            <v>0</v>
          </cell>
          <cell r="AM6">
            <v>1</v>
          </cell>
          <cell r="AN6" t="str">
            <v>SG_ADM_04</v>
          </cell>
          <cell r="AO6">
            <v>16852500</v>
          </cell>
          <cell r="AP6" t="str">
            <v>SG_ADM_05</v>
          </cell>
          <cell r="AQ6">
            <v>16852500</v>
          </cell>
          <cell r="AR6" t="str">
            <v>0</v>
          </cell>
          <cell r="AS6">
            <v>0</v>
          </cell>
          <cell r="AT6">
            <v>33705000</v>
          </cell>
          <cell r="AU6">
            <v>0</v>
          </cell>
        </row>
        <row r="7">
          <cell r="A7">
            <v>3190101125</v>
          </cell>
          <cell r="B7" t="str">
            <v>Administrativa</v>
          </cell>
          <cell r="C7" t="str">
            <v>AD</v>
          </cell>
          <cell r="D7" t="str">
            <v>SEC_GEN_2025_AD_DLT</v>
          </cell>
          <cell r="E7" t="str">
            <v>Secretaria General</v>
          </cell>
          <cell r="F7" t="str">
            <v>Fortalecimiento de la capacidad institucional</v>
          </cell>
          <cell r="G7" t="str">
            <v>Documentos de lineamientos técnicos</v>
          </cell>
          <cell r="H7" t="str">
            <v>AD-Fortalecimiento de la capacidad institucional-Documentos de lineamientos técnicos</v>
          </cell>
          <cell r="I7" t="str">
            <v>202300000000098</v>
          </cell>
          <cell r="J7" t="str">
            <v>DIRECCIÓN TERRITORIAL CENTRAL</v>
          </cell>
          <cell r="K7" t="str">
            <v>DANE CENTRAL</v>
          </cell>
          <cell r="L7" t="str">
            <v>Talento Humano</v>
          </cell>
          <cell r="M7" t="str">
            <v>Profesional</v>
          </cell>
          <cell r="N7" t="str">
            <v>1</v>
          </cell>
          <cell r="O7">
            <v>10</v>
          </cell>
          <cell r="P7" t="str">
            <v>5</v>
          </cell>
          <cell r="Q7" t="str">
            <v>10.1666666667</v>
          </cell>
          <cell r="R7">
            <v>100</v>
          </cell>
          <cell r="S7">
            <v>4500000</v>
          </cell>
          <cell r="T7" t="str">
            <v>2025-02-26</v>
          </cell>
          <cell r="U7">
            <v>45750000</v>
          </cell>
          <cell r="V7">
            <v>45750000</v>
          </cell>
          <cell r="W7">
            <v>0</v>
          </cell>
          <cell r="X7" t="str">
            <v>no</v>
          </cell>
          <cell r="Y7" t="str">
            <v>no</v>
          </cell>
          <cell r="Z7" t="str">
            <v>80725</v>
          </cell>
          <cell r="AA7">
            <v>45750000</v>
          </cell>
          <cell r="AB7">
            <v>0</v>
          </cell>
          <cell r="AC7" t="str">
            <v>2187</v>
          </cell>
          <cell r="AD7" t="str">
            <v>Administrativa</v>
          </cell>
          <cell r="AF7" t="str">
            <v>CASTRO AROCA ANDREA CATERIN</v>
          </cell>
          <cell r="AG7" t="str">
            <v>SG_ADM_04 - Realizar sensibilizaciones al personal que desarrolla actividades relacionadas con el manejo de bienes de la Entidad, enfocadas a fortalecer el conocimiento acerca de la gestión de bienes.</v>
          </cell>
          <cell r="AH7">
            <v>1</v>
          </cell>
          <cell r="AI7">
            <v>0</v>
          </cell>
          <cell r="AJ7">
            <v>0</v>
          </cell>
          <cell r="AK7">
            <v>0</v>
          </cell>
          <cell r="AL7">
            <v>0</v>
          </cell>
          <cell r="AM7">
            <v>1</v>
          </cell>
          <cell r="AN7" t="str">
            <v>SG_ADM_04</v>
          </cell>
          <cell r="AO7">
            <v>45750000</v>
          </cell>
          <cell r="AP7" t="str">
            <v>0</v>
          </cell>
          <cell r="AQ7">
            <v>0</v>
          </cell>
          <cell r="AR7" t="str">
            <v>0</v>
          </cell>
          <cell r="AS7">
            <v>0</v>
          </cell>
          <cell r="AT7">
            <v>45750000</v>
          </cell>
          <cell r="AU7">
            <v>0</v>
          </cell>
        </row>
        <row r="8">
          <cell r="A8">
            <v>3189101125</v>
          </cell>
          <cell r="B8" t="str">
            <v>Administrativa</v>
          </cell>
          <cell r="C8" t="str">
            <v>AD</v>
          </cell>
          <cell r="D8" t="str">
            <v>SEC_GEN_2025_AD_DLT</v>
          </cell>
          <cell r="E8" t="str">
            <v>Secretaria General</v>
          </cell>
          <cell r="F8" t="str">
            <v>Fortalecimiento de la capacidad institucional</v>
          </cell>
          <cell r="G8" t="str">
            <v>Documentos de lineamientos técnicos</v>
          </cell>
          <cell r="H8" t="str">
            <v>AD-Fortalecimiento de la capacidad institucional-Documentos de lineamientos técnicos</v>
          </cell>
          <cell r="I8" t="str">
            <v>202300000000098</v>
          </cell>
          <cell r="J8" t="str">
            <v>DIRECCIÓN TERRITORIAL CENTRAL</v>
          </cell>
          <cell r="K8" t="str">
            <v>DANE CENTRAL</v>
          </cell>
          <cell r="L8" t="str">
            <v>Talento Humano</v>
          </cell>
          <cell r="M8" t="str">
            <v>Profesional</v>
          </cell>
          <cell r="N8" t="str">
            <v>1</v>
          </cell>
          <cell r="O8">
            <v>10</v>
          </cell>
          <cell r="P8" t="str">
            <v>20</v>
          </cell>
          <cell r="Q8" t="str">
            <v>10.6666666667</v>
          </cell>
          <cell r="R8">
            <v>100</v>
          </cell>
          <cell r="S8">
            <v>5500000</v>
          </cell>
          <cell r="T8" t="str">
            <v>2025-02-03</v>
          </cell>
          <cell r="U8">
            <v>58666666.670000002</v>
          </cell>
          <cell r="V8">
            <v>58666666.670000002</v>
          </cell>
          <cell r="W8">
            <v>0</v>
          </cell>
          <cell r="X8" t="str">
            <v>no</v>
          </cell>
          <cell r="Y8" t="str">
            <v>no</v>
          </cell>
          <cell r="Z8" t="str">
            <v>66025</v>
          </cell>
          <cell r="AA8">
            <v>58666666.670000002</v>
          </cell>
          <cell r="AB8">
            <v>0</v>
          </cell>
          <cell r="AC8" t="str">
            <v>1784</v>
          </cell>
          <cell r="AD8" t="str">
            <v>Administrativa</v>
          </cell>
          <cell r="AF8" t="str">
            <v>FLOR MARIA MONROY</v>
          </cell>
          <cell r="AG8" t="str">
            <v>SG_ADM_05 - Ejecutar las actividades programadas del plan de trabajo orientado a fortalecer la gestión adecuada del inventario de bienes de la Entidad.</v>
          </cell>
          <cell r="AH8">
            <v>1</v>
          </cell>
          <cell r="AI8">
            <v>0</v>
          </cell>
          <cell r="AJ8">
            <v>0</v>
          </cell>
          <cell r="AK8">
            <v>0</v>
          </cell>
          <cell r="AL8">
            <v>0</v>
          </cell>
          <cell r="AM8">
            <v>1</v>
          </cell>
          <cell r="AN8" t="str">
            <v>SG_ADM_05</v>
          </cell>
          <cell r="AO8">
            <v>58666666.670000002</v>
          </cell>
          <cell r="AP8" t="str">
            <v>0</v>
          </cell>
          <cell r="AQ8">
            <v>0</v>
          </cell>
          <cell r="AR8" t="str">
            <v>0</v>
          </cell>
          <cell r="AS8">
            <v>0</v>
          </cell>
          <cell r="AT8">
            <v>58666666.670000002</v>
          </cell>
          <cell r="AU8">
            <v>0</v>
          </cell>
        </row>
        <row r="9">
          <cell r="A9">
            <v>3171101125</v>
          </cell>
          <cell r="B9" t="str">
            <v>Administrativa</v>
          </cell>
          <cell r="C9" t="str">
            <v>AD</v>
          </cell>
          <cell r="D9" t="str">
            <v>SEC_GEN_2025_AD_DLT</v>
          </cell>
          <cell r="E9" t="str">
            <v>Secretaria General</v>
          </cell>
          <cell r="F9" t="str">
            <v>Fortalecimiento de la capacidad institucional</v>
          </cell>
          <cell r="G9" t="str">
            <v>Documentos de lineamientos técnicos</v>
          </cell>
          <cell r="H9" t="str">
            <v>AD-Fortalecimiento de la capacidad institucional-Documentos de lineamientos técnicos</v>
          </cell>
          <cell r="I9" t="str">
            <v>202300000000098</v>
          </cell>
          <cell r="J9" t="str">
            <v>DIRECCIÓN TERRITORIAL CENTRAL</v>
          </cell>
          <cell r="K9" t="str">
            <v>DANE CENTRAL</v>
          </cell>
          <cell r="L9" t="str">
            <v>Talento Humano</v>
          </cell>
          <cell r="M9" t="str">
            <v>Profesional</v>
          </cell>
          <cell r="N9" t="str">
            <v>1</v>
          </cell>
          <cell r="O9">
            <v>11</v>
          </cell>
          <cell r="P9" t="str">
            <v>16</v>
          </cell>
          <cell r="Q9" t="str">
            <v>11.5333333333</v>
          </cell>
          <cell r="R9">
            <v>100</v>
          </cell>
          <cell r="S9">
            <v>6500000</v>
          </cell>
          <cell r="T9" t="str">
            <v>2025-01-15</v>
          </cell>
          <cell r="U9">
            <v>74966666.670000002</v>
          </cell>
          <cell r="V9">
            <v>65000000</v>
          </cell>
          <cell r="W9">
            <v>9966666.6700000018</v>
          </cell>
          <cell r="X9" t="str">
            <v>no</v>
          </cell>
          <cell r="Y9" t="str">
            <v>no</v>
          </cell>
          <cell r="Z9" t="str">
            <v>12325</v>
          </cell>
          <cell r="AA9">
            <v>65000000</v>
          </cell>
          <cell r="AB9">
            <v>9966666.6700000018</v>
          </cell>
          <cell r="AC9" t="str">
            <v>4973</v>
          </cell>
          <cell r="AD9" t="str">
            <v>Administrativa</v>
          </cell>
          <cell r="AF9" t="str">
            <v>YURANI CORDOBA MOSQUERA</v>
          </cell>
          <cell r="AG9" t="str">
            <v>SG_ADM_04 - Realizar sensibilizaciones al personal que desarrolla actividades relacionadas con el manejo de bienes de la Entidad, enfocadas a fortalecer el conocimiento acerca de la gestión de bienes.</v>
          </cell>
          <cell r="AH9">
            <v>1</v>
          </cell>
          <cell r="AI9">
            <v>0</v>
          </cell>
          <cell r="AJ9">
            <v>0</v>
          </cell>
          <cell r="AK9">
            <v>0</v>
          </cell>
          <cell r="AL9">
            <v>0</v>
          </cell>
          <cell r="AM9">
            <v>1</v>
          </cell>
          <cell r="AN9" t="str">
            <v>SG_ADM_04</v>
          </cell>
          <cell r="AO9">
            <v>74966666.670000002</v>
          </cell>
          <cell r="AP9" t="str">
            <v>0</v>
          </cell>
          <cell r="AQ9">
            <v>0</v>
          </cell>
          <cell r="AR9" t="str">
            <v>0</v>
          </cell>
          <cell r="AS9">
            <v>0</v>
          </cell>
          <cell r="AT9">
            <v>74966666.670000002</v>
          </cell>
          <cell r="AU9">
            <v>0</v>
          </cell>
        </row>
        <row r="10">
          <cell r="A10">
            <v>4578101125</v>
          </cell>
          <cell r="B10" t="str">
            <v>Administrativa</v>
          </cell>
          <cell r="C10" t="str">
            <v>AD</v>
          </cell>
          <cell r="D10" t="str">
            <v>SEC_GEN_2025_AD_DLT</v>
          </cell>
          <cell r="E10" t="str">
            <v>Secretaria General</v>
          </cell>
          <cell r="F10" t="str">
            <v>Fortalecimiento de la capacidad institucional</v>
          </cell>
          <cell r="G10" t="str">
            <v>Documentos de lineamientos técnicos</v>
          </cell>
          <cell r="H10" t="str">
            <v>AD-Fortalecimiento de la capacidad institucional-Documentos de lineamientos técnicos</v>
          </cell>
          <cell r="I10" t="str">
            <v>202300000000098</v>
          </cell>
          <cell r="J10" t="str">
            <v>DIRECCIÓN TERRITORIAL CENTRAL</v>
          </cell>
          <cell r="K10" t="str">
            <v>DANE CENTRAL</v>
          </cell>
          <cell r="L10" t="str">
            <v>Talento Humano</v>
          </cell>
          <cell r="M10" t="str">
            <v>Tecnico</v>
          </cell>
          <cell r="N10" t="str">
            <v>1</v>
          </cell>
          <cell r="O10">
            <v>5</v>
          </cell>
          <cell r="P10" t="str">
            <v>21</v>
          </cell>
          <cell r="Q10" t="str">
            <v>5.7000000000</v>
          </cell>
          <cell r="R10">
            <v>100</v>
          </cell>
          <cell r="S10">
            <v>2900000</v>
          </cell>
          <cell r="T10" t="str">
            <v>2025-07-01</v>
          </cell>
          <cell r="U10">
            <v>16530000</v>
          </cell>
          <cell r="V10">
            <v>16530000</v>
          </cell>
          <cell r="W10">
            <v>0</v>
          </cell>
          <cell r="X10" t="str">
            <v>no</v>
          </cell>
          <cell r="Y10" t="str">
            <v>no</v>
          </cell>
          <cell r="Z10" t="str">
            <v>103125</v>
          </cell>
          <cell r="AA10">
            <v>16530000</v>
          </cell>
          <cell r="AB10">
            <v>0</v>
          </cell>
          <cell r="AC10" t="str">
            <v>6150</v>
          </cell>
          <cell r="AD10" t="str">
            <v>Administrativa</v>
          </cell>
          <cell r="AF10" t="str">
            <v>CONTROL INVENTARIOS</v>
          </cell>
          <cell r="AG10" t="str">
            <v>SG_ADM_04 - Realizar sensibilizaciones al personal que desarrolla actividades relacionadas con el manejo de bienes de la Entidad, enfocadas a fortalecer el conocimiento acerca de la gestión de bienes.</v>
          </cell>
          <cell r="AH10">
            <v>1</v>
          </cell>
          <cell r="AI10" t="str">
            <v/>
          </cell>
          <cell r="AJ10">
            <v>0</v>
          </cell>
          <cell r="AK10" t="str">
            <v/>
          </cell>
          <cell r="AL10">
            <v>0</v>
          </cell>
          <cell r="AM10">
            <v>1</v>
          </cell>
          <cell r="AN10" t="str">
            <v>SG_ADM_04</v>
          </cell>
          <cell r="AO10">
            <v>16530000</v>
          </cell>
          <cell r="AP10" t="str">
            <v/>
          </cell>
          <cell r="AQ10">
            <v>0</v>
          </cell>
          <cell r="AR10" t="str">
            <v/>
          </cell>
          <cell r="AS10">
            <v>0</v>
          </cell>
          <cell r="AT10">
            <v>16530000</v>
          </cell>
          <cell r="AU10">
            <v>0</v>
          </cell>
        </row>
        <row r="11">
          <cell r="A11">
            <v>1207501125</v>
          </cell>
          <cell r="B11" t="str">
            <v>Administrativa</v>
          </cell>
          <cell r="C11" t="str">
            <v>AD</v>
          </cell>
          <cell r="D11" t="str">
            <v>SEC_GEN_2025_AD_DLT</v>
          </cell>
          <cell r="E11" t="str">
            <v>Secretaria General</v>
          </cell>
          <cell r="F11" t="str">
            <v>Fortalecimiento de la capacidad institucional</v>
          </cell>
          <cell r="G11" t="str">
            <v>Documentos de lineamientos técnicos</v>
          </cell>
          <cell r="H11" t="str">
            <v>AD-Fortalecimiento de la capacidad institucional-Documentos de lineamientos técnicos</v>
          </cell>
          <cell r="I11" t="str">
            <v>202300000000098</v>
          </cell>
          <cell r="J11" t="str">
            <v>DIRECCIÓN TERRITORIAL CENTRAL</v>
          </cell>
          <cell r="K11" t="str">
            <v>DANE CENTRAL</v>
          </cell>
          <cell r="L11" t="str">
            <v>Insumo</v>
          </cell>
          <cell r="M11" t="str">
            <v>Otros_gastos_operativos</v>
          </cell>
          <cell r="N11">
            <v>1</v>
          </cell>
          <cell r="S11">
            <v>520000.66</v>
          </cell>
          <cell r="T11" t="str">
            <v>2025-12-01</v>
          </cell>
          <cell r="U11">
            <v>520000.66</v>
          </cell>
          <cell r="W11">
            <v>520000.66</v>
          </cell>
          <cell r="X11" t="str">
            <v>NO</v>
          </cell>
          <cell r="Y11" t="str">
            <v>NO</v>
          </cell>
          <cell r="AF11" t="str">
            <v>Saldo de contratación</v>
          </cell>
          <cell r="AG11" t="str">
            <v>SG_ADM_04 - Realizar sensibilizaciones al personal que desarrolla actividades relacionadas con el manejo de bienes de la Entidad, enfocadas a fortalecer el conocimiento acerca de la gestión de bienes.</v>
          </cell>
          <cell r="AH11">
            <v>1</v>
          </cell>
          <cell r="AI11" t="str">
            <v/>
          </cell>
          <cell r="AJ11">
            <v>0</v>
          </cell>
          <cell r="AK11" t="str">
            <v/>
          </cell>
          <cell r="AL11">
            <v>0</v>
          </cell>
          <cell r="AM11">
            <v>1</v>
          </cell>
          <cell r="AN11" t="str">
            <v>SG_ADM_04</v>
          </cell>
          <cell r="AO11">
            <v>520000.66</v>
          </cell>
          <cell r="AP11" t="str">
            <v/>
          </cell>
          <cell r="AQ11">
            <v>0</v>
          </cell>
          <cell r="AR11" t="str">
            <v/>
          </cell>
          <cell r="AS11">
            <v>0</v>
          </cell>
          <cell r="AT11">
            <v>520000.66</v>
          </cell>
          <cell r="AU11">
            <v>0</v>
          </cell>
        </row>
        <row r="12">
          <cell r="A12">
            <v>3807101125</v>
          </cell>
          <cell r="B12" t="str">
            <v>Compras públicas</v>
          </cell>
          <cell r="C12" t="str">
            <v>CP</v>
          </cell>
          <cell r="D12" t="str">
            <v>SEC_GEN_2025_CP_DLT</v>
          </cell>
          <cell r="E12" t="str">
            <v>Secretaria General</v>
          </cell>
          <cell r="F12" t="str">
            <v>Fortalecimiento de la capacidad institucional</v>
          </cell>
          <cell r="G12" t="str">
            <v>Documentos de lineamientos técnicos</v>
          </cell>
          <cell r="H12" t="str">
            <v>CP-Fortalecimiento de la capacidad institucional-Documentos de lineamientos técnicos</v>
          </cell>
          <cell r="I12" t="str">
            <v>202300000000098</v>
          </cell>
          <cell r="J12" t="str">
            <v>DIRECCIÓN TERRITORIAL CENTRAL</v>
          </cell>
          <cell r="K12" t="str">
            <v>DANE CENTRAL</v>
          </cell>
          <cell r="L12" t="str">
            <v>Talento Humano</v>
          </cell>
          <cell r="M12" t="str">
            <v>Profesional Junior</v>
          </cell>
          <cell r="N12" t="str">
            <v>1</v>
          </cell>
          <cell r="O12">
            <v>4</v>
          </cell>
          <cell r="P12" t="str">
            <v>0</v>
          </cell>
          <cell r="Q12" t="str">
            <v>4.0000000000</v>
          </cell>
          <cell r="R12">
            <v>100</v>
          </cell>
          <cell r="S12">
            <v>3830000</v>
          </cell>
          <cell r="T12" t="str">
            <v>2025-02-06</v>
          </cell>
          <cell r="U12">
            <v>15320000</v>
          </cell>
          <cell r="V12">
            <v>15320000</v>
          </cell>
          <cell r="W12">
            <v>0</v>
          </cell>
          <cell r="X12" t="str">
            <v>no</v>
          </cell>
          <cell r="Y12" t="str">
            <v>no</v>
          </cell>
          <cell r="Z12" t="str">
            <v>72225</v>
          </cell>
          <cell r="AA12">
            <v>15320000</v>
          </cell>
          <cell r="AB12">
            <v>0</v>
          </cell>
          <cell r="AC12" t="str">
            <v>1918</v>
          </cell>
          <cell r="AD12" t="str">
            <v>Compras públicas</v>
          </cell>
          <cell r="AF12" t="str">
            <v>VICTO HUGO PACHECO RUEDA</v>
          </cell>
          <cell r="AG12" t="str">
            <v>SG_CP_02-Estructurar un (1) flujo de gestión en el Sistema de Gestión de Documentos Electrónicos de Archivo-SGDEA para la formulación y aprobación de los estudios y documentos previos que tramita el GIT Gestión Contractual.</v>
          </cell>
          <cell r="AH12">
            <v>0.5</v>
          </cell>
          <cell r="AI12" t="str">
            <v>SG_CP_03-Actualizar la documentación del proceso Gestión Contractual, de acuerdo con las necesidades identificadas y la evolución de los sistemas de información de la Entidad.</v>
          </cell>
          <cell r="AJ12">
            <v>0.5</v>
          </cell>
          <cell r="AK12">
            <v>0</v>
          </cell>
          <cell r="AL12">
            <v>0</v>
          </cell>
          <cell r="AM12">
            <v>1</v>
          </cell>
          <cell r="AN12" t="str">
            <v>SG_CP_02</v>
          </cell>
          <cell r="AO12">
            <v>7660000</v>
          </cell>
          <cell r="AP12" t="str">
            <v>SG_CP_03</v>
          </cell>
          <cell r="AQ12">
            <v>7660000</v>
          </cell>
          <cell r="AR12" t="str">
            <v>0</v>
          </cell>
          <cell r="AS12">
            <v>0</v>
          </cell>
          <cell r="AT12">
            <v>15320000</v>
          </cell>
          <cell r="AU12">
            <v>0</v>
          </cell>
        </row>
        <row r="13">
          <cell r="A13">
            <v>4676101125</v>
          </cell>
          <cell r="B13" t="str">
            <v>Compras públicas</v>
          </cell>
          <cell r="C13" t="str">
            <v>CP</v>
          </cell>
          <cell r="D13" t="str">
            <v>SEC_GEN_2025_CP_DLT</v>
          </cell>
          <cell r="E13" t="str">
            <v>Secretaria General</v>
          </cell>
          <cell r="F13" t="str">
            <v>Fortalecimiento de la capacidad institucional</v>
          </cell>
          <cell r="G13" t="str">
            <v>Documentos de lineamientos técnicos</v>
          </cell>
          <cell r="H13" t="str">
            <v>CP-Fortalecimiento de la capacidad institucional-Documentos de lineamientos técnicos</v>
          </cell>
          <cell r="I13" t="str">
            <v>202300000000098</v>
          </cell>
          <cell r="J13" t="str">
            <v>DIRECCIÓN TERRITORIAL CENTRAL</v>
          </cell>
          <cell r="K13" t="str">
            <v>DANE CENTRAL</v>
          </cell>
          <cell r="L13" t="str">
            <v>Talento Humano</v>
          </cell>
          <cell r="M13" t="str">
            <v>Profesional</v>
          </cell>
          <cell r="N13" t="str">
            <v>1</v>
          </cell>
          <cell r="O13">
            <v>4</v>
          </cell>
          <cell r="P13" t="str">
            <v>0</v>
          </cell>
          <cell r="Q13" t="str">
            <v>4.0000000000</v>
          </cell>
          <cell r="R13">
            <v>100</v>
          </cell>
          <cell r="S13">
            <v>8959850</v>
          </cell>
          <cell r="T13" t="str">
            <v>2025-08-01</v>
          </cell>
          <cell r="U13">
            <v>35839400</v>
          </cell>
          <cell r="V13">
            <v>27600000</v>
          </cell>
          <cell r="W13">
            <v>8239400</v>
          </cell>
          <cell r="X13" t="str">
            <v>no</v>
          </cell>
          <cell r="Y13" t="str">
            <v>no</v>
          </cell>
          <cell r="AB13">
            <v>8239400</v>
          </cell>
          <cell r="AC13" t="str">
            <v>6879</v>
          </cell>
          <cell r="AD13" t="str">
            <v>Compras públicas</v>
          </cell>
          <cell r="AF13" t="str">
            <v>CAROLA LOMBARDI</v>
          </cell>
          <cell r="AG13" t="str">
            <v>SG_CP_02-Estructurar un (1) flujo de gestión en el Sistema de Gestión de Documentos Electrónicos de Archivo-SGDEA para la formulación y aprobación de los estudios y documentos previos que tramita el GIT Gestión Contractual.</v>
          </cell>
          <cell r="AH13">
            <v>0.5</v>
          </cell>
          <cell r="AI13" t="str">
            <v>SG_CP_03-Actualizar la documentación del proceso Gestión Contractual, de acuerdo con las necesidades identificadas y la evolución de los sistemas de información de la Entidad.</v>
          </cell>
          <cell r="AJ13">
            <v>0.5</v>
          </cell>
          <cell r="AK13" t="str">
            <v/>
          </cell>
          <cell r="AL13">
            <v>0</v>
          </cell>
          <cell r="AM13">
            <v>1</v>
          </cell>
          <cell r="AN13" t="str">
            <v>SG_CP_02</v>
          </cell>
          <cell r="AO13">
            <v>17919700</v>
          </cell>
          <cell r="AP13" t="str">
            <v>SG_CP_03</v>
          </cell>
          <cell r="AQ13">
            <v>17919700</v>
          </cell>
          <cell r="AR13" t="str">
            <v/>
          </cell>
          <cell r="AS13">
            <v>0</v>
          </cell>
          <cell r="AT13">
            <v>35839400</v>
          </cell>
          <cell r="AU13">
            <v>0</v>
          </cell>
        </row>
        <row r="14">
          <cell r="A14">
            <v>3172101125</v>
          </cell>
          <cell r="B14" t="str">
            <v>Compras públicas</v>
          </cell>
          <cell r="C14" t="str">
            <v>CP</v>
          </cell>
          <cell r="D14" t="str">
            <v>SEC_GEN_2025_CP_DLT</v>
          </cell>
          <cell r="E14" t="str">
            <v>Secretaria General</v>
          </cell>
          <cell r="F14" t="str">
            <v>Fortalecimiento de la capacidad institucional</v>
          </cell>
          <cell r="G14" t="str">
            <v>Documentos de lineamientos técnicos</v>
          </cell>
          <cell r="H14" t="str">
            <v>CP-Fortalecimiento de la capacidad institucional-Documentos de lineamientos técnicos</v>
          </cell>
          <cell r="I14" t="str">
            <v>202300000000098</v>
          </cell>
          <cell r="J14" t="str">
            <v>DIRECCIÓN TERRITORIAL CENTRAL</v>
          </cell>
          <cell r="K14" t="str">
            <v>DANE CENTRAL</v>
          </cell>
          <cell r="L14" t="str">
            <v>Talento Humano</v>
          </cell>
          <cell r="M14" t="str">
            <v>Profesional</v>
          </cell>
          <cell r="N14" t="str">
            <v>1</v>
          </cell>
          <cell r="O14">
            <v>8</v>
          </cell>
          <cell r="P14" t="str">
            <v>15</v>
          </cell>
          <cell r="Q14" t="str">
            <v>8.5000000000</v>
          </cell>
          <cell r="R14">
            <v>100</v>
          </cell>
          <cell r="S14">
            <v>6800000</v>
          </cell>
          <cell r="T14" t="str">
            <v>2025-04-15</v>
          </cell>
          <cell r="U14">
            <v>57800000</v>
          </cell>
          <cell r="V14">
            <v>57800000</v>
          </cell>
          <cell r="W14">
            <v>0</v>
          </cell>
          <cell r="X14" t="str">
            <v>no</v>
          </cell>
          <cell r="Y14" t="str">
            <v>no</v>
          </cell>
          <cell r="Z14" t="str">
            <v>94025</v>
          </cell>
          <cell r="AA14">
            <v>57800000</v>
          </cell>
          <cell r="AB14">
            <v>0</v>
          </cell>
          <cell r="AC14" t="str">
            <v>5068</v>
          </cell>
          <cell r="AD14" t="str">
            <v>Compras públicas</v>
          </cell>
          <cell r="AF14" t="str">
            <v>ABOGADO REVISOR GCO - -</v>
          </cell>
          <cell r="AG14" t="str">
            <v>SG_CP_02-Estructurar un (1) flujo de gestión en el Sistema de Gestión de Documentos Electrónicos de Archivo-SGDEA para la formulación y aprobación de los estudios y documentos previos que tramita el GIT Gestión Contractual.</v>
          </cell>
          <cell r="AH14">
            <v>0.5</v>
          </cell>
          <cell r="AI14" t="str">
            <v>SG_CP_03-Actualizar la documentación del proceso Gestión Contractual, de acuerdo con las necesidades identificadas y la evolución de los sistemas de información de la Entidad.</v>
          </cell>
          <cell r="AJ14">
            <v>0.5</v>
          </cell>
          <cell r="AK14">
            <v>0</v>
          </cell>
          <cell r="AL14">
            <v>0</v>
          </cell>
          <cell r="AM14">
            <v>1</v>
          </cell>
          <cell r="AN14" t="str">
            <v>SG_CP_02</v>
          </cell>
          <cell r="AO14">
            <v>28900000</v>
          </cell>
          <cell r="AP14" t="str">
            <v>SG_CP_03</v>
          </cell>
          <cell r="AQ14">
            <v>28900000</v>
          </cell>
          <cell r="AR14" t="str">
            <v>0</v>
          </cell>
          <cell r="AS14">
            <v>0</v>
          </cell>
          <cell r="AT14">
            <v>57800000</v>
          </cell>
          <cell r="AU14">
            <v>0</v>
          </cell>
        </row>
        <row r="15">
          <cell r="A15">
            <v>3174101125</v>
          </cell>
          <cell r="B15" t="str">
            <v>Compras públicas</v>
          </cell>
          <cell r="C15" t="str">
            <v>CP</v>
          </cell>
          <cell r="D15" t="str">
            <v>SEC_GEN_2025_CP_DLT</v>
          </cell>
          <cell r="E15" t="str">
            <v>Secretaria General</v>
          </cell>
          <cell r="F15" t="str">
            <v>Fortalecimiento de la capacidad institucional</v>
          </cell>
          <cell r="G15" t="str">
            <v>Documentos de lineamientos técnicos</v>
          </cell>
          <cell r="H15" t="str">
            <v>CP-Fortalecimiento de la capacidad institucional-Documentos de lineamientos técnicos</v>
          </cell>
          <cell r="I15" t="str">
            <v>202300000000098</v>
          </cell>
          <cell r="J15" t="str">
            <v>DIRECCIÓN TERRITORIAL CENTRAL</v>
          </cell>
          <cell r="K15" t="str">
            <v>DANE CENTRAL</v>
          </cell>
          <cell r="L15" t="str">
            <v>Talento Humano</v>
          </cell>
          <cell r="M15" t="str">
            <v>Profesional</v>
          </cell>
          <cell r="N15" t="str">
            <v>1</v>
          </cell>
          <cell r="O15">
            <v>11</v>
          </cell>
          <cell r="P15" t="str">
            <v>28</v>
          </cell>
          <cell r="Q15" t="str">
            <v>11.9333333333</v>
          </cell>
          <cell r="R15">
            <v>100</v>
          </cell>
          <cell r="S15">
            <v>9000000</v>
          </cell>
          <cell r="T15" t="str">
            <v>2025-01-03</v>
          </cell>
          <cell r="U15">
            <v>107400000</v>
          </cell>
          <cell r="V15">
            <v>94500000</v>
          </cell>
          <cell r="W15">
            <v>12900000</v>
          </cell>
          <cell r="X15" t="str">
            <v>no</v>
          </cell>
          <cell r="Y15" t="str">
            <v>no</v>
          </cell>
          <cell r="Z15" t="str">
            <v>525</v>
          </cell>
          <cell r="AA15">
            <v>94500000</v>
          </cell>
          <cell r="AB15">
            <v>12900000</v>
          </cell>
          <cell r="AC15" t="str">
            <v>4974</v>
          </cell>
          <cell r="AD15" t="str">
            <v>Administrativa</v>
          </cell>
          <cell r="AF15" t="str">
            <v>KAREN CRUZ ABOGADO CONVENIOS -</v>
          </cell>
          <cell r="AG15" t="str">
            <v>SG_CP_02-Estructurar un (1) flujo de gestión en el Sistema de Gestión de Documentos Electrónicos de Archivo-SGDEA para la formulación y aprobación de los estudios y documentos previos que tramita el GIT Gestión Contractual.</v>
          </cell>
          <cell r="AH15">
            <v>0.5</v>
          </cell>
          <cell r="AI15" t="str">
            <v>SG_CP_03-Actualizar la documentación del proceso Gestión Contractual, de acuerdo con las necesidades identificadas y la evolución de los sistemas de información de la Entidad.</v>
          </cell>
          <cell r="AJ15">
            <v>0.5</v>
          </cell>
          <cell r="AK15">
            <v>0</v>
          </cell>
          <cell r="AL15">
            <v>0</v>
          </cell>
          <cell r="AM15">
            <v>1</v>
          </cell>
          <cell r="AN15" t="str">
            <v>SG_CP_02</v>
          </cell>
          <cell r="AO15">
            <v>53700000</v>
          </cell>
          <cell r="AP15" t="str">
            <v>SG_CP_03</v>
          </cell>
          <cell r="AQ15">
            <v>53700000</v>
          </cell>
          <cell r="AR15" t="str">
            <v>0</v>
          </cell>
          <cell r="AS15">
            <v>0</v>
          </cell>
          <cell r="AT15">
            <v>107400000</v>
          </cell>
          <cell r="AU15">
            <v>0</v>
          </cell>
        </row>
        <row r="16">
          <cell r="A16">
            <v>3173101125</v>
          </cell>
          <cell r="B16" t="str">
            <v>Compras públicas</v>
          </cell>
          <cell r="C16" t="str">
            <v>CP</v>
          </cell>
          <cell r="D16" t="str">
            <v>SEC_GEN_2025_CP_DLT</v>
          </cell>
          <cell r="E16" t="str">
            <v>Secretaria General</v>
          </cell>
          <cell r="F16" t="str">
            <v>Fortalecimiento de la capacidad institucional</v>
          </cell>
          <cell r="G16" t="str">
            <v>Documentos de lineamientos técnicos</v>
          </cell>
          <cell r="H16" t="str">
            <v>CP-Fortalecimiento de la capacidad institucional-Documentos de lineamientos técnicos</v>
          </cell>
          <cell r="I16" t="str">
            <v>202300000000098</v>
          </cell>
          <cell r="J16" t="str">
            <v>DIRECCIÓN TERRITORIAL CENTRAL</v>
          </cell>
          <cell r="K16" t="str">
            <v>DANE CENTRAL</v>
          </cell>
          <cell r="L16" t="str">
            <v>Talento Humano</v>
          </cell>
          <cell r="M16" t="str">
            <v>Profesional</v>
          </cell>
          <cell r="N16" t="str">
            <v>4</v>
          </cell>
          <cell r="O16">
            <v>11</v>
          </cell>
          <cell r="P16" t="str">
            <v>22</v>
          </cell>
          <cell r="Q16" t="str">
            <v>11.7333333333</v>
          </cell>
          <cell r="R16">
            <v>100</v>
          </cell>
          <cell r="S16">
            <v>7000000</v>
          </cell>
          <cell r="T16" t="str">
            <v>2025-01-06</v>
          </cell>
          <cell r="U16">
            <v>328533333.32999998</v>
          </cell>
          <cell r="V16">
            <v>294000000</v>
          </cell>
          <cell r="W16">
            <v>34533333.329999983</v>
          </cell>
          <cell r="X16" t="str">
            <v>no</v>
          </cell>
          <cell r="Y16" t="str">
            <v>no</v>
          </cell>
          <cell r="Z16" t="str">
            <v>625</v>
          </cell>
          <cell r="AA16">
            <v>294000000</v>
          </cell>
          <cell r="AB16">
            <v>34533333.329999983</v>
          </cell>
          <cell r="AC16" t="str">
            <v>4975</v>
          </cell>
          <cell r="AD16" t="str">
            <v>Compras públicas</v>
          </cell>
          <cell r="AF16" t="str">
            <v>ABOGADOS ESTRUCTURADOR GCO - -</v>
          </cell>
          <cell r="AG16" t="str">
            <v>SG_CP_02-Estructurar un (1) flujo de gestión en el Sistema de Gestión de Documentos Electrónicos de Archivo-SGDEA para la formulación y aprobación de los estudios y documentos previos que tramita el GIT Gestión Contractual.</v>
          </cell>
          <cell r="AH16">
            <v>0.5</v>
          </cell>
          <cell r="AI16" t="str">
            <v>SG_CP_03-Actualizar la documentación del proceso Gestión Contractual, de acuerdo con las necesidades identificadas y la evolución de los sistemas de información de la Entidad.</v>
          </cell>
          <cell r="AJ16">
            <v>0.5</v>
          </cell>
          <cell r="AK16">
            <v>0</v>
          </cell>
          <cell r="AL16">
            <v>0</v>
          </cell>
          <cell r="AM16">
            <v>1</v>
          </cell>
          <cell r="AN16" t="str">
            <v>SG_CP_02</v>
          </cell>
          <cell r="AO16">
            <v>164266666.66499999</v>
          </cell>
          <cell r="AP16" t="str">
            <v>SG_CP_03</v>
          </cell>
          <cell r="AQ16">
            <v>164266666.66499999</v>
          </cell>
          <cell r="AR16" t="str">
            <v>0</v>
          </cell>
          <cell r="AS16">
            <v>0</v>
          </cell>
          <cell r="AT16">
            <v>328533333.32999998</v>
          </cell>
          <cell r="AU16">
            <v>0</v>
          </cell>
        </row>
        <row r="17">
          <cell r="A17">
            <v>3175101125</v>
          </cell>
          <cell r="B17" t="str">
            <v>Compras públicas</v>
          </cell>
          <cell r="C17" t="str">
            <v>CP</v>
          </cell>
          <cell r="D17" t="str">
            <v>SEC_GEN_2025_CP_DLT</v>
          </cell>
          <cell r="E17" t="str">
            <v>Secretaria General</v>
          </cell>
          <cell r="F17" t="str">
            <v>Fortalecimiento de la capacidad institucional</v>
          </cell>
          <cell r="G17" t="str">
            <v>Documentos de lineamientos técnicos</v>
          </cell>
          <cell r="H17" t="str">
            <v>CP-Fortalecimiento de la capacidad institucional-Documentos de lineamientos técnicos</v>
          </cell>
          <cell r="I17" t="str">
            <v>202300000000098</v>
          </cell>
          <cell r="J17" t="str">
            <v>DIRECCIÓN TERRITORIAL CENTRAL</v>
          </cell>
          <cell r="K17" t="str">
            <v>DANE CENTRAL</v>
          </cell>
          <cell r="L17" t="str">
            <v>Talento Humano</v>
          </cell>
          <cell r="M17" t="str">
            <v>Profesional</v>
          </cell>
          <cell r="N17" t="str">
            <v>1</v>
          </cell>
          <cell r="O17">
            <v>3</v>
          </cell>
          <cell r="P17" t="str">
            <v>29</v>
          </cell>
          <cell r="Q17" t="str">
            <v>3.9666666667</v>
          </cell>
          <cell r="R17">
            <v>100</v>
          </cell>
          <cell r="S17">
            <v>4000000</v>
          </cell>
          <cell r="T17" t="str">
            <v>2025-01-24</v>
          </cell>
          <cell r="U17">
            <v>15866666.67</v>
          </cell>
          <cell r="V17">
            <v>15866666.67</v>
          </cell>
          <cell r="W17">
            <v>0</v>
          </cell>
          <cell r="X17" t="str">
            <v>no</v>
          </cell>
          <cell r="Y17" t="str">
            <v>no</v>
          </cell>
          <cell r="Z17" t="str">
            <v>49025</v>
          </cell>
          <cell r="AA17">
            <v>15866666.67</v>
          </cell>
          <cell r="AB17">
            <v>0</v>
          </cell>
          <cell r="AC17" t="str">
            <v>871</v>
          </cell>
          <cell r="AD17" t="str">
            <v>Compras públicas</v>
          </cell>
          <cell r="AF17" t="str">
            <v>Administrativo - Base Datos - -</v>
          </cell>
          <cell r="AG17" t="str">
            <v>SG_CP_02-Estructurar un (1) flujo de gestión en el Sistema de Gestión de Documentos Electrónicos de Archivo-SGDEA para la formulación y aprobación de los estudios y documentos previos que tramita el GIT Gestión Contractual.</v>
          </cell>
          <cell r="AH17">
            <v>0.5</v>
          </cell>
          <cell r="AI17" t="str">
            <v>SG_CP_03-Actualizar la documentación del proceso Gestión Contractual, de acuerdo con las necesidades identificadas y la evolución de los sistemas de información de la Entidad.</v>
          </cell>
          <cell r="AJ17">
            <v>0.5</v>
          </cell>
          <cell r="AK17">
            <v>0</v>
          </cell>
          <cell r="AL17">
            <v>0</v>
          </cell>
          <cell r="AM17">
            <v>1</v>
          </cell>
          <cell r="AN17" t="str">
            <v>SG_CP_02</v>
          </cell>
          <cell r="AO17">
            <v>7933333.335</v>
          </cell>
          <cell r="AP17" t="str">
            <v>SG_CP_03</v>
          </cell>
          <cell r="AQ17">
            <v>7933333.335</v>
          </cell>
          <cell r="AR17" t="str">
            <v>0</v>
          </cell>
          <cell r="AS17">
            <v>0</v>
          </cell>
          <cell r="AT17">
            <v>15866666.67</v>
          </cell>
          <cell r="AU17">
            <v>0</v>
          </cell>
        </row>
        <row r="18">
          <cell r="A18">
            <v>4579101125</v>
          </cell>
          <cell r="B18" t="str">
            <v>Compras públicas</v>
          </cell>
          <cell r="C18" t="str">
            <v>CP</v>
          </cell>
          <cell r="D18" t="str">
            <v>SEC_GEN_2025_CP_DLT</v>
          </cell>
          <cell r="E18" t="str">
            <v>Secretaria General</v>
          </cell>
          <cell r="F18" t="str">
            <v>Fortalecimiento de la capacidad institucional</v>
          </cell>
          <cell r="G18" t="str">
            <v>Documentos de lineamientos técnicos</v>
          </cell>
          <cell r="H18" t="str">
            <v>CP-Fortalecimiento de la capacidad institucional-Documentos de lineamientos técnicos</v>
          </cell>
          <cell r="I18" t="str">
            <v>202300000000098</v>
          </cell>
          <cell r="J18" t="str">
            <v>DIRECCIÓN TERRITORIAL CENTRAL</v>
          </cell>
          <cell r="K18" t="str">
            <v>DANE CENTRAL</v>
          </cell>
          <cell r="L18" t="str">
            <v>Talento Humano</v>
          </cell>
          <cell r="M18" t="str">
            <v>Profesional</v>
          </cell>
          <cell r="N18" t="str">
            <v>1</v>
          </cell>
          <cell r="O18">
            <v>6</v>
          </cell>
          <cell r="P18" t="str">
            <v>10</v>
          </cell>
          <cell r="Q18" t="str">
            <v>6.3333333333</v>
          </cell>
          <cell r="R18">
            <v>100</v>
          </cell>
          <cell r="S18">
            <v>6500000</v>
          </cell>
          <cell r="T18" t="str">
            <v>2025-06-20</v>
          </cell>
          <cell r="U18">
            <v>41166666.670000002</v>
          </cell>
          <cell r="V18">
            <v>41166666.670000002</v>
          </cell>
          <cell r="W18">
            <v>0</v>
          </cell>
          <cell r="X18" t="str">
            <v>NO</v>
          </cell>
          <cell r="Y18" t="str">
            <v>NO</v>
          </cell>
          <cell r="Z18" t="str">
            <v>101025</v>
          </cell>
          <cell r="AA18">
            <v>41166666.670000002</v>
          </cell>
          <cell r="AB18">
            <v>0</v>
          </cell>
          <cell r="AC18" t="str">
            <v>5792</v>
          </cell>
          <cell r="AD18" t="str">
            <v>Compras públicas</v>
          </cell>
          <cell r="AF18" t="str">
            <v>Administrador publico Compras</v>
          </cell>
          <cell r="AG18" t="str">
            <v>SG_CP_02-Estructurar un (1) flujo de gestión en el Sistema de Gestión de Documentos Electrónicos de Archivo-SGDEA para la formulación y aprobación de los estudios y documentos previos que tramita el GIT Gestión Contractual.</v>
          </cell>
          <cell r="AH18">
            <v>0.5</v>
          </cell>
          <cell r="AI18" t="str">
            <v>SG_CP_03-Actualizar la documentación del proceso Gestión Contractual, de acuerdo con las necesidades identificadas y la evolución de los sistemas de información de la Entidad.</v>
          </cell>
          <cell r="AJ18">
            <v>0.5</v>
          </cell>
          <cell r="AK18" t="str">
            <v/>
          </cell>
          <cell r="AL18">
            <v>0</v>
          </cell>
          <cell r="AM18">
            <v>1</v>
          </cell>
          <cell r="AN18" t="str">
            <v>SG_CP_02</v>
          </cell>
          <cell r="AO18">
            <v>20583333.335000001</v>
          </cell>
          <cell r="AP18" t="str">
            <v>SG_CP_03</v>
          </cell>
          <cell r="AQ18">
            <v>20583333.335000001</v>
          </cell>
          <cell r="AR18" t="str">
            <v/>
          </cell>
          <cell r="AS18">
            <v>0</v>
          </cell>
          <cell r="AT18">
            <v>41166666.670000002</v>
          </cell>
          <cell r="AU18">
            <v>0</v>
          </cell>
        </row>
        <row r="19">
          <cell r="A19">
            <v>1018501125</v>
          </cell>
          <cell r="B19" t="str">
            <v>Compras públicas</v>
          </cell>
          <cell r="C19" t="str">
            <v>CP</v>
          </cell>
          <cell r="D19" t="str">
            <v>SEC_GEN_2025_CP_DLT</v>
          </cell>
          <cell r="E19" t="str">
            <v>Secretaria General</v>
          </cell>
          <cell r="F19" t="str">
            <v>Fortalecimiento de la capacidad institucional</v>
          </cell>
          <cell r="G19" t="str">
            <v>Documentos de lineamientos técnicos</v>
          </cell>
          <cell r="H19" t="str">
            <v>CP-Fortalecimiento de la capacidad institucional-Documentos de lineamientos técnicos</v>
          </cell>
          <cell r="I19" t="str">
            <v>202300000000098</v>
          </cell>
          <cell r="J19" t="str">
            <v>DIRECCIÓN TERRITORIAL CENTRAL</v>
          </cell>
          <cell r="K19" t="str">
            <v>DANE CENTRAL</v>
          </cell>
          <cell r="L19" t="str">
            <v>Insumo</v>
          </cell>
          <cell r="M19" t="str">
            <v>Otros_gastos_operativos</v>
          </cell>
          <cell r="N19">
            <v>1</v>
          </cell>
          <cell r="S19">
            <v>2261517.33</v>
          </cell>
          <cell r="T19" t="str">
            <v>2025-12-01</v>
          </cell>
          <cell r="U19">
            <v>2261517.33</v>
          </cell>
          <cell r="W19">
            <v>2261517.33</v>
          </cell>
          <cell r="X19" t="str">
            <v>NO</v>
          </cell>
          <cell r="Y19" t="str">
            <v>NO</v>
          </cell>
          <cell r="AF19" t="str">
            <v>Saldo de contratación</v>
          </cell>
          <cell r="AG19" t="str">
            <v>SG_CP_02-Estructurar un (1) flujo de gestión en el Sistema de Gestión de Documentos Electrónicos de Archivo-SGDEA para la formulación y aprobación de los estudios y documentos previos que tramita el GIT Gestión Contractual.</v>
          </cell>
          <cell r="AH19">
            <v>0.5</v>
          </cell>
          <cell r="AI19" t="str">
            <v>SG_CP_03-Actualizar la documentación del proceso Gestión Contractual, de acuerdo con las necesidades identificadas y la evolución de los sistemas de información de la Entidad.</v>
          </cell>
          <cell r="AJ19">
            <v>0.5</v>
          </cell>
          <cell r="AK19">
            <v>0</v>
          </cell>
          <cell r="AL19">
            <v>0</v>
          </cell>
          <cell r="AM19">
            <v>1</v>
          </cell>
          <cell r="AN19" t="str">
            <v>SG_CP_02</v>
          </cell>
          <cell r="AO19">
            <v>1130758.665</v>
          </cell>
          <cell r="AP19" t="str">
            <v>SG_CP_03</v>
          </cell>
          <cell r="AQ19">
            <v>1130758.665</v>
          </cell>
          <cell r="AR19" t="str">
            <v>0</v>
          </cell>
          <cell r="AS19">
            <v>0</v>
          </cell>
          <cell r="AT19">
            <v>2261517.33</v>
          </cell>
          <cell r="AU19">
            <v>0</v>
          </cell>
        </row>
        <row r="20">
          <cell r="A20">
            <v>2821101125</v>
          </cell>
          <cell r="B20" t="str">
            <v>Control interno Disciplinario</v>
          </cell>
          <cell r="C20" t="str">
            <v>CID</v>
          </cell>
          <cell r="D20" t="str">
            <v>CID_2025_DP</v>
          </cell>
          <cell r="E20" t="str">
            <v>Control interno Disciplinario</v>
          </cell>
          <cell r="F20" t="str">
            <v>Fortalecimiento de la capacidad institucional</v>
          </cell>
          <cell r="G20" t="str">
            <v>Documentos de planeación</v>
          </cell>
          <cell r="H20" t="str">
            <v>CID-Fortalecimiento de la capacidad institucional-Documentos de planeación</v>
          </cell>
          <cell r="I20" t="str">
            <v>202300000000098</v>
          </cell>
          <cell r="J20" t="str">
            <v>DIRECCIÓN TERRITORIAL CENTRAL</v>
          </cell>
          <cell r="K20" t="str">
            <v>DANE CENTRAL</v>
          </cell>
          <cell r="L20" t="str">
            <v>Talento Humano</v>
          </cell>
          <cell r="M20" t="str">
            <v>Profesional</v>
          </cell>
          <cell r="N20" t="str">
            <v>1</v>
          </cell>
          <cell r="O20">
            <v>10</v>
          </cell>
          <cell r="P20" t="str">
            <v>27</v>
          </cell>
          <cell r="Q20" t="str">
            <v>10.9000000000</v>
          </cell>
          <cell r="R20">
            <v>100</v>
          </cell>
          <cell r="S20">
            <v>5000000</v>
          </cell>
          <cell r="T20" t="str">
            <v>2025-02-04</v>
          </cell>
          <cell r="U20">
            <v>54500000</v>
          </cell>
          <cell r="V20">
            <v>50000000</v>
          </cell>
          <cell r="W20">
            <v>4500000</v>
          </cell>
          <cell r="X20" t="str">
            <v>NO</v>
          </cell>
          <cell r="Y20" t="str">
            <v>NO</v>
          </cell>
          <cell r="Z20" t="str">
            <v>32625</v>
          </cell>
          <cell r="AA20">
            <v>50000000</v>
          </cell>
          <cell r="AB20">
            <v>4500000</v>
          </cell>
          <cell r="AC20" t="str">
            <v>217</v>
          </cell>
          <cell r="AD20" t="str">
            <v>Control interno Disciplinario</v>
          </cell>
          <cell r="AF20" t="str">
            <v>recibir, tramitar y hacer seguimiento a las denuncias, quejas e informes de presuntos actos de corrupción e irregularidades que atenten contra el buen servicio e implementación de las estrategias de divulgación orientadas a la lucha contra la corrupción,  - -</v>
          </cell>
          <cell r="AG20" t="str">
            <v>OCDI_01 - Designar en las diferentes dependencias de la entidad, funcionarios comprometidos para actuar como "embajadores de la ética” en cada área, promoviendo buenas prácticas y sirviendo como puntos de contacto para consultas.</v>
          </cell>
          <cell r="AH20">
            <v>0.3</v>
          </cell>
          <cell r="AI20" t="str">
            <v>OCDI_04 - Realizar una gamificación en la formación disciplinaria mediante la creación de concursos internos, donde los participantes resuelvan casos disciplinarios simulados para reforzar conocimientos y habilidades</v>
          </cell>
          <cell r="AJ20">
            <v>0.7</v>
          </cell>
          <cell r="AK20">
            <v>0</v>
          </cell>
          <cell r="AL20">
            <v>0</v>
          </cell>
          <cell r="AM20">
            <v>1</v>
          </cell>
          <cell r="AN20" t="str">
            <v>OCDI_01</v>
          </cell>
          <cell r="AO20">
            <v>16350000</v>
          </cell>
          <cell r="AP20" t="str">
            <v>OCDI_04</v>
          </cell>
          <cell r="AQ20">
            <v>38150000</v>
          </cell>
          <cell r="AR20" t="str">
            <v>0</v>
          </cell>
          <cell r="AS20">
            <v>0</v>
          </cell>
          <cell r="AT20">
            <v>54500000</v>
          </cell>
          <cell r="AU20">
            <v>0</v>
          </cell>
        </row>
        <row r="21">
          <cell r="A21">
            <v>1762501125</v>
          </cell>
          <cell r="B21" t="str">
            <v>Control interno Disciplinario</v>
          </cell>
          <cell r="C21" t="str">
            <v>CID</v>
          </cell>
          <cell r="D21" t="str">
            <v>CID_2025_DP</v>
          </cell>
          <cell r="E21" t="str">
            <v>Control interno Disciplinario</v>
          </cell>
          <cell r="F21" t="str">
            <v>Fortalecimiento de la capacidad institucional</v>
          </cell>
          <cell r="G21" t="str">
            <v>Documentos de planeación</v>
          </cell>
          <cell r="H21" t="str">
            <v>CID-Fortalecimiento de la capacidad institucional-Documentos de planeación</v>
          </cell>
          <cell r="I21" t="str">
            <v>202300000000098</v>
          </cell>
          <cell r="J21" t="str">
            <v>DIRECCIÓN TERRITORIAL CENTRAL</v>
          </cell>
          <cell r="K21" t="str">
            <v>DANE CENTRAL</v>
          </cell>
          <cell r="L21" t="str">
            <v>Insumo</v>
          </cell>
          <cell r="M21" t="str">
            <v>Otros_gastos_operativos</v>
          </cell>
          <cell r="N21">
            <v>1</v>
          </cell>
          <cell r="S21">
            <v>500000</v>
          </cell>
          <cell r="T21" t="str">
            <v>2025-11-01</v>
          </cell>
          <cell r="U21">
            <v>500000</v>
          </cell>
          <cell r="W21">
            <v>500000</v>
          </cell>
          <cell r="X21" t="str">
            <v>NO</v>
          </cell>
          <cell r="Y21" t="str">
            <v>NO</v>
          </cell>
          <cell r="AF21" t="str">
            <v>Saldo de contratación</v>
          </cell>
          <cell r="AG21" t="str">
            <v>OCDI_03 - Realizar una jornada por la integridad, transparencia y ética pública.</v>
          </cell>
          <cell r="AH21">
            <v>1</v>
          </cell>
          <cell r="AI21" t="str">
            <v/>
          </cell>
          <cell r="AJ21">
            <v>0</v>
          </cell>
          <cell r="AK21" t="str">
            <v/>
          </cell>
          <cell r="AL21">
            <v>0</v>
          </cell>
          <cell r="AM21">
            <v>1</v>
          </cell>
          <cell r="AN21" t="str">
            <v>OCDI_03</v>
          </cell>
          <cell r="AO21">
            <v>500000</v>
          </cell>
          <cell r="AP21" t="str">
            <v/>
          </cell>
          <cell r="AQ21">
            <v>0</v>
          </cell>
          <cell r="AR21" t="str">
            <v/>
          </cell>
          <cell r="AS21">
            <v>0</v>
          </cell>
          <cell r="AT21">
            <v>500000</v>
          </cell>
          <cell r="AU21">
            <v>0</v>
          </cell>
        </row>
        <row r="22">
          <cell r="A22">
            <v>661501125</v>
          </cell>
          <cell r="B22" t="str">
            <v>Control interno Disciplinario</v>
          </cell>
          <cell r="C22" t="str">
            <v>CID</v>
          </cell>
          <cell r="D22" t="str">
            <v>CID_2025_DP</v>
          </cell>
          <cell r="E22" t="str">
            <v>Control interno Disciplinario</v>
          </cell>
          <cell r="F22" t="str">
            <v>Fortalecimiento de la capacidad institucional</v>
          </cell>
          <cell r="G22" t="str">
            <v>Documentos de planeación</v>
          </cell>
          <cell r="H22" t="str">
            <v>CID-Fortalecimiento de la capacidad institucional-Documentos de planeación</v>
          </cell>
          <cell r="I22" t="str">
            <v>202300000000098</v>
          </cell>
          <cell r="J22" t="str">
            <v>DIRECCIÓN TERRITORIAL CENTRAL</v>
          </cell>
          <cell r="K22" t="str">
            <v>DANE CENTRAL</v>
          </cell>
          <cell r="L22" t="str">
            <v>Insumo</v>
          </cell>
          <cell r="M22" t="str">
            <v>Otros_gastos_operativos</v>
          </cell>
          <cell r="N22">
            <v>1</v>
          </cell>
          <cell r="S22">
            <v>8600000</v>
          </cell>
          <cell r="T22" t="str">
            <v>2025-05-01</v>
          </cell>
          <cell r="U22">
            <v>8600000</v>
          </cell>
          <cell r="V22">
            <v>8600000</v>
          </cell>
          <cell r="W22">
            <v>0</v>
          </cell>
          <cell r="X22" t="str">
            <v>NO</v>
          </cell>
          <cell r="Y22" t="str">
            <v>NO</v>
          </cell>
          <cell r="Z22" t="str">
            <v>95825</v>
          </cell>
          <cell r="AA22">
            <v>8600000</v>
          </cell>
          <cell r="AB22">
            <v>0</v>
          </cell>
          <cell r="AC22" t="str">
            <v>5165</v>
          </cell>
          <cell r="AD22" t="str">
            <v>Dirección de Difusión y Cultura Estadística</v>
          </cell>
          <cell r="AF22" t="str">
            <v>Operador logistico_Semana de la transparencia</v>
          </cell>
          <cell r="AG22" t="str">
            <v>OCDI_03 - Realizar una jornada por la integridad, transparencia y ética pública.</v>
          </cell>
          <cell r="AH22">
            <v>1</v>
          </cell>
          <cell r="AI22">
            <v>0</v>
          </cell>
          <cell r="AJ22">
            <v>0</v>
          </cell>
          <cell r="AK22">
            <v>0</v>
          </cell>
          <cell r="AL22">
            <v>0</v>
          </cell>
          <cell r="AM22">
            <v>1</v>
          </cell>
          <cell r="AN22" t="str">
            <v>OCDI_03</v>
          </cell>
          <cell r="AO22">
            <v>8600000</v>
          </cell>
          <cell r="AP22" t="str">
            <v>0</v>
          </cell>
          <cell r="AQ22">
            <v>0</v>
          </cell>
          <cell r="AR22" t="str">
            <v>0</v>
          </cell>
          <cell r="AS22">
            <v>0</v>
          </cell>
          <cell r="AT22">
            <v>8600000</v>
          </cell>
          <cell r="AU22">
            <v>0</v>
          </cell>
        </row>
        <row r="23">
          <cell r="A23">
            <v>484410225</v>
          </cell>
          <cell r="B23" t="str">
            <v>Dirección</v>
          </cell>
          <cell r="C23" t="str">
            <v>DIRECCIÓN</v>
          </cell>
          <cell r="D23" t="str">
            <v>DIRECCIÓN_GEDI_2025_CR</v>
          </cell>
          <cell r="E23" t="str">
            <v>Grupo de Enfoque Diferencial e Interseccional</v>
          </cell>
          <cell r="F23" t="str">
            <v>Producción de información Estadística analizada</v>
          </cell>
          <cell r="G23" t="str">
            <v>Cuadros de resultados</v>
          </cell>
          <cell r="H23" t="str">
            <v>DIRECCIÓN-Producción de información Estadística analizada-Cuadros de resultados</v>
          </cell>
          <cell r="I23" t="str">
            <v>202300000000008</v>
          </cell>
          <cell r="J23" t="str">
            <v>DIRECCIÓN TERRITORIAL CENTRAL</v>
          </cell>
          <cell r="K23" t="str">
            <v>DANE CENTRAL</v>
          </cell>
          <cell r="L23" t="str">
            <v>Talento Humano</v>
          </cell>
          <cell r="M23" t="str">
            <v>Profesional</v>
          </cell>
          <cell r="N23" t="str">
            <v>1</v>
          </cell>
          <cell r="O23">
            <v>2</v>
          </cell>
          <cell r="P23" t="str">
            <v>8</v>
          </cell>
          <cell r="Q23" t="str">
            <v>2.2666666667</v>
          </cell>
          <cell r="R23">
            <v>100</v>
          </cell>
          <cell r="S23">
            <v>6100000</v>
          </cell>
          <cell r="T23" t="str">
            <v>2025-10-22</v>
          </cell>
          <cell r="U23">
            <v>13826666.67</v>
          </cell>
          <cell r="W23">
            <v>13826666.67</v>
          </cell>
          <cell r="X23" t="str">
            <v>NO</v>
          </cell>
          <cell r="Y23" t="str">
            <v>NO</v>
          </cell>
          <cell r="AF23" t="str">
            <v>Katerina Tinjaca Uriza</v>
          </cell>
          <cell r="AG23" t="str">
            <v>DIR_GEDI_04</v>
          </cell>
          <cell r="AH23">
            <v>1</v>
          </cell>
          <cell r="AI23" t="str">
            <v/>
          </cell>
          <cell r="AJ23">
            <v>0</v>
          </cell>
          <cell r="AK23" t="str">
            <v/>
          </cell>
          <cell r="AL23">
            <v>0</v>
          </cell>
          <cell r="AM23">
            <v>1</v>
          </cell>
          <cell r="AN23" t="str">
            <v>DIR_GEDI_04</v>
          </cell>
          <cell r="AO23">
            <v>13826666.67</v>
          </cell>
          <cell r="AP23" t="str">
            <v/>
          </cell>
          <cell r="AQ23">
            <v>0</v>
          </cell>
          <cell r="AR23" t="str">
            <v/>
          </cell>
          <cell r="AS23">
            <v>0</v>
          </cell>
          <cell r="AT23">
            <v>13826666.67</v>
          </cell>
          <cell r="AU23">
            <v>0</v>
          </cell>
        </row>
        <row r="24">
          <cell r="A24">
            <v>136410225</v>
          </cell>
          <cell r="B24" t="str">
            <v>Dirección</v>
          </cell>
          <cell r="C24" t="str">
            <v>DIRECCIÓN</v>
          </cell>
          <cell r="D24" t="str">
            <v>DIRECCIÓN_ODS_2025_CR</v>
          </cell>
          <cell r="E24" t="str">
            <v>Objetivos de Desarrollo Sostenible</v>
          </cell>
          <cell r="F24" t="str">
            <v>Producción de información Estadística analizada</v>
          </cell>
          <cell r="G24" t="str">
            <v>Cuadros de resultados</v>
          </cell>
          <cell r="H24" t="str">
            <v>DIRECCIÓN-Producción de información Estadística analizada-Cuadros de resultados</v>
          </cell>
          <cell r="I24" t="str">
            <v>202300000000008</v>
          </cell>
          <cell r="J24" t="str">
            <v>DIRECCIÓN TERRITORIAL CENTRAL</v>
          </cell>
          <cell r="K24" t="str">
            <v>DANE CENTRAL</v>
          </cell>
          <cell r="L24" t="str">
            <v>Talento Humano</v>
          </cell>
          <cell r="M24" t="str">
            <v>Profesional Junior</v>
          </cell>
          <cell r="N24" t="str">
            <v>1</v>
          </cell>
          <cell r="O24">
            <v>9</v>
          </cell>
          <cell r="P24" t="str">
            <v>21</v>
          </cell>
          <cell r="Q24" t="str">
            <v>9.7000000000</v>
          </cell>
          <cell r="R24">
            <v>100</v>
          </cell>
          <cell r="S24">
            <v>4282300</v>
          </cell>
          <cell r="T24" t="str">
            <v>2025-03-10</v>
          </cell>
          <cell r="U24">
            <v>41538310</v>
          </cell>
          <cell r="V24">
            <v>41538310</v>
          </cell>
          <cell r="W24">
            <v>0</v>
          </cell>
          <cell r="X24" t="str">
            <v>no</v>
          </cell>
          <cell r="Y24" t="str">
            <v>no</v>
          </cell>
          <cell r="Z24" t="str">
            <v>54825</v>
          </cell>
          <cell r="AA24">
            <v>41538310</v>
          </cell>
          <cell r="AB24">
            <v>0</v>
          </cell>
          <cell r="AC24" t="str">
            <v>1072</v>
          </cell>
          <cell r="AD24" t="str">
            <v>Dirección</v>
          </cell>
          <cell r="AF24" t="str">
            <v>seguimiento y monitoreo de los indicadores de los Objetivos de Desarrollo Sostenible (ODS) asociados a derechos humanos y migración - -</v>
          </cell>
          <cell r="AG24" t="str">
            <v>DIR_ODS_01 - Gestionar el asenso de categoría de los Indicadores de los Objetivos de Desarrollo Sostenible en categorías B, C o D del barómetro.</v>
          </cell>
          <cell r="AH24">
            <v>0.5</v>
          </cell>
          <cell r="AI24" t="str">
            <v xml:space="preserve">DIR_ODS_02 - Diseñar e implementar la estrategia conjunta con Sistema de Naciones Unidas, para la difusión de la información relacionada con la Agenda 2030 </v>
          </cell>
          <cell r="AJ24">
            <v>0.3</v>
          </cell>
          <cell r="AK24" t="str">
            <v xml:space="preserve">DIR_ODS_03 - Diseñar e implementar la estrategia DANE, para la territorialización de los ODS y la Agenda 2030 </v>
          </cell>
          <cell r="AL24">
            <v>0.2</v>
          </cell>
          <cell r="AM24">
            <v>1</v>
          </cell>
          <cell r="AN24" t="str">
            <v>DIR_ODS_01</v>
          </cell>
          <cell r="AO24">
            <v>20769155</v>
          </cell>
          <cell r="AP24" t="str">
            <v>DIR_ODS_02</v>
          </cell>
          <cell r="AQ24">
            <v>12461493</v>
          </cell>
          <cell r="AR24" t="str">
            <v>DIR_ODS_03</v>
          </cell>
          <cell r="AS24">
            <v>8307662</v>
          </cell>
          <cell r="AT24">
            <v>41538310</v>
          </cell>
          <cell r="AU24">
            <v>0</v>
          </cell>
        </row>
        <row r="25">
          <cell r="A25">
            <v>136310225</v>
          </cell>
          <cell r="B25" t="str">
            <v>Dirección</v>
          </cell>
          <cell r="C25" t="str">
            <v>DIRECCIÓN</v>
          </cell>
          <cell r="D25" t="str">
            <v>DIRECCIÓN_ODS_2025_CR</v>
          </cell>
          <cell r="E25" t="str">
            <v>Objetivos de Desarrollo Sostenible</v>
          </cell>
          <cell r="F25" t="str">
            <v>Producción de información Estadística analizada</v>
          </cell>
          <cell r="G25" t="str">
            <v>Cuadros de resultados</v>
          </cell>
          <cell r="H25" t="str">
            <v>DIRECCIÓN-Producción de información Estadística analizada-Cuadros de resultados</v>
          </cell>
          <cell r="I25" t="str">
            <v>202300000000008</v>
          </cell>
          <cell r="J25" t="str">
            <v>DIRECCIÓN TERRITORIAL CENTRAL</v>
          </cell>
          <cell r="K25" t="str">
            <v>DANE CENTRAL</v>
          </cell>
          <cell r="L25" t="str">
            <v>Talento Humano</v>
          </cell>
          <cell r="M25" t="str">
            <v>Profesional Junior</v>
          </cell>
          <cell r="N25" t="str">
            <v>1</v>
          </cell>
          <cell r="O25">
            <v>10</v>
          </cell>
          <cell r="P25" t="str">
            <v>15</v>
          </cell>
          <cell r="Q25" t="str">
            <v>10.5</v>
          </cell>
          <cell r="R25">
            <v>100</v>
          </cell>
          <cell r="S25">
            <v>4725200</v>
          </cell>
          <cell r="T25" t="str">
            <v>2025-02-01 00:00:00</v>
          </cell>
          <cell r="U25">
            <v>49614600</v>
          </cell>
          <cell r="V25">
            <v>49614600</v>
          </cell>
          <cell r="W25">
            <v>0</v>
          </cell>
          <cell r="X25" t="str">
            <v>NO</v>
          </cell>
          <cell r="Y25" t="str">
            <v>NO</v>
          </cell>
          <cell r="Z25" t="str">
            <v>54925</v>
          </cell>
          <cell r="AA25">
            <v>49614600</v>
          </cell>
          <cell r="AB25">
            <v>0</v>
          </cell>
          <cell r="AC25" t="str">
            <v>1074</v>
          </cell>
          <cell r="AD25" t="str">
            <v>Dirección</v>
          </cell>
          <cell r="AF25" t="str">
            <v xml:space="preserve"> seguimiento y monitoreo de los indicadores de los Objetivos de Desarrollo Sostenible (ODS) asociados a energías renovables y ciudades sostenible - -</v>
          </cell>
          <cell r="AG25" t="str">
            <v>DIR_ODS_01 - Gestionar el asenso de categoría de los Indicadores de los Objetivos de Desarrollo Sostenible en categorías B, C o D del barómetro.</v>
          </cell>
          <cell r="AH25">
            <v>0.5</v>
          </cell>
          <cell r="AI25" t="str">
            <v xml:space="preserve">DIR_ODS_02 - Diseñar e implementar la estrategia conjunta con Sistema de Naciones Unidas, para la difusión de la información relacionada con la Agenda 2030 </v>
          </cell>
          <cell r="AJ25">
            <v>0.3</v>
          </cell>
          <cell r="AK25" t="str">
            <v xml:space="preserve">DIR_ODS_03 - Diseñar e implementar la estrategia DANE, para la territorialización de los ODS y la Agenda 2030 </v>
          </cell>
          <cell r="AL25">
            <v>0.2</v>
          </cell>
          <cell r="AM25">
            <v>1</v>
          </cell>
          <cell r="AN25" t="str">
            <v>DIR_ODS_01</v>
          </cell>
          <cell r="AO25">
            <v>24807300</v>
          </cell>
          <cell r="AP25" t="str">
            <v>DIR_ODS_02</v>
          </cell>
          <cell r="AQ25">
            <v>14884380</v>
          </cell>
          <cell r="AR25" t="str">
            <v>DIR_ODS_03</v>
          </cell>
          <cell r="AS25">
            <v>9922920</v>
          </cell>
          <cell r="AT25">
            <v>49614600</v>
          </cell>
          <cell r="AU25">
            <v>0</v>
          </cell>
        </row>
        <row r="26">
          <cell r="A26">
            <v>136210225</v>
          </cell>
          <cell r="B26" t="str">
            <v>Dirección</v>
          </cell>
          <cell r="C26" t="str">
            <v>DIRECCIÓN</v>
          </cell>
          <cell r="D26" t="str">
            <v>DIRECCIÓN_ODS_2025_CR</v>
          </cell>
          <cell r="E26" t="str">
            <v>Objetivos de Desarrollo Sostenible</v>
          </cell>
          <cell r="F26" t="str">
            <v>Producción de información Estadística analizada</v>
          </cell>
          <cell r="G26" t="str">
            <v>Cuadros de resultados</v>
          </cell>
          <cell r="H26" t="str">
            <v>DIRECCIÓN-Producción de información Estadística analizada-Cuadros de resultados</v>
          </cell>
          <cell r="I26" t="str">
            <v>202300000000008</v>
          </cell>
          <cell r="J26" t="str">
            <v>DIRECCIÓN TERRITORIAL CENTRAL</v>
          </cell>
          <cell r="K26" t="str">
            <v>DANE CENTRAL</v>
          </cell>
          <cell r="L26" t="str">
            <v>Talento Humano</v>
          </cell>
          <cell r="M26" t="str">
            <v>Profesional Junior</v>
          </cell>
          <cell r="N26" t="str">
            <v>1</v>
          </cell>
          <cell r="O26">
            <v>10</v>
          </cell>
          <cell r="P26" t="str">
            <v>19</v>
          </cell>
          <cell r="Q26" t="str">
            <v>10.6333333333</v>
          </cell>
          <cell r="R26">
            <v>100</v>
          </cell>
          <cell r="S26">
            <v>5168200</v>
          </cell>
          <cell r="T26" t="str">
            <v>2025-02-12</v>
          </cell>
          <cell r="U26">
            <v>54955193.329999998</v>
          </cell>
          <cell r="V26">
            <v>54955193</v>
          </cell>
          <cell r="W26">
            <v>0.32999999821186071</v>
          </cell>
          <cell r="X26" t="str">
            <v>no</v>
          </cell>
          <cell r="Y26" t="str">
            <v>no</v>
          </cell>
          <cell r="Z26" t="str">
            <v>55125</v>
          </cell>
          <cell r="AA26">
            <v>54955193</v>
          </cell>
          <cell r="AB26">
            <v>0.32999999821186071</v>
          </cell>
          <cell r="AC26" t="str">
            <v>1283</v>
          </cell>
          <cell r="AD26" t="str">
            <v>Dirección</v>
          </cell>
          <cell r="AF26" t="str">
            <v>PRIORITARIO_ seguimiento y monitoreo de los indicadores de los ODS asociados a las dimensiones social y económica - -</v>
          </cell>
          <cell r="AG26" t="str">
            <v>DIR_ODS_01 - Gestionar el asenso de categoría de los Indicadores de los Objetivos de Desarrollo Sostenible en categorías B, C o D del barómetro.</v>
          </cell>
          <cell r="AH26">
            <v>0.4</v>
          </cell>
          <cell r="AI26" t="str">
            <v xml:space="preserve">DIR_ODS_02 - Diseñar e implementar la estrategia conjunta con Sistema de Naciones Unidas, para la difusión de la información relacionada con la Agenda 2030 </v>
          </cell>
          <cell r="AJ26">
            <v>0.4</v>
          </cell>
          <cell r="AK26" t="str">
            <v xml:space="preserve">DIR_ODS_03 - Diseñar e implementar la estrategia DANE, para la territorialización de los ODS y la Agenda 2030 </v>
          </cell>
          <cell r="AL26">
            <v>0.2</v>
          </cell>
          <cell r="AM26">
            <v>1</v>
          </cell>
          <cell r="AN26" t="str">
            <v>DIR_ODS_01</v>
          </cell>
          <cell r="AO26">
            <v>21982077.332000002</v>
          </cell>
          <cell r="AP26" t="str">
            <v>DIR_ODS_02</v>
          </cell>
          <cell r="AQ26">
            <v>21982077.332000002</v>
          </cell>
          <cell r="AR26" t="str">
            <v>DIR_ODS_03</v>
          </cell>
          <cell r="AS26">
            <v>10991038.666000001</v>
          </cell>
          <cell r="AT26">
            <v>54955193.330000006</v>
          </cell>
          <cell r="AU26">
            <v>0</v>
          </cell>
        </row>
        <row r="27">
          <cell r="A27">
            <v>136110225</v>
          </cell>
          <cell r="B27" t="str">
            <v>Dirección</v>
          </cell>
          <cell r="C27" t="str">
            <v>DIRECCIÓN</v>
          </cell>
          <cell r="D27" t="str">
            <v>DIRECCIÓN_ODS_2025_CR</v>
          </cell>
          <cell r="E27" t="str">
            <v>Objetivos de Desarrollo Sostenible</v>
          </cell>
          <cell r="F27" t="str">
            <v>Producción de información Estadística analizada</v>
          </cell>
          <cell r="G27" t="str">
            <v>Cuadros de resultados</v>
          </cell>
          <cell r="H27" t="str">
            <v>DIRECCIÓN-Producción de información Estadística analizada-Cuadros de resultados</v>
          </cell>
          <cell r="I27" t="str">
            <v>202300000000008</v>
          </cell>
          <cell r="J27" t="str">
            <v>DIRECCIÓN TERRITORIAL CENTRAL</v>
          </cell>
          <cell r="K27" t="str">
            <v>DANE CENTRAL</v>
          </cell>
          <cell r="L27" t="str">
            <v>Talento Humano</v>
          </cell>
          <cell r="M27" t="str">
            <v>Profesional</v>
          </cell>
          <cell r="N27" t="str">
            <v>1</v>
          </cell>
          <cell r="O27">
            <v>10</v>
          </cell>
          <cell r="P27" t="str">
            <v>28</v>
          </cell>
          <cell r="Q27" t="str">
            <v>10.9333333333</v>
          </cell>
          <cell r="R27">
            <v>100</v>
          </cell>
          <cell r="S27">
            <v>7530800</v>
          </cell>
          <cell r="T27" t="str">
            <v>2025-02-03</v>
          </cell>
          <cell r="U27">
            <v>82336746.670000002</v>
          </cell>
          <cell r="V27">
            <v>82336747</v>
          </cell>
          <cell r="W27">
            <v>-0.32999999821186071</v>
          </cell>
          <cell r="X27" t="str">
            <v>no</v>
          </cell>
          <cell r="Y27" t="str">
            <v>no</v>
          </cell>
          <cell r="Z27" t="str">
            <v>10425</v>
          </cell>
          <cell r="AA27">
            <v>82336747</v>
          </cell>
          <cell r="AB27">
            <v>-0.32999999821186071</v>
          </cell>
          <cell r="AC27" t="str">
            <v>1278</v>
          </cell>
          <cell r="AD27" t="str">
            <v>Dirección</v>
          </cell>
          <cell r="AF27" t="str">
            <v>PRIORITARIO_acompañamiento a la hoja de ruta de implementación y seguimiento de la Agenda 2030 en el país - -</v>
          </cell>
          <cell r="AG27" t="str">
            <v>DIR_ODS_01 - Gestionar el asenso de categoría de los Indicadores de los Objetivos de Desarrollo Sostenible en categorías B, C o D del barómetro.</v>
          </cell>
          <cell r="AH27">
            <v>0.4</v>
          </cell>
          <cell r="AI27" t="str">
            <v xml:space="preserve">DIR_ODS_02 - Diseñar e implementar la estrategia conjunta con Sistema de Naciones Unidas, para la difusión de la información relacionada con la Agenda 2030 </v>
          </cell>
          <cell r="AJ27">
            <v>0.2</v>
          </cell>
          <cell r="AK27" t="str">
            <v xml:space="preserve">DIR_ODS_03 - Diseñar e implementar la estrategia DANE, para la territorialización de los ODS y la Agenda 2030 </v>
          </cell>
          <cell r="AL27">
            <v>0.4</v>
          </cell>
          <cell r="AM27">
            <v>1</v>
          </cell>
          <cell r="AN27" t="str">
            <v>DIR_ODS_01</v>
          </cell>
          <cell r="AO27">
            <v>32934698.668000001</v>
          </cell>
          <cell r="AP27" t="str">
            <v>DIR_ODS_02</v>
          </cell>
          <cell r="AQ27">
            <v>16467349.334000001</v>
          </cell>
          <cell r="AR27" t="str">
            <v>DIR_ODS_03</v>
          </cell>
          <cell r="AS27">
            <v>32934698.668000001</v>
          </cell>
          <cell r="AT27">
            <v>82336746.670000002</v>
          </cell>
          <cell r="AU27">
            <v>0</v>
          </cell>
        </row>
        <row r="28">
          <cell r="A28">
            <v>135810225</v>
          </cell>
          <cell r="B28" t="str">
            <v>Dirección</v>
          </cell>
          <cell r="C28" t="str">
            <v>DIRECCIÓN</v>
          </cell>
          <cell r="D28" t="str">
            <v>DIRECCIÓN_GEDI_2025_CR</v>
          </cell>
          <cell r="E28" t="str">
            <v>Grupo de Enfoque Diferencial e Interseccional</v>
          </cell>
          <cell r="F28" t="str">
            <v>Producción de información Estadística analizada</v>
          </cell>
          <cell r="G28" t="str">
            <v>Cuadros de resultados</v>
          </cell>
          <cell r="H28" t="str">
            <v>DIRECCIÓN-Producción de información Estadística analizada-Cuadros de resultados</v>
          </cell>
          <cell r="I28" t="str">
            <v>202300000000008</v>
          </cell>
          <cell r="J28" t="str">
            <v>DIRECCIÓN TERRITORIAL CENTRAL</v>
          </cell>
          <cell r="K28" t="str">
            <v>DANE CENTRAL</v>
          </cell>
          <cell r="L28" t="str">
            <v>Talento Humano</v>
          </cell>
          <cell r="M28" t="str">
            <v>Profesional</v>
          </cell>
          <cell r="N28" t="str">
            <v>1</v>
          </cell>
          <cell r="O28">
            <v>10</v>
          </cell>
          <cell r="P28" t="str">
            <v>5</v>
          </cell>
          <cell r="Q28" t="str">
            <v>10.1666666667</v>
          </cell>
          <cell r="R28">
            <v>100</v>
          </cell>
          <cell r="S28">
            <v>7000000</v>
          </cell>
          <cell r="T28" t="str">
            <v>2025-02-14</v>
          </cell>
          <cell r="U28">
            <v>71166666.670000002</v>
          </cell>
          <cell r="V28">
            <v>71166666.670000002</v>
          </cell>
          <cell r="W28">
            <v>0</v>
          </cell>
          <cell r="X28" t="str">
            <v>NO</v>
          </cell>
          <cell r="Y28" t="str">
            <v>NO</v>
          </cell>
          <cell r="Z28" t="str">
            <v>64425</v>
          </cell>
          <cell r="AA28">
            <v>71166666.670000002</v>
          </cell>
          <cell r="AB28">
            <v>0</v>
          </cell>
          <cell r="AC28" t="str">
            <v>1217</v>
          </cell>
          <cell r="AD28" t="str">
            <v>Dirección</v>
          </cell>
          <cell r="AF28" t="str">
            <v>Ana María Granda</v>
          </cell>
          <cell r="AG28" t="str">
            <v>DIR_GEDI_02 - Generar información sistemática relacionada con cuidado, en el marco de la Política Nacional de Cuidado.</v>
          </cell>
          <cell r="AH28">
            <v>0.5</v>
          </cell>
          <cell r="AI28" t="str">
            <v>DIR_GEDI_04</v>
          </cell>
          <cell r="AJ28">
            <v>0.5</v>
          </cell>
          <cell r="AK28"/>
          <cell r="AL28">
            <v>0</v>
          </cell>
          <cell r="AM28">
            <v>1</v>
          </cell>
          <cell r="AN28" t="str">
            <v>DIR_GEDI_02</v>
          </cell>
          <cell r="AO28">
            <v>35583333.335000001</v>
          </cell>
          <cell r="AP28" t="str">
            <v>0,5</v>
          </cell>
          <cell r="AQ28">
            <v>35583333.335000001</v>
          </cell>
          <cell r="AR28" t="str">
            <v>DIR_GEDI_04</v>
          </cell>
          <cell r="AS28">
            <v>0</v>
          </cell>
          <cell r="AT28">
            <v>71166666.670000002</v>
          </cell>
          <cell r="AU28">
            <v>0</v>
          </cell>
        </row>
        <row r="29">
          <cell r="A29">
            <v>135610225</v>
          </cell>
          <cell r="B29" t="str">
            <v>Dirección</v>
          </cell>
          <cell r="C29" t="str">
            <v>DIRECCIÓN</v>
          </cell>
          <cell r="D29" t="str">
            <v>DIRECCIÓN_GEDI_2025_CR</v>
          </cell>
          <cell r="E29" t="str">
            <v>Grupo de Enfoque Diferencial e Interseccional</v>
          </cell>
          <cell r="F29" t="str">
            <v>Producción de información Estadística analizada</v>
          </cell>
          <cell r="G29" t="str">
            <v>Cuadros de resultados</v>
          </cell>
          <cell r="H29" t="str">
            <v>DIRECCIÓN-Producción de información Estadística analizada-Cuadros de resultados</v>
          </cell>
          <cell r="I29" t="str">
            <v>202300000000008</v>
          </cell>
          <cell r="J29" t="str">
            <v>DIRECCIÓN TERRITORIAL CENTRAL</v>
          </cell>
          <cell r="K29" t="str">
            <v>DANE CENTRAL</v>
          </cell>
          <cell r="L29" t="str">
            <v>Talento Humano</v>
          </cell>
          <cell r="M29" t="str">
            <v>Profesional</v>
          </cell>
          <cell r="N29" t="str">
            <v>1</v>
          </cell>
          <cell r="O29">
            <v>11</v>
          </cell>
          <cell r="P29" t="str">
            <v>5</v>
          </cell>
          <cell r="Q29" t="str">
            <v>11.1666666666666</v>
          </cell>
          <cell r="R29">
            <v>100</v>
          </cell>
          <cell r="S29">
            <v>6644830</v>
          </cell>
          <cell r="T29" t="str">
            <v>2025-01-20</v>
          </cell>
          <cell r="U29">
            <v>74200601.670000002</v>
          </cell>
          <cell r="V29">
            <v>74200601.670000002</v>
          </cell>
          <cell r="W29">
            <v>0</v>
          </cell>
          <cell r="X29" t="str">
            <v>NO</v>
          </cell>
          <cell r="Y29" t="str">
            <v>NO</v>
          </cell>
          <cell r="Z29" t="str">
            <v>44125</v>
          </cell>
          <cell r="AA29">
            <v>74200601.670000002</v>
          </cell>
          <cell r="AB29">
            <v>0</v>
          </cell>
          <cell r="AC29" t="str">
            <v>486</v>
          </cell>
          <cell r="AD29" t="str">
            <v>Dirección</v>
          </cell>
          <cell r="AF29" t="str">
            <v>PRIORIZADO_Alejandra Lucía Peñaloza - -</v>
          </cell>
          <cell r="AG29" t="str">
            <v xml:space="preserve">DIR_GEDI_03 - Elaborar un documento metodológico que contenga estrategias de sensibilización e implementación del enfoque diferencial e interseccional en las entidades del SEN. </v>
          </cell>
          <cell r="AH29">
            <v>1</v>
          </cell>
          <cell r="AI29"/>
          <cell r="AJ29">
            <v>0</v>
          </cell>
          <cell r="AK29"/>
          <cell r="AL29">
            <v>0</v>
          </cell>
          <cell r="AM29">
            <v>1</v>
          </cell>
          <cell r="AN29" t="str">
            <v>DIR_GEDI_03</v>
          </cell>
          <cell r="AO29">
            <v>74200601.670000002</v>
          </cell>
          <cell r="AP29" t="str">
            <v>1</v>
          </cell>
          <cell r="AQ29">
            <v>0</v>
          </cell>
          <cell r="AR29" t="str">
            <v/>
          </cell>
          <cell r="AS29">
            <v>0</v>
          </cell>
          <cell r="AT29">
            <v>74200601.670000002</v>
          </cell>
          <cell r="AU29">
            <v>0</v>
          </cell>
        </row>
        <row r="30">
          <cell r="A30">
            <v>135910225</v>
          </cell>
          <cell r="B30" t="str">
            <v>Dirección</v>
          </cell>
          <cell r="C30" t="str">
            <v>DIRECCIÓN</v>
          </cell>
          <cell r="D30" t="str">
            <v>DIRECCIÓN_GEDI_2025_CR</v>
          </cell>
          <cell r="E30" t="str">
            <v>Grupo de Enfoque Diferencial e Interseccional</v>
          </cell>
          <cell r="F30" t="str">
            <v>Producción de información Estadística analizada</v>
          </cell>
          <cell r="G30" t="str">
            <v>Cuadros de resultados</v>
          </cell>
          <cell r="H30" t="str">
            <v>DIRECCIÓN-Producción de información Estadística analizada-Cuadros de resultados</v>
          </cell>
          <cell r="I30" t="str">
            <v>202300000000008</v>
          </cell>
          <cell r="J30" t="str">
            <v>DIRECCIÓN TERRITORIAL CENTRAL</v>
          </cell>
          <cell r="K30" t="str">
            <v>DANE CENTRAL</v>
          </cell>
          <cell r="L30" t="str">
            <v>Talento Humano</v>
          </cell>
          <cell r="M30" t="str">
            <v>Profesional</v>
          </cell>
          <cell r="N30" t="str">
            <v>1</v>
          </cell>
          <cell r="O30">
            <v>2</v>
          </cell>
          <cell r="P30" t="str">
            <v>16</v>
          </cell>
          <cell r="Q30" t="str">
            <v>2.5333333333</v>
          </cell>
          <cell r="R30">
            <v>100</v>
          </cell>
          <cell r="S30">
            <v>9900000</v>
          </cell>
          <cell r="T30" t="str">
            <v>2025-10-14</v>
          </cell>
          <cell r="U30">
            <v>25080000</v>
          </cell>
          <cell r="W30">
            <v>25080000</v>
          </cell>
          <cell r="X30" t="str">
            <v>NO</v>
          </cell>
          <cell r="Y30" t="str">
            <v>NO</v>
          </cell>
          <cell r="AF30" t="str">
            <v>Alix Rodríguez</v>
          </cell>
          <cell r="AG30" t="str">
            <v xml:space="preserve">DIR_GEDI_03 - Elaborar un documento metodológico que contenga estrategias de sensibilización e implementación del enfoque diferencial e interseccional en las entidades del SEN. </v>
          </cell>
          <cell r="AH30">
            <v>1</v>
          </cell>
          <cell r="AI30">
            <v>0</v>
          </cell>
          <cell r="AJ30">
            <v>0</v>
          </cell>
          <cell r="AK30">
            <v>0</v>
          </cell>
          <cell r="AL30">
            <v>0</v>
          </cell>
          <cell r="AM30">
            <v>1</v>
          </cell>
          <cell r="AN30" t="str">
            <v>DIR_GEDI_03</v>
          </cell>
          <cell r="AO30">
            <v>25080000</v>
          </cell>
          <cell r="AP30" t="str">
            <v>1</v>
          </cell>
          <cell r="AQ30">
            <v>0</v>
          </cell>
          <cell r="AR30" t="str">
            <v>0</v>
          </cell>
          <cell r="AS30">
            <v>0</v>
          </cell>
          <cell r="AT30">
            <v>25080000</v>
          </cell>
          <cell r="AU30">
            <v>0</v>
          </cell>
        </row>
        <row r="31">
          <cell r="A31">
            <v>135710225</v>
          </cell>
          <cell r="B31" t="str">
            <v>Dirección</v>
          </cell>
          <cell r="C31" t="str">
            <v>DIRECCIÓN</v>
          </cell>
          <cell r="D31" t="str">
            <v>DIRECCIÓN_GEDI_2025_CR</v>
          </cell>
          <cell r="E31" t="str">
            <v>Grupo de Enfoque Diferencial e Interseccional</v>
          </cell>
          <cell r="F31" t="str">
            <v>Producción de información Estadística analizada</v>
          </cell>
          <cell r="G31" t="str">
            <v>Cuadros de resultados</v>
          </cell>
          <cell r="H31" t="str">
            <v>DIRECCIÓN-Producción de información Estadística analizada-Cuadros de resultados</v>
          </cell>
          <cell r="I31" t="str">
            <v>202300000000008</v>
          </cell>
          <cell r="J31" t="str">
            <v>DIRECCIÓN TERRITORIAL CENTRAL</v>
          </cell>
          <cell r="K31" t="str">
            <v>DANE CENTRAL</v>
          </cell>
          <cell r="L31" t="str">
            <v>Talento Humano</v>
          </cell>
          <cell r="M31" t="str">
            <v>Profesional</v>
          </cell>
          <cell r="N31" t="str">
            <v>1</v>
          </cell>
          <cell r="O31">
            <v>10</v>
          </cell>
          <cell r="P31" t="str">
            <v>22</v>
          </cell>
          <cell r="Q31" t="str">
            <v>10.7333333333</v>
          </cell>
          <cell r="R31">
            <v>100</v>
          </cell>
          <cell r="S31">
            <v>7000000</v>
          </cell>
          <cell r="T31" t="str">
            <v>2025-01-20</v>
          </cell>
          <cell r="U31">
            <v>75133333.329999998</v>
          </cell>
          <cell r="V31">
            <v>75133333</v>
          </cell>
          <cell r="W31">
            <v>0.32999999821186071</v>
          </cell>
          <cell r="X31" t="str">
            <v>NO</v>
          </cell>
          <cell r="Y31" t="str">
            <v>NO</v>
          </cell>
          <cell r="Z31" t="str">
            <v>37225</v>
          </cell>
          <cell r="AA31">
            <v>75133333</v>
          </cell>
          <cell r="AB31">
            <v>0.32999999821186071</v>
          </cell>
          <cell r="AC31" t="str">
            <v>489</v>
          </cell>
          <cell r="AD31" t="str">
            <v>Dirección</v>
          </cell>
          <cell r="AF31" t="str">
            <v>Ana Sofía Mariño  - - Natalia Perdomo Londoño</v>
          </cell>
          <cell r="AG31" t="str">
            <v>DIR_GEDI_02 - Generar información sistemática relacionada con cuidado, en el marco de la Política Nacional de Cuidado.</v>
          </cell>
          <cell r="AH31">
            <v>1</v>
          </cell>
          <cell r="AI31">
            <v>0</v>
          </cell>
          <cell r="AJ31">
            <v>0</v>
          </cell>
          <cell r="AK31">
            <v>0</v>
          </cell>
          <cell r="AL31">
            <v>0</v>
          </cell>
          <cell r="AM31">
            <v>1</v>
          </cell>
          <cell r="AN31" t="str">
            <v>DIR_GEDI_02</v>
          </cell>
          <cell r="AO31">
            <v>75133333.329999998</v>
          </cell>
          <cell r="AP31" t="str">
            <v>1</v>
          </cell>
          <cell r="AQ31">
            <v>0</v>
          </cell>
          <cell r="AR31" t="str">
            <v>0</v>
          </cell>
          <cell r="AS31">
            <v>0</v>
          </cell>
          <cell r="AT31">
            <v>75133333.329999998</v>
          </cell>
          <cell r="AU31">
            <v>0</v>
          </cell>
        </row>
        <row r="32">
          <cell r="A32">
            <v>136510225</v>
          </cell>
          <cell r="B32" t="str">
            <v>Dirección</v>
          </cell>
          <cell r="C32" t="str">
            <v>DIRECCIÓN</v>
          </cell>
          <cell r="D32" t="str">
            <v>DIRECCIÓN_ODS_2025_CR</v>
          </cell>
          <cell r="E32" t="str">
            <v>Objetivos de Desarrollo Sostenible</v>
          </cell>
          <cell r="F32" t="str">
            <v>Producción de información Estadística analizada</v>
          </cell>
          <cell r="G32" t="str">
            <v>Cuadros de resultados</v>
          </cell>
          <cell r="H32" t="str">
            <v>DIRECCIÓN-Producción de información Estadística analizada-Cuadros de resultados</v>
          </cell>
          <cell r="I32" t="str">
            <v>202300000000008</v>
          </cell>
          <cell r="J32" t="str">
            <v>DIRECCIÓN TERRITORIAL CENTRAL</v>
          </cell>
          <cell r="K32" t="str">
            <v>DANE CENTRAL</v>
          </cell>
          <cell r="L32" t="str">
            <v>Talento Humano</v>
          </cell>
          <cell r="M32" t="str">
            <v>Profesional</v>
          </cell>
          <cell r="N32" t="str">
            <v>1</v>
          </cell>
          <cell r="O32">
            <v>10</v>
          </cell>
          <cell r="P32" t="str">
            <v>10</v>
          </cell>
          <cell r="Q32" t="str">
            <v>10.3333333333</v>
          </cell>
          <cell r="R32">
            <v>100</v>
          </cell>
          <cell r="S32">
            <v>6644800</v>
          </cell>
          <cell r="T32" t="str">
            <v>2025-02-21</v>
          </cell>
          <cell r="U32">
            <v>68662933.329999998</v>
          </cell>
          <cell r="V32">
            <v>68662933</v>
          </cell>
          <cell r="W32">
            <v>0.32999999821186071</v>
          </cell>
          <cell r="X32" t="str">
            <v>no</v>
          </cell>
          <cell r="Y32" t="str">
            <v>no</v>
          </cell>
          <cell r="Z32" t="str">
            <v>55025</v>
          </cell>
          <cell r="AA32">
            <v>68662933</v>
          </cell>
          <cell r="AB32">
            <v>0.32999999821186071</v>
          </cell>
          <cell r="AC32" t="str">
            <v>1064</v>
          </cell>
          <cell r="AD32" t="str">
            <v>Dirección</v>
          </cell>
          <cell r="AF32" t="str">
            <v>eguimiento y monitoreo de los indicadores de los Objetivos de Desarrollo Sostenible (ODS) asociados a la dimensión ambiental - -</v>
          </cell>
          <cell r="AG32" t="str">
            <v>DIR_ODS_01 - Gestionar el asenso de categoría de los Indicadores de los Objetivos de Desarrollo Sostenible en categorías B, C o D del barómetro.</v>
          </cell>
          <cell r="AH32">
            <v>0.6</v>
          </cell>
          <cell r="AI32" t="str">
            <v xml:space="preserve">DIR_ODS_02 - Diseñar e implementar la estrategia conjunta con Sistema de Naciones Unidas, para la difusión de la información relacionada con la Agenda 2030 </v>
          </cell>
          <cell r="AJ32">
            <v>0.2</v>
          </cell>
          <cell r="AK32" t="str">
            <v xml:space="preserve">DIR_ODS_03 - Diseñar e implementar la estrategia DANE, para la territorialización de los ODS y la Agenda 2030 </v>
          </cell>
          <cell r="AL32">
            <v>0.2</v>
          </cell>
          <cell r="AM32">
            <v>1</v>
          </cell>
          <cell r="AN32" t="str">
            <v>DIR_ODS_01</v>
          </cell>
          <cell r="AO32">
            <v>41197759.997999996</v>
          </cell>
          <cell r="AP32" t="str">
            <v>DIR_ODS_02</v>
          </cell>
          <cell r="AQ32">
            <v>13732586.666000001</v>
          </cell>
          <cell r="AR32" t="str">
            <v>DIR_ODS_03</v>
          </cell>
          <cell r="AS32">
            <v>13732586.666000001</v>
          </cell>
          <cell r="AT32">
            <v>68662933.329999998</v>
          </cell>
          <cell r="AU32">
            <v>0</v>
          </cell>
        </row>
        <row r="33">
          <cell r="A33">
            <v>110830225</v>
          </cell>
          <cell r="B33" t="str">
            <v>Dirección</v>
          </cell>
          <cell r="C33" t="str">
            <v>DIRECCIÓN</v>
          </cell>
          <cell r="D33" t="str">
            <v>DIRECCIÓN_ODS_2025_CR</v>
          </cell>
          <cell r="E33" t="str">
            <v>Objetivos de Desarrollo Sostenible</v>
          </cell>
          <cell r="F33" t="str">
            <v>Producción de información Estadística analizada</v>
          </cell>
          <cell r="G33" t="str">
            <v>Cuadros de resultados</v>
          </cell>
          <cell r="H33" t="str">
            <v>DIRECCIÓN-Producción de información Estadística analizada-Cuadros de resultados</v>
          </cell>
          <cell r="I33" t="str">
            <v>202300000000008</v>
          </cell>
          <cell r="J33" t="str">
            <v>DIRECCIÓN TERRITORIAL CENTRAL</v>
          </cell>
          <cell r="K33" t="str">
            <v>DANE CENTRAL</v>
          </cell>
          <cell r="L33" t="str">
            <v>Viático</v>
          </cell>
          <cell r="M33" t="str">
            <v>Viático</v>
          </cell>
          <cell r="T33" t="str">
            <v>2025-06-09</v>
          </cell>
          <cell r="U33">
            <v>13279866</v>
          </cell>
          <cell r="V33">
            <v>13279866</v>
          </cell>
          <cell r="W33">
            <v>0</v>
          </cell>
          <cell r="X33" t="str">
            <v>no</v>
          </cell>
          <cell r="Y33" t="str">
            <v>no</v>
          </cell>
          <cell r="Z33" t="str">
            <v>95525</v>
          </cell>
          <cell r="AA33">
            <v>13279866</v>
          </cell>
          <cell r="AB33">
            <v>0</v>
          </cell>
          <cell r="AC33" t="str">
            <v>5365</v>
          </cell>
          <cell r="AD33" t="str">
            <v>Dirección</v>
          </cell>
          <cell r="AF33" t="str">
            <v>Desplazamientos ODS</v>
          </cell>
          <cell r="AG33" t="str">
            <v>DIR_ODS_01 - Gestionar el asenso de categoría de los Indicadores de los Objetivos de Desarrollo Sostenible en categorías B, C o D del barómetro.</v>
          </cell>
          <cell r="AH33">
            <v>0.5</v>
          </cell>
          <cell r="AI33" t="str">
            <v xml:space="preserve">DIR_ODS_02 - Diseñar e implementar la estrategia conjunta con Sistema de Naciones Unidas, para la difusión de la información relacionada con la Agenda 2030 </v>
          </cell>
          <cell r="AJ33">
            <v>0.3</v>
          </cell>
          <cell r="AK33" t="str">
            <v xml:space="preserve">DIR_ODS_03 - Diseñar e implementar la estrategia DANE, para la territorialización de los ODS y la Agenda 2030 </v>
          </cell>
          <cell r="AL33">
            <v>0.2</v>
          </cell>
          <cell r="AM33">
            <v>1</v>
          </cell>
          <cell r="AN33" t="str">
            <v>DIR_ODS_01</v>
          </cell>
          <cell r="AO33">
            <v>6639933</v>
          </cell>
          <cell r="AP33" t="str">
            <v>DIR_ODS_02</v>
          </cell>
          <cell r="AQ33">
            <v>3983959.8</v>
          </cell>
          <cell r="AR33" t="str">
            <v>DIR_ODS_03</v>
          </cell>
          <cell r="AS33">
            <v>2655973.2000000002</v>
          </cell>
          <cell r="AT33">
            <v>13279866</v>
          </cell>
          <cell r="AU33">
            <v>0</v>
          </cell>
        </row>
        <row r="34">
          <cell r="A34">
            <v>121750225</v>
          </cell>
          <cell r="B34" t="str">
            <v>Dirección</v>
          </cell>
          <cell r="C34" t="str">
            <v>DIRECCIÓN</v>
          </cell>
          <cell r="D34" t="str">
            <v>DIRECCIÓN_ODS_2025_CR</v>
          </cell>
          <cell r="E34" t="str">
            <v>Objetivos de Desarrollo Sostenible</v>
          </cell>
          <cell r="F34" t="str">
            <v>Producción de información Estadística analizada</v>
          </cell>
          <cell r="G34" t="str">
            <v>Cuadros de resultados</v>
          </cell>
          <cell r="H34" t="str">
            <v>DIRECCIÓN-Producción de información Estadística analizada-Cuadros de resultados</v>
          </cell>
          <cell r="I34" t="str">
            <v>202300000000008</v>
          </cell>
          <cell r="J34" t="str">
            <v>DIRECCIÓN TERRITORIAL CENTRAL</v>
          </cell>
          <cell r="K34" t="str">
            <v>DANE CENTRAL</v>
          </cell>
          <cell r="L34" t="str">
            <v>Insumo</v>
          </cell>
          <cell r="M34" t="str">
            <v>Otros_gastos_operativos</v>
          </cell>
          <cell r="N34">
            <v>1</v>
          </cell>
          <cell r="S34">
            <v>0.67</v>
          </cell>
          <cell r="T34" t="str">
            <v>2025-05-02</v>
          </cell>
          <cell r="U34">
            <v>0.67</v>
          </cell>
          <cell r="W34">
            <v>0.67</v>
          </cell>
          <cell r="X34" t="str">
            <v>no</v>
          </cell>
          <cell r="Y34" t="str">
            <v>no</v>
          </cell>
          <cell r="AF34" t="str">
            <v>Saldo de contratación</v>
          </cell>
          <cell r="AG34" t="str">
            <v>DIR_ODS_01 - Gestionar el asenso de categoría de los Indicadores de los Objetivos de Desarrollo Sostenible en categorías B, C o D del barómetro.</v>
          </cell>
          <cell r="AH34">
            <v>0.5</v>
          </cell>
          <cell r="AI34" t="str">
            <v xml:space="preserve">DIR_ODS_02 - Diseñar e implementar la estrategia conjunta con Sistema de Naciones Unidas, para la difusión de la información relacionada con la Agenda 2030 </v>
          </cell>
          <cell r="AJ34">
            <v>0.3</v>
          </cell>
          <cell r="AK34" t="str">
            <v xml:space="preserve">DIR_ODS_03 - Diseñar e implementar la estrategia DANE, para la territorialización de los ODS y la Agenda 2030 </v>
          </cell>
          <cell r="AL34">
            <v>0.2</v>
          </cell>
          <cell r="AM34">
            <v>1</v>
          </cell>
          <cell r="AN34" t="str">
            <v>DIR_ODS_01</v>
          </cell>
          <cell r="AO34">
            <v>0.33500000000000002</v>
          </cell>
          <cell r="AP34" t="str">
            <v>DIR_ODS_02</v>
          </cell>
          <cell r="AQ34">
            <v>0.20100000000000001</v>
          </cell>
          <cell r="AR34" t="str">
            <v>DIR_ODS_03</v>
          </cell>
          <cell r="AS34">
            <v>0.13400000000000001</v>
          </cell>
          <cell r="AT34">
            <v>0.67</v>
          </cell>
          <cell r="AU34">
            <v>0</v>
          </cell>
        </row>
        <row r="35">
          <cell r="A35">
            <v>655501125</v>
          </cell>
          <cell r="B35" t="str">
            <v>Dirección</v>
          </cell>
          <cell r="C35" t="str">
            <v>DIRECCIÓN</v>
          </cell>
          <cell r="D35" t="str">
            <v>DIR_2025_DP</v>
          </cell>
          <cell r="E35" t="str">
            <v>Dirección</v>
          </cell>
          <cell r="F35" t="str">
            <v>Fortalecimiento de la capacidad institucional</v>
          </cell>
          <cell r="G35" t="str">
            <v>Documentos de planeación</v>
          </cell>
          <cell r="H35" t="str">
            <v>DIRECCIÓN-Fortalecimiento de la capacidad institucional-Documentos de planeación</v>
          </cell>
          <cell r="I35" t="str">
            <v>202300000000098</v>
          </cell>
          <cell r="J35" t="str">
            <v>DIRECCIÓN TERRITORIAL CENTRAL</v>
          </cell>
          <cell r="K35" t="str">
            <v>DANE CENTRAL</v>
          </cell>
          <cell r="L35" t="str">
            <v>Insumo</v>
          </cell>
          <cell r="M35" t="str">
            <v>Otros_gastos_operativos</v>
          </cell>
          <cell r="N35">
            <v>1</v>
          </cell>
          <cell r="S35">
            <v>20000000</v>
          </cell>
          <cell r="T35" t="str">
            <v>2025-05-01</v>
          </cell>
          <cell r="U35">
            <v>20000000</v>
          </cell>
          <cell r="V35">
            <v>20000000</v>
          </cell>
          <cell r="W35">
            <v>0</v>
          </cell>
          <cell r="X35" t="str">
            <v>NO</v>
          </cell>
          <cell r="Y35" t="str">
            <v>NO</v>
          </cell>
          <cell r="Z35" t="str">
            <v>95825</v>
          </cell>
          <cell r="AA35">
            <v>20000000</v>
          </cell>
          <cell r="AB35">
            <v>0</v>
          </cell>
          <cell r="AC35" t="str">
            <v>5165</v>
          </cell>
          <cell r="AD35" t="str">
            <v>Dirección de Difusión y Cultura Estadística</v>
          </cell>
          <cell r="AF35" t="str">
            <v>Operador logístico_ Dirección general</v>
          </cell>
          <cell r="AG35" t="str">
            <v>DIR_ODS_01 - Gestionar el asenso de categoría de los Indicadores de los Objetivos de Desarrollo Sostenible en categorías B, C o D del barómetro.</v>
          </cell>
          <cell r="AH35">
            <v>0.5</v>
          </cell>
          <cell r="AI35" t="str">
            <v xml:space="preserve">DIR_ODS_02 - Diseñar e implementar la estrategia conjunta con Sistema de Naciones Unidas, para la difusión de la información relacionada con la Agenda 2030 </v>
          </cell>
          <cell r="AJ35">
            <v>0.3</v>
          </cell>
          <cell r="AK35" t="str">
            <v xml:space="preserve">DIR_ODS_03 - Diseñar e implementar la estrategia DANE, para la territorialización de los ODS y la Agenda 2030 </v>
          </cell>
          <cell r="AL35">
            <v>0.2</v>
          </cell>
          <cell r="AM35">
            <v>1</v>
          </cell>
          <cell r="AN35" t="str">
            <v>DIR_ODS_01</v>
          </cell>
          <cell r="AO35">
            <v>10000000</v>
          </cell>
          <cell r="AP35" t="str">
            <v>DIR_ODS_02</v>
          </cell>
          <cell r="AQ35">
            <v>6000000</v>
          </cell>
          <cell r="AR35" t="str">
            <v>DIR_ODS_03</v>
          </cell>
          <cell r="AS35">
            <v>4000000</v>
          </cell>
          <cell r="AT35">
            <v>20000000</v>
          </cell>
          <cell r="AU35">
            <v>0</v>
          </cell>
        </row>
        <row r="36">
          <cell r="A36">
            <v>71650225</v>
          </cell>
          <cell r="B36" t="str">
            <v>Dirección</v>
          </cell>
          <cell r="C36" t="str">
            <v>DIRECCIÓN</v>
          </cell>
          <cell r="D36" t="str">
            <v>DIRECCIÓN_GEDI_2025_CR</v>
          </cell>
          <cell r="E36" t="str">
            <v>Grupo de Enfoque Diferencial e Interseccional</v>
          </cell>
          <cell r="F36" t="str">
            <v>Producción de información Estadística analizada</v>
          </cell>
          <cell r="G36" t="str">
            <v>Cuadros de resultados</v>
          </cell>
          <cell r="H36" t="str">
            <v>DIRECCIÓN-Producción de información Estadística analizada-Cuadros de resultados</v>
          </cell>
          <cell r="I36" t="str">
            <v>202300000000008</v>
          </cell>
          <cell r="J36" t="str">
            <v>DIRECCIÓN TERRITORIAL CENTRAL</v>
          </cell>
          <cell r="K36" t="str">
            <v>DANE CENTRAL</v>
          </cell>
          <cell r="L36" t="str">
            <v>Insumo</v>
          </cell>
          <cell r="M36" t="str">
            <v>Otros_gastos_operativos</v>
          </cell>
          <cell r="N36">
            <v>1</v>
          </cell>
          <cell r="S36">
            <v>3205079.66</v>
          </cell>
          <cell r="T36" t="str">
            <v>2025-10-01</v>
          </cell>
          <cell r="U36">
            <v>3205079.66</v>
          </cell>
          <cell r="W36">
            <v>3205079.66</v>
          </cell>
          <cell r="X36" t="str">
            <v>NO</v>
          </cell>
          <cell r="Y36" t="str">
            <v>NO</v>
          </cell>
          <cell r="AF36" t="str">
            <v>Saldo de contratación</v>
          </cell>
          <cell r="AG36" t="str">
            <v>DIR_GEDI_02 - Generar información sistemática relacionada con cuidado, en el marco de la Política Nacional de Cuidado.</v>
          </cell>
          <cell r="AH36">
            <v>1</v>
          </cell>
          <cell r="AI36"/>
          <cell r="AJ36">
            <v>0</v>
          </cell>
          <cell r="AK36"/>
          <cell r="AL36">
            <v>0</v>
          </cell>
          <cell r="AM36">
            <v>1</v>
          </cell>
          <cell r="AN36" t="str">
            <v>DIR_GEDI_02</v>
          </cell>
          <cell r="AO36">
            <v>3205079.66</v>
          </cell>
          <cell r="AP36" t="str">
            <v>1</v>
          </cell>
          <cell r="AQ36">
            <v>0</v>
          </cell>
          <cell r="AR36" t="str">
            <v/>
          </cell>
          <cell r="AS36">
            <v>0</v>
          </cell>
          <cell r="AT36">
            <v>3205079.66</v>
          </cell>
          <cell r="AU36">
            <v>0</v>
          </cell>
        </row>
        <row r="37">
          <cell r="A37">
            <v>63850225</v>
          </cell>
          <cell r="B37" t="str">
            <v>Dirección</v>
          </cell>
          <cell r="C37" t="str">
            <v>DIRECCIÓN</v>
          </cell>
          <cell r="D37" t="str">
            <v>DIRECCIÓN_ODS_2025_CR</v>
          </cell>
          <cell r="E37" t="str">
            <v>Objetivos de Desarrollo Sostenible</v>
          </cell>
          <cell r="F37" t="str">
            <v>Producción de información Estadística analizada</v>
          </cell>
          <cell r="G37" t="str">
            <v>Cuadros de resultados</v>
          </cell>
          <cell r="H37" t="str">
            <v>DIRECCIÓN-Producción de información Estadística analizada-Cuadros de resultados</v>
          </cell>
          <cell r="I37" t="str">
            <v>202300000000008</v>
          </cell>
          <cell r="J37" t="str">
            <v>DIRECCIÓN TERRITORIAL CENTRAL</v>
          </cell>
          <cell r="K37" t="str">
            <v>DANE CENTRAL</v>
          </cell>
          <cell r="L37" t="str">
            <v>Insumo</v>
          </cell>
          <cell r="M37" t="str">
            <v>Otros_gastos_operativos</v>
          </cell>
          <cell r="N37">
            <v>1</v>
          </cell>
          <cell r="S37">
            <v>5000000</v>
          </cell>
          <cell r="T37" t="str">
            <v>2025-05-01</v>
          </cell>
          <cell r="U37">
            <v>5000000</v>
          </cell>
          <cell r="V37">
            <v>5000000</v>
          </cell>
          <cell r="W37">
            <v>0</v>
          </cell>
          <cell r="X37" t="str">
            <v>NO</v>
          </cell>
          <cell r="Y37" t="str">
            <v>NO</v>
          </cell>
          <cell r="Z37" t="str">
            <v>95825</v>
          </cell>
          <cell r="AA37">
            <v>5000000</v>
          </cell>
          <cell r="AB37">
            <v>0</v>
          </cell>
          <cell r="AC37" t="str">
            <v>5165</v>
          </cell>
          <cell r="AD37" t="str">
            <v>Dirección de Difusión y Cultura Estadística</v>
          </cell>
          <cell r="AF37" t="str">
            <v>Operador logistico</v>
          </cell>
          <cell r="AG37" t="str">
            <v>DIR_ODS_01 - Gestionar el asenso de categoría de los Indicadores de los Objetivos de Desarrollo Sostenible en categorías B, C o D del barómetro.</v>
          </cell>
          <cell r="AH37">
            <v>0.5</v>
          </cell>
          <cell r="AI37" t="str">
            <v xml:space="preserve">DIR_ODS_02 - Diseñar e implementar la estrategia conjunta con Sistema de Naciones Unidas, para la difusión de la información relacionada con la Agenda 2030 </v>
          </cell>
          <cell r="AJ37">
            <v>0.3</v>
          </cell>
          <cell r="AK37" t="str">
            <v xml:space="preserve">DIR_ODS_03 - Diseñar e implementar la estrategia DANE, para la territorialización de los ODS y la Agenda 2030 </v>
          </cell>
          <cell r="AL37">
            <v>0.2</v>
          </cell>
          <cell r="AM37">
            <v>1</v>
          </cell>
          <cell r="AN37" t="str">
            <v>DIR_ODS_01</v>
          </cell>
          <cell r="AO37">
            <v>2500000</v>
          </cell>
          <cell r="AP37" t="str">
            <v>DIR_ODS_02</v>
          </cell>
          <cell r="AQ37">
            <v>1500000</v>
          </cell>
          <cell r="AR37" t="str">
            <v>DIR_ODS_03</v>
          </cell>
          <cell r="AS37">
            <v>1000000</v>
          </cell>
          <cell r="AT37">
            <v>5000000</v>
          </cell>
          <cell r="AU37">
            <v>0</v>
          </cell>
        </row>
        <row r="38">
          <cell r="A38">
            <v>658501125</v>
          </cell>
          <cell r="B38" t="str">
            <v>Dirección</v>
          </cell>
          <cell r="C38" t="str">
            <v>DIRECCIÓN</v>
          </cell>
          <cell r="D38" t="str">
            <v>DIR_2025_DP</v>
          </cell>
          <cell r="E38" t="str">
            <v>Dirección</v>
          </cell>
          <cell r="F38" t="str">
            <v>Fortalecimiento de la capacidad institucional</v>
          </cell>
          <cell r="G38" t="str">
            <v>Documentos de planeación</v>
          </cell>
          <cell r="H38" t="str">
            <v>DIRECCIÓN-Fortalecimiento de la capacidad institucional-Documentos de planeación</v>
          </cell>
          <cell r="I38" t="str">
            <v>202300000000098</v>
          </cell>
          <cell r="J38" t="str">
            <v>DIRECCIÓN TERRITORIAL CENTRAL</v>
          </cell>
          <cell r="K38" t="str">
            <v>DANE CENTRAL</v>
          </cell>
          <cell r="L38" t="str">
            <v>Insumo</v>
          </cell>
          <cell r="M38" t="str">
            <v>Otros_gastos_operativos</v>
          </cell>
          <cell r="N38">
            <v>1</v>
          </cell>
          <cell r="S38">
            <v>30000000</v>
          </cell>
          <cell r="T38" t="str">
            <v>2025-10-01</v>
          </cell>
          <cell r="U38">
            <v>30000000</v>
          </cell>
          <cell r="W38">
            <v>30000000</v>
          </cell>
          <cell r="X38" t="str">
            <v>NO</v>
          </cell>
          <cell r="Y38" t="str">
            <v>NO</v>
          </cell>
          <cell r="AF38" t="str">
            <v>Saldo pendiente de programar</v>
          </cell>
          <cell r="AG38" t="str">
            <v>OPLAN_01</v>
          </cell>
          <cell r="AH38">
            <v>1</v>
          </cell>
          <cell r="AI38">
            <v>0</v>
          </cell>
          <cell r="AJ38">
            <v>0</v>
          </cell>
          <cell r="AK38">
            <v>0</v>
          </cell>
          <cell r="AL38">
            <v>0</v>
          </cell>
          <cell r="AM38">
            <v>1</v>
          </cell>
          <cell r="AN38" t="str">
            <v>OPLAN_01</v>
          </cell>
          <cell r="AO38">
            <v>30000000</v>
          </cell>
          <cell r="AP38" t="str">
            <v>0</v>
          </cell>
          <cell r="AQ38">
            <v>0</v>
          </cell>
          <cell r="AR38" t="str">
            <v>0</v>
          </cell>
          <cell r="AS38">
            <v>0</v>
          </cell>
          <cell r="AT38">
            <v>30000000</v>
          </cell>
          <cell r="AU38">
            <v>0</v>
          </cell>
        </row>
        <row r="39">
          <cell r="A39">
            <v>542810525</v>
          </cell>
          <cell r="B39" t="str">
            <v>Dirección de Censos y Demografía</v>
          </cell>
          <cell r="C39" t="str">
            <v>DCD</v>
          </cell>
          <cell r="D39" t="str">
            <v>SENTENCIA_2025_BDC</v>
          </cell>
          <cell r="E39" t="str">
            <v>Sentencia T302</v>
          </cell>
          <cell r="F39" t="str">
            <v>Producción de información estructural</v>
          </cell>
          <cell r="G39" t="str">
            <v>Bases de datos Censal</v>
          </cell>
          <cell r="H39" t="str">
            <v>DCD-Producción de información estructural-Bases de datos Censal</v>
          </cell>
          <cell r="I39" t="str">
            <v>202300000000099</v>
          </cell>
          <cell r="J39" t="str">
            <v>DIRECCIÓN TERRITORIAL CENTRAL</v>
          </cell>
          <cell r="K39" t="str">
            <v>DANE CENTRAL</v>
          </cell>
          <cell r="L39" t="str">
            <v>Talento Humano</v>
          </cell>
          <cell r="M39" t="str">
            <v>Profesional Junior</v>
          </cell>
          <cell r="N39" t="str">
            <v>1</v>
          </cell>
          <cell r="O39">
            <v>2</v>
          </cell>
          <cell r="P39" t="str">
            <v>15</v>
          </cell>
          <cell r="Q39" t="str">
            <v>2.5000000000</v>
          </cell>
          <cell r="R39">
            <v>100</v>
          </cell>
          <cell r="S39">
            <v>7000000</v>
          </cell>
          <cell r="T39" t="str">
            <v>2025-10-15</v>
          </cell>
          <cell r="U39">
            <v>17500000</v>
          </cell>
          <cell r="W39">
            <v>17500000</v>
          </cell>
          <cell r="X39" t="str">
            <v>NO</v>
          </cell>
          <cell r="Y39" t="str">
            <v>NO</v>
          </cell>
          <cell r="AF39" t="str">
            <v>Ingeniero bases de datos 2 - DCD - GIT IyD</v>
          </cell>
          <cell r="AG39" t="str">
            <v>DCD_06 - Culminar el operativo de recolección del Registro Multidimensional Wayuu, así como la preparación y entrega de los resultados, en cumplimiento de la Sentencia T302/2017. (Línea base 2024 27%)</v>
          </cell>
          <cell r="AH39">
            <v>1</v>
          </cell>
          <cell r="AI39">
            <v>0</v>
          </cell>
          <cell r="AJ39">
            <v>0</v>
          </cell>
          <cell r="AK39" t="str">
            <v/>
          </cell>
          <cell r="AL39">
            <v>0</v>
          </cell>
          <cell r="AM39">
            <v>1</v>
          </cell>
          <cell r="AN39" t="str">
            <v>DCD_06</v>
          </cell>
          <cell r="AO39">
            <v>17500000</v>
          </cell>
          <cell r="AP39" t="str">
            <v>0</v>
          </cell>
          <cell r="AQ39">
            <v>0</v>
          </cell>
          <cell r="AR39" t="str">
            <v/>
          </cell>
          <cell r="AS39">
            <v>0</v>
          </cell>
          <cell r="AT39">
            <v>17500000</v>
          </cell>
          <cell r="AU39">
            <v>0</v>
          </cell>
        </row>
        <row r="40">
          <cell r="A40">
            <v>499510525</v>
          </cell>
          <cell r="B40" t="str">
            <v>Dirección de Censos y Demografía</v>
          </cell>
          <cell r="C40" t="str">
            <v>DCD</v>
          </cell>
          <cell r="D40" t="str">
            <v>SENTENCIA_2025_BDC</v>
          </cell>
          <cell r="E40" t="str">
            <v>Sentencia T302</v>
          </cell>
          <cell r="F40" t="str">
            <v>Producción de información estructural</v>
          </cell>
          <cell r="G40" t="str">
            <v>Bases de datos Censal</v>
          </cell>
          <cell r="H40" t="str">
            <v>DCD-Producción de información estructural-Bases de datos Censal</v>
          </cell>
          <cell r="I40" t="str">
            <v>202300000000099</v>
          </cell>
          <cell r="J40" t="str">
            <v>DIRECCIÓN TERRITORIAL NORTE</v>
          </cell>
          <cell r="K40" t="str">
            <v>RIOHACHA</v>
          </cell>
          <cell r="L40" t="str">
            <v>Talento Humano</v>
          </cell>
          <cell r="M40" t="str">
            <v>Encuestador</v>
          </cell>
          <cell r="N40" t="str">
            <v>15</v>
          </cell>
          <cell r="O40">
            <v>2</v>
          </cell>
          <cell r="P40" t="str">
            <v>0</v>
          </cell>
          <cell r="Q40" t="str">
            <v>2.0000000000</v>
          </cell>
          <cell r="R40">
            <v>100</v>
          </cell>
          <cell r="S40">
            <v>2067000</v>
          </cell>
          <cell r="T40" t="str">
            <v>2025-09-15</v>
          </cell>
          <cell r="U40">
            <v>62010000</v>
          </cell>
          <cell r="V40">
            <v>62010000</v>
          </cell>
          <cell r="W40">
            <v>0</v>
          </cell>
          <cell r="X40" t="str">
            <v>NO</v>
          </cell>
          <cell r="Y40" t="str">
            <v>NO</v>
          </cell>
          <cell r="Z40" t="str">
            <v>80325</v>
          </cell>
          <cell r="AA40">
            <v>62010000</v>
          </cell>
          <cell r="AB40">
            <v>0</v>
          </cell>
          <cell r="AC40" t="str">
            <v>6766</v>
          </cell>
          <cell r="AD40" t="str">
            <v>Dirección Territorial Barranquilla</v>
          </cell>
          <cell r="AF40" t="str">
            <v>Encuestador - recolección en campo cuadrillas</v>
          </cell>
          <cell r="AG40" t="str">
            <v>DCD_06 - Culminar el operativo de recolección del Registro Multidimensional Wayuu, así como la preparación y entrega de los resultados, en cumplimiento de la Sentencia T302/2017. (Línea base 2024 27%)</v>
          </cell>
          <cell r="AH40">
            <v>1</v>
          </cell>
          <cell r="AI40">
            <v>0</v>
          </cell>
          <cell r="AJ40">
            <v>0</v>
          </cell>
          <cell r="AK40" t="str">
            <v/>
          </cell>
          <cell r="AL40">
            <v>0</v>
          </cell>
          <cell r="AM40">
            <v>1</v>
          </cell>
          <cell r="AN40" t="str">
            <v>DCD_06</v>
          </cell>
          <cell r="AO40">
            <v>62010000</v>
          </cell>
          <cell r="AP40" t="str">
            <v>0</v>
          </cell>
          <cell r="AQ40">
            <v>0</v>
          </cell>
          <cell r="AR40" t="str">
            <v/>
          </cell>
          <cell r="AS40">
            <v>0</v>
          </cell>
          <cell r="AT40">
            <v>62010000</v>
          </cell>
          <cell r="AU40">
            <v>0</v>
          </cell>
        </row>
        <row r="41">
          <cell r="A41">
            <v>499610525</v>
          </cell>
          <cell r="B41" t="str">
            <v>Dirección de Censos y Demografía</v>
          </cell>
          <cell r="C41" t="str">
            <v>DCD</v>
          </cell>
          <cell r="D41" t="str">
            <v>SENTENCIA_2025_BDC</v>
          </cell>
          <cell r="E41" t="str">
            <v>Sentencia T302</v>
          </cell>
          <cell r="F41" t="str">
            <v>Producción de información estructural</v>
          </cell>
          <cell r="G41" t="str">
            <v>Bases de datos Censal</v>
          </cell>
          <cell r="H41" t="str">
            <v>DCD-Producción de información estructural-Bases de datos Censal</v>
          </cell>
          <cell r="I41" t="str">
            <v>202300000000099</v>
          </cell>
          <cell r="J41" t="str">
            <v>DIRECCIÓN TERRITORIAL NORTE</v>
          </cell>
          <cell r="K41" t="str">
            <v>RIOHACHA</v>
          </cell>
          <cell r="L41" t="str">
            <v>Talento Humano</v>
          </cell>
          <cell r="M41" t="str">
            <v>Supervisor I</v>
          </cell>
          <cell r="N41" t="str">
            <v>5</v>
          </cell>
          <cell r="O41">
            <v>2</v>
          </cell>
          <cell r="P41" t="str">
            <v>0</v>
          </cell>
          <cell r="Q41" t="str">
            <v>2.0000000000</v>
          </cell>
          <cell r="R41">
            <v>100</v>
          </cell>
          <cell r="S41">
            <v>2300000</v>
          </cell>
          <cell r="T41" t="str">
            <v>2025-09-15</v>
          </cell>
          <cell r="U41">
            <v>23000000</v>
          </cell>
          <cell r="V41">
            <v>23000000</v>
          </cell>
          <cell r="W41">
            <v>0</v>
          </cell>
          <cell r="X41" t="str">
            <v>NO</v>
          </cell>
          <cell r="Y41" t="str">
            <v>NO</v>
          </cell>
          <cell r="Z41" t="str">
            <v>80425</v>
          </cell>
          <cell r="AA41">
            <v>23000000</v>
          </cell>
          <cell r="AB41">
            <v>0</v>
          </cell>
          <cell r="AC41" t="str">
            <v>6767</v>
          </cell>
          <cell r="AD41" t="str">
            <v>Dirección Territorial Barranquilla</v>
          </cell>
          <cell r="AF41" t="str">
            <v>Supervisor - encargados de la recolección en campo cuadrillas</v>
          </cell>
          <cell r="AG41" t="str">
            <v>DCD_06 - Culminar el operativo de recolección del Registro Multidimensional Wayuu, así como la preparación y entrega de los resultados, en cumplimiento de la Sentencia T302/2017. (Línea base 2024 27%)</v>
          </cell>
          <cell r="AH41">
            <v>1</v>
          </cell>
          <cell r="AI41">
            <v>0</v>
          </cell>
          <cell r="AJ41">
            <v>0</v>
          </cell>
          <cell r="AK41" t="str">
            <v/>
          </cell>
          <cell r="AL41">
            <v>0</v>
          </cell>
          <cell r="AM41">
            <v>1</v>
          </cell>
          <cell r="AN41" t="str">
            <v>DCD_06</v>
          </cell>
          <cell r="AO41">
            <v>23000000</v>
          </cell>
          <cell r="AP41" t="str">
            <v>0</v>
          </cell>
          <cell r="AQ41">
            <v>0</v>
          </cell>
          <cell r="AR41" t="str">
            <v/>
          </cell>
          <cell r="AS41">
            <v>0</v>
          </cell>
          <cell r="AT41">
            <v>23000000</v>
          </cell>
          <cell r="AU41">
            <v>0</v>
          </cell>
        </row>
        <row r="42">
          <cell r="A42">
            <v>499710525</v>
          </cell>
          <cell r="B42" t="str">
            <v>Dirección de Censos y Demografía</v>
          </cell>
          <cell r="C42" t="str">
            <v>DCD</v>
          </cell>
          <cell r="D42" t="str">
            <v>SENTENCIA_2025_BDC</v>
          </cell>
          <cell r="E42" t="str">
            <v>Sentencia T302</v>
          </cell>
          <cell r="F42" t="str">
            <v>Producción de información estructural</v>
          </cell>
          <cell r="G42" t="str">
            <v>Bases de datos Censal</v>
          </cell>
          <cell r="H42" t="str">
            <v>DCD-Producción de información estructural-Bases de datos Censal</v>
          </cell>
          <cell r="I42" t="str">
            <v>202300000000099</v>
          </cell>
          <cell r="J42" t="str">
            <v>DIRECCIÓN TERRITORIAL NORTE</v>
          </cell>
          <cell r="K42" t="str">
            <v>RIOHACHA</v>
          </cell>
          <cell r="L42" t="str">
            <v>Talento Humano</v>
          </cell>
          <cell r="M42" t="str">
            <v>Coordinador de Campo</v>
          </cell>
          <cell r="N42" t="str">
            <v>1</v>
          </cell>
          <cell r="O42">
            <v>2</v>
          </cell>
          <cell r="P42" t="str">
            <v>15</v>
          </cell>
          <cell r="Q42" t="str">
            <v>2.5000000000</v>
          </cell>
          <cell r="R42">
            <v>100</v>
          </cell>
          <cell r="S42">
            <v>2996000</v>
          </cell>
          <cell r="T42" t="str">
            <v>2025-09-15</v>
          </cell>
          <cell r="U42">
            <v>7490000</v>
          </cell>
          <cell r="V42">
            <v>7490000</v>
          </cell>
          <cell r="W42">
            <v>0</v>
          </cell>
          <cell r="X42" t="str">
            <v>NO</v>
          </cell>
          <cell r="Y42" t="str">
            <v>NO</v>
          </cell>
          <cell r="Z42" t="str">
            <v>80225</v>
          </cell>
          <cell r="AA42">
            <v>7490000</v>
          </cell>
          <cell r="AB42">
            <v>0</v>
          </cell>
          <cell r="AC42" t="str">
            <v>6765</v>
          </cell>
          <cell r="AD42" t="str">
            <v>Dirección Territorial Barranquilla</v>
          </cell>
          <cell r="AF42" t="str">
            <v>Coordinador - encargados de la recolección en campo cuadrillas</v>
          </cell>
          <cell r="AG42" t="str">
            <v>DCD_06 - Culminar el operativo de recolección del Registro Multidimensional Wayuu, así como la preparación y entrega de los resultados, en cumplimiento de la Sentencia T302/2017. (Línea base 2024 27%)</v>
          </cell>
          <cell r="AH42">
            <v>1</v>
          </cell>
          <cell r="AI42">
            <v>0</v>
          </cell>
          <cell r="AJ42">
            <v>0</v>
          </cell>
          <cell r="AK42" t="str">
            <v/>
          </cell>
          <cell r="AL42">
            <v>0</v>
          </cell>
          <cell r="AM42">
            <v>1</v>
          </cell>
          <cell r="AN42" t="str">
            <v>DCD_06</v>
          </cell>
          <cell r="AO42">
            <v>7490000</v>
          </cell>
          <cell r="AP42" t="str">
            <v>0</v>
          </cell>
          <cell r="AQ42">
            <v>0</v>
          </cell>
          <cell r="AR42" t="str">
            <v/>
          </cell>
          <cell r="AS42">
            <v>0</v>
          </cell>
          <cell r="AT42">
            <v>7490000</v>
          </cell>
          <cell r="AU42">
            <v>0</v>
          </cell>
        </row>
        <row r="43">
          <cell r="A43">
            <v>499810525</v>
          </cell>
          <cell r="B43" t="str">
            <v>Dirección de Censos y Demografía</v>
          </cell>
          <cell r="C43" t="str">
            <v>DCD</v>
          </cell>
          <cell r="D43" t="str">
            <v>SENTENCIA_2025_BDC</v>
          </cell>
          <cell r="E43" t="str">
            <v>Sentencia T302</v>
          </cell>
          <cell r="F43" t="str">
            <v>Producción de información estructural</v>
          </cell>
          <cell r="G43" t="str">
            <v>Bases de datos Censal</v>
          </cell>
          <cell r="H43" t="str">
            <v>DCD-Producción de información estructural-Bases de datos Censal</v>
          </cell>
          <cell r="I43" t="str">
            <v>202300000000099</v>
          </cell>
          <cell r="J43" t="str">
            <v>DIRECCIÓN TERRITORIAL NORTE</v>
          </cell>
          <cell r="K43" t="str">
            <v>RIOHACHA</v>
          </cell>
          <cell r="L43" t="str">
            <v>Talento Humano</v>
          </cell>
          <cell r="M43" t="str">
            <v>Profesional Transversal</v>
          </cell>
          <cell r="N43" t="str">
            <v>4</v>
          </cell>
          <cell r="O43">
            <v>4</v>
          </cell>
          <cell r="P43" t="str">
            <v>0</v>
          </cell>
          <cell r="Q43" t="str">
            <v>4.0000000000</v>
          </cell>
          <cell r="R43">
            <v>100</v>
          </cell>
          <cell r="S43">
            <v>2881000</v>
          </cell>
          <cell r="T43" t="str">
            <v>2025-09-01</v>
          </cell>
          <cell r="U43">
            <v>46096000</v>
          </cell>
          <cell r="V43">
            <v>46096000</v>
          </cell>
          <cell r="W43">
            <v>0</v>
          </cell>
          <cell r="X43" t="str">
            <v>NO</v>
          </cell>
          <cell r="Y43" t="str">
            <v>NO</v>
          </cell>
          <cell r="Z43" t="str">
            <v>80525</v>
          </cell>
          <cell r="AA43">
            <v>46096000</v>
          </cell>
          <cell r="AB43">
            <v>0</v>
          </cell>
          <cell r="AC43" t="str">
            <v>6797</v>
          </cell>
          <cell r="AD43" t="str">
            <v>Dirección Territorial Barranquilla</v>
          </cell>
          <cell r="AF43" t="str">
            <v>Profesional transversal Registro vivo alcaldias, manaure, maicao, riohacha y Uribia</v>
          </cell>
          <cell r="AG43" t="str">
            <v>DCD_06 - Culminar el operativo de recolección del Registro Multidimensional Wayuu, así como la preparación y entrega de los resultados, en cumplimiento de la Sentencia T302/2017. (Línea base 2024 27%)</v>
          </cell>
          <cell r="AH43">
            <v>1</v>
          </cell>
          <cell r="AI43">
            <v>0</v>
          </cell>
          <cell r="AJ43">
            <v>0</v>
          </cell>
          <cell r="AK43" t="str">
            <v/>
          </cell>
          <cell r="AL43">
            <v>0</v>
          </cell>
          <cell r="AM43">
            <v>1</v>
          </cell>
          <cell r="AN43" t="str">
            <v>DCD_06</v>
          </cell>
          <cell r="AO43">
            <v>46096000</v>
          </cell>
          <cell r="AP43" t="str">
            <v>0</v>
          </cell>
          <cell r="AQ43">
            <v>0</v>
          </cell>
          <cell r="AR43" t="str">
            <v/>
          </cell>
          <cell r="AS43">
            <v>0</v>
          </cell>
          <cell r="AT43">
            <v>46096000</v>
          </cell>
          <cell r="AU43">
            <v>0</v>
          </cell>
        </row>
        <row r="44">
          <cell r="A44">
            <v>360310525</v>
          </cell>
          <cell r="B44" t="str">
            <v>Dirección de Censos y Demografía</v>
          </cell>
          <cell r="C44" t="str">
            <v>DCD</v>
          </cell>
          <cell r="D44" t="str">
            <v>SENTENCIA_2025_SII</v>
          </cell>
          <cell r="E44" t="str">
            <v>Sentencia T302</v>
          </cell>
          <cell r="F44" t="str">
            <v>Producción de información estructural</v>
          </cell>
          <cell r="G44" t="str">
            <v>Servicio de información implementado</v>
          </cell>
          <cell r="H44" t="str">
            <v>DCD-Producción de información estructural-Servicio de información implementado</v>
          </cell>
          <cell r="I44" t="str">
            <v>202300000000099</v>
          </cell>
          <cell r="J44" t="str">
            <v>DIRECCIÓN TERRITORIAL CENTRAL</v>
          </cell>
          <cell r="K44" t="str">
            <v>DANE CENTRAL</v>
          </cell>
          <cell r="L44" t="str">
            <v>Talento Humano</v>
          </cell>
          <cell r="M44" t="str">
            <v>Profesional</v>
          </cell>
          <cell r="N44" t="str">
            <v>1</v>
          </cell>
          <cell r="O44">
            <v>10</v>
          </cell>
          <cell r="P44" t="str">
            <v>0</v>
          </cell>
          <cell r="Q44" t="str">
            <v>10.0000000000</v>
          </cell>
          <cell r="R44">
            <v>100</v>
          </cell>
          <cell r="S44">
            <v>5000000</v>
          </cell>
          <cell r="T44" t="str">
            <v>2025-02-03</v>
          </cell>
          <cell r="U44">
            <v>50000000</v>
          </cell>
          <cell r="V44">
            <v>50000000</v>
          </cell>
          <cell r="W44">
            <v>0</v>
          </cell>
          <cell r="X44" t="str">
            <v>NO</v>
          </cell>
          <cell r="Y44" t="str">
            <v>NO</v>
          </cell>
          <cell r="Z44" t="str">
            <v>74025</v>
          </cell>
          <cell r="AA44">
            <v>50000000</v>
          </cell>
          <cell r="AB44">
            <v>0</v>
          </cell>
          <cell r="AC44" t="str">
            <v>1737</v>
          </cell>
          <cell r="AD44" t="str">
            <v>GIT Registros Administrativos</v>
          </cell>
          <cell r="AF44" t="str">
            <v>RRAA_Emily Aguilar Vergara _estructurar, desarrollar, conformar, revisar y actualizar  los procesos documentales  - -</v>
          </cell>
          <cell r="AG44" t="str">
            <v>DCD_06 - Culminar el operativo de recolección del Registro Multidimensional Wayuu, así como la preparación y entrega de los resultados, en cumplimiento de la Sentencia T302/2017. (Línea base 2024 27%)</v>
          </cell>
          <cell r="AH44">
            <v>1</v>
          </cell>
          <cell r="AI44">
            <v>0</v>
          </cell>
          <cell r="AJ44">
            <v>0</v>
          </cell>
          <cell r="AK44">
            <v>0</v>
          </cell>
          <cell r="AL44">
            <v>0</v>
          </cell>
          <cell r="AM44">
            <v>1</v>
          </cell>
          <cell r="AN44" t="str">
            <v>DCD_06</v>
          </cell>
          <cell r="AO44">
            <v>50000000</v>
          </cell>
          <cell r="AP44" t="str">
            <v>0</v>
          </cell>
          <cell r="AQ44">
            <v>0</v>
          </cell>
          <cell r="AR44" t="str">
            <v>0</v>
          </cell>
          <cell r="AS44">
            <v>0</v>
          </cell>
          <cell r="AT44">
            <v>50000000</v>
          </cell>
          <cell r="AU44">
            <v>0</v>
          </cell>
        </row>
        <row r="45">
          <cell r="A45">
            <v>360210525</v>
          </cell>
          <cell r="B45" t="str">
            <v>Dirección de Censos y Demografía</v>
          </cell>
          <cell r="C45" t="str">
            <v>DCD</v>
          </cell>
          <cell r="D45" t="str">
            <v>SENTENCIA_2025_SII</v>
          </cell>
          <cell r="E45" t="str">
            <v>Sentencia T302</v>
          </cell>
          <cell r="F45" t="str">
            <v>Producción de información estructural</v>
          </cell>
          <cell r="G45" t="str">
            <v>Servicio de información implementado</v>
          </cell>
          <cell r="H45" t="str">
            <v>DCD-Producción de información estructural-Servicio de información implementado</v>
          </cell>
          <cell r="I45" t="str">
            <v>202300000000099</v>
          </cell>
          <cell r="J45" t="str">
            <v>DIRECCIÓN TERRITORIAL CENTRAL</v>
          </cell>
          <cell r="K45" t="str">
            <v>DANE CENTRAL</v>
          </cell>
          <cell r="L45" t="str">
            <v>Talento Humano</v>
          </cell>
          <cell r="M45" t="str">
            <v>Profesional</v>
          </cell>
          <cell r="N45" t="str">
            <v>1</v>
          </cell>
          <cell r="O45">
            <v>5</v>
          </cell>
          <cell r="P45" t="str">
            <v>0</v>
          </cell>
          <cell r="Q45" t="str">
            <v>5.0000000000</v>
          </cell>
          <cell r="R45">
            <v>100</v>
          </cell>
          <cell r="S45">
            <v>5000000</v>
          </cell>
          <cell r="T45" t="str">
            <v>2025-01-20</v>
          </cell>
          <cell r="U45">
            <v>25000000</v>
          </cell>
          <cell r="V45">
            <v>25000000</v>
          </cell>
          <cell r="W45">
            <v>0</v>
          </cell>
          <cell r="X45" t="str">
            <v>NO</v>
          </cell>
          <cell r="Y45" t="str">
            <v>NO</v>
          </cell>
          <cell r="Z45" t="str">
            <v>74925</v>
          </cell>
          <cell r="AA45">
            <v>25000000</v>
          </cell>
          <cell r="AB45">
            <v>0</v>
          </cell>
          <cell r="AC45" t="str">
            <v>1735</v>
          </cell>
          <cell r="AD45" t="str">
            <v>GIT Registros Administrativos</v>
          </cell>
          <cell r="AF45" t="str">
            <v>RRAA_liderar los procesos de desarrollo, diseño y  actualización  - -</v>
          </cell>
          <cell r="AG45" t="str">
            <v>DCD_06 - Culminar el operativo de recolección del Registro Multidimensional Wayuu, así como la preparación y entrega de los resultados, en cumplimiento de la Sentencia T302/2017. (Línea base 2024 27%)</v>
          </cell>
          <cell r="AH45">
            <v>1</v>
          </cell>
          <cell r="AI45">
            <v>0</v>
          </cell>
          <cell r="AJ45">
            <v>0</v>
          </cell>
          <cell r="AK45">
            <v>0</v>
          </cell>
          <cell r="AL45">
            <v>0</v>
          </cell>
          <cell r="AM45">
            <v>1</v>
          </cell>
          <cell r="AN45" t="str">
            <v>DCD_06</v>
          </cell>
          <cell r="AO45">
            <v>25000000</v>
          </cell>
          <cell r="AP45" t="str">
            <v>0</v>
          </cell>
          <cell r="AQ45">
            <v>0</v>
          </cell>
          <cell r="AR45" t="str">
            <v>0</v>
          </cell>
          <cell r="AS45">
            <v>0</v>
          </cell>
          <cell r="AT45">
            <v>25000000</v>
          </cell>
          <cell r="AU45">
            <v>0</v>
          </cell>
        </row>
        <row r="46">
          <cell r="A46">
            <v>360110525</v>
          </cell>
          <cell r="B46" t="str">
            <v>Dirección de Censos y Demografía</v>
          </cell>
          <cell r="C46" t="str">
            <v>DCD</v>
          </cell>
          <cell r="D46" t="str">
            <v>SENTENCIA_2025_SII</v>
          </cell>
          <cell r="E46" t="str">
            <v>Sentencia T302</v>
          </cell>
          <cell r="F46" t="str">
            <v>Producción de información estructural</v>
          </cell>
          <cell r="G46" t="str">
            <v>Servicio de información implementado</v>
          </cell>
          <cell r="H46" t="str">
            <v>DCD-Producción de información estructural-Servicio de información implementado</v>
          </cell>
          <cell r="I46" t="str">
            <v>202300000000099</v>
          </cell>
          <cell r="J46" t="str">
            <v>DIRECCIÓN TERRITORIAL CENTRAL</v>
          </cell>
          <cell r="K46" t="str">
            <v>DANE CENTRAL</v>
          </cell>
          <cell r="L46" t="str">
            <v>Talento Humano</v>
          </cell>
          <cell r="M46" t="str">
            <v>Profesional</v>
          </cell>
          <cell r="N46" t="str">
            <v>1</v>
          </cell>
          <cell r="O46">
            <v>4</v>
          </cell>
          <cell r="P46" t="str">
            <v>0</v>
          </cell>
          <cell r="Q46" t="str">
            <v>4.0000000000</v>
          </cell>
          <cell r="R46">
            <v>100</v>
          </cell>
          <cell r="S46">
            <v>6200000</v>
          </cell>
          <cell r="T46" t="str">
            <v>2025-02-03</v>
          </cell>
          <cell r="U46">
            <v>24800000</v>
          </cell>
          <cell r="V46">
            <v>24800000</v>
          </cell>
          <cell r="W46">
            <v>0</v>
          </cell>
          <cell r="X46" t="str">
            <v>NO</v>
          </cell>
          <cell r="Y46" t="str">
            <v>NO</v>
          </cell>
          <cell r="Z46" t="str">
            <v>81125</v>
          </cell>
          <cell r="AA46">
            <v>24800000</v>
          </cell>
          <cell r="AB46">
            <v>0</v>
          </cell>
          <cell r="AC46" t="str">
            <v>1734</v>
          </cell>
          <cell r="AD46" t="str">
            <v>GIT Registros Administrativos</v>
          </cell>
          <cell r="AF46" t="str">
            <v>RRAA_David Alejandro Bermudez Vasquez_herramientas de visualización del Sistema de Información Wayuu. - -</v>
          </cell>
          <cell r="AG46" t="str">
            <v>DCD_06 - Culminar el operativo de recolección del Registro Multidimensional Wayuu, así como la preparación y entrega de los resultados, en cumplimiento de la Sentencia T302/2017. (Línea base 2024 27%)</v>
          </cell>
          <cell r="AH46">
            <v>1</v>
          </cell>
          <cell r="AI46">
            <v>0</v>
          </cell>
          <cell r="AJ46">
            <v>0</v>
          </cell>
          <cell r="AK46">
            <v>0</v>
          </cell>
          <cell r="AL46">
            <v>0</v>
          </cell>
          <cell r="AM46">
            <v>1</v>
          </cell>
          <cell r="AN46" t="str">
            <v>DCD_06</v>
          </cell>
          <cell r="AO46">
            <v>24800000</v>
          </cell>
          <cell r="AP46" t="str">
            <v>0</v>
          </cell>
          <cell r="AQ46">
            <v>0</v>
          </cell>
          <cell r="AR46" t="str">
            <v>0</v>
          </cell>
          <cell r="AS46">
            <v>0</v>
          </cell>
          <cell r="AT46">
            <v>24800000</v>
          </cell>
          <cell r="AU46">
            <v>0</v>
          </cell>
        </row>
        <row r="47">
          <cell r="A47">
            <v>360010525</v>
          </cell>
          <cell r="B47" t="str">
            <v>Dirección de Censos y Demografía</v>
          </cell>
          <cell r="C47" t="str">
            <v>DCD</v>
          </cell>
          <cell r="D47" t="str">
            <v>SENTENCIA_2025_SII</v>
          </cell>
          <cell r="E47" t="str">
            <v>Sentencia T302</v>
          </cell>
          <cell r="F47" t="str">
            <v>Producción de información estructural</v>
          </cell>
          <cell r="G47" t="str">
            <v>Servicio de información implementado</v>
          </cell>
          <cell r="H47" t="str">
            <v>DCD-Producción de información estructural-Servicio de información implementado</v>
          </cell>
          <cell r="I47" t="str">
            <v>202300000000099</v>
          </cell>
          <cell r="J47" t="str">
            <v>DIRECCIÓN TERRITORIAL CENTRAL</v>
          </cell>
          <cell r="K47" t="str">
            <v>DANE CENTRAL</v>
          </cell>
          <cell r="L47" t="str">
            <v>Talento Humano</v>
          </cell>
          <cell r="M47" t="str">
            <v>Profesional</v>
          </cell>
          <cell r="N47" t="str">
            <v>1</v>
          </cell>
          <cell r="O47">
            <v>10</v>
          </cell>
          <cell r="P47" t="str">
            <v>0</v>
          </cell>
          <cell r="Q47" t="str">
            <v>10.0000000000</v>
          </cell>
          <cell r="R47">
            <v>100</v>
          </cell>
          <cell r="S47">
            <v>5500000</v>
          </cell>
          <cell r="T47" t="str">
            <v>2025-01-20</v>
          </cell>
          <cell r="U47">
            <v>55000000</v>
          </cell>
          <cell r="V47">
            <v>55000000</v>
          </cell>
          <cell r="W47">
            <v>0</v>
          </cell>
          <cell r="X47" t="str">
            <v>NO</v>
          </cell>
          <cell r="Y47" t="str">
            <v>NO</v>
          </cell>
          <cell r="Z47" t="str">
            <v>74225</v>
          </cell>
          <cell r="AA47">
            <v>55000000</v>
          </cell>
          <cell r="AB47">
            <v>0</v>
          </cell>
          <cell r="AC47" t="str">
            <v>1733</v>
          </cell>
          <cell r="AD47" t="str">
            <v>GIT Registros Administrativos</v>
          </cell>
          <cell r="AF47" t="str">
            <v>RRAA_Yorman Benavides Montenegro_ejecutar pruebas de calidad y mantener el funcionamiento de las herramientas técnológicas SIW - -</v>
          </cell>
          <cell r="AG47" t="str">
            <v>DCD_06 - Culminar el operativo de recolección del Registro Multidimensional Wayuu, así como la preparación y entrega de los resultados, en cumplimiento de la Sentencia T302/2017. (Línea base 2024 27%)</v>
          </cell>
          <cell r="AH47">
            <v>1</v>
          </cell>
          <cell r="AI47">
            <v>0</v>
          </cell>
          <cell r="AJ47">
            <v>0</v>
          </cell>
          <cell r="AK47">
            <v>0</v>
          </cell>
          <cell r="AL47">
            <v>0</v>
          </cell>
          <cell r="AM47">
            <v>1</v>
          </cell>
          <cell r="AN47" t="str">
            <v>DCD_06</v>
          </cell>
          <cell r="AO47">
            <v>55000000</v>
          </cell>
          <cell r="AP47" t="str">
            <v>0</v>
          </cell>
          <cell r="AQ47">
            <v>0</v>
          </cell>
          <cell r="AR47" t="str">
            <v>0</v>
          </cell>
          <cell r="AS47">
            <v>0</v>
          </cell>
          <cell r="AT47">
            <v>55000000</v>
          </cell>
          <cell r="AU47">
            <v>0</v>
          </cell>
        </row>
        <row r="48">
          <cell r="A48">
            <v>359910525</v>
          </cell>
          <cell r="B48" t="str">
            <v>Dirección de Censos y Demografía</v>
          </cell>
          <cell r="C48" t="str">
            <v>DCD</v>
          </cell>
          <cell r="D48" t="str">
            <v>SENTENCIA_2025_SII</v>
          </cell>
          <cell r="E48" t="str">
            <v>Sentencia T302</v>
          </cell>
          <cell r="F48" t="str">
            <v>Producción de información estructural</v>
          </cell>
          <cell r="G48" t="str">
            <v>Servicio de información implementado</v>
          </cell>
          <cell r="H48" t="str">
            <v>DCD-Producción de información estructural-Servicio de información implementado</v>
          </cell>
          <cell r="I48" t="str">
            <v>202300000000099</v>
          </cell>
          <cell r="J48" t="str">
            <v>DIRECCIÓN TERRITORIAL CENTRAL</v>
          </cell>
          <cell r="K48" t="str">
            <v>DANE CENTRAL</v>
          </cell>
          <cell r="L48" t="str">
            <v>Talento Humano</v>
          </cell>
          <cell r="M48" t="str">
            <v>Profesional</v>
          </cell>
          <cell r="N48" t="str">
            <v>1</v>
          </cell>
          <cell r="O48">
            <v>10</v>
          </cell>
          <cell r="P48" t="str">
            <v>0</v>
          </cell>
          <cell r="Q48" t="str">
            <v>10.0000000000</v>
          </cell>
          <cell r="R48">
            <v>100</v>
          </cell>
          <cell r="S48">
            <v>5800000</v>
          </cell>
          <cell r="T48" t="str">
            <v>2025-02-03</v>
          </cell>
          <cell r="U48">
            <v>58000000</v>
          </cell>
          <cell r="V48">
            <v>58000000</v>
          </cell>
          <cell r="W48">
            <v>0</v>
          </cell>
          <cell r="X48" t="str">
            <v>NO</v>
          </cell>
          <cell r="Y48" t="str">
            <v>NO</v>
          </cell>
          <cell r="Z48" t="str">
            <v>74125</v>
          </cell>
          <cell r="AA48">
            <v>58000000</v>
          </cell>
          <cell r="AB48">
            <v>0</v>
          </cell>
          <cell r="AC48" t="str">
            <v>1731</v>
          </cell>
          <cell r="AD48" t="str">
            <v>GIT Registros Administrativos</v>
          </cell>
          <cell r="AF48" t="str">
            <v>RRAA_Jhon o Camilo Vela _Realizar actividades de desarrollo Full-stack  - -</v>
          </cell>
          <cell r="AG48" t="str">
            <v>DCD_06 - Culminar el operativo de recolección del Registro Multidimensional Wayuu, así como la preparación y entrega de los resultados, en cumplimiento de la Sentencia T302/2017. (Línea base 2024 27%)</v>
          </cell>
          <cell r="AH48">
            <v>1</v>
          </cell>
          <cell r="AI48">
            <v>0</v>
          </cell>
          <cell r="AJ48">
            <v>0</v>
          </cell>
          <cell r="AK48">
            <v>0</v>
          </cell>
          <cell r="AL48">
            <v>0</v>
          </cell>
          <cell r="AM48">
            <v>1</v>
          </cell>
          <cell r="AN48" t="str">
            <v>DCD_06</v>
          </cell>
          <cell r="AO48">
            <v>58000000</v>
          </cell>
          <cell r="AP48" t="str">
            <v>0</v>
          </cell>
          <cell r="AQ48">
            <v>0</v>
          </cell>
          <cell r="AR48" t="str">
            <v>0</v>
          </cell>
          <cell r="AS48">
            <v>0</v>
          </cell>
          <cell r="AT48">
            <v>58000000</v>
          </cell>
          <cell r="AU48">
            <v>0</v>
          </cell>
        </row>
        <row r="49">
          <cell r="A49">
            <v>359810525</v>
          </cell>
          <cell r="B49" t="str">
            <v>Dirección de Censos y Demografía</v>
          </cell>
          <cell r="C49" t="str">
            <v>DCD</v>
          </cell>
          <cell r="D49" t="str">
            <v>SENTENCIA_2025_SII</v>
          </cell>
          <cell r="E49" t="str">
            <v>Sentencia T302</v>
          </cell>
          <cell r="F49" t="str">
            <v>Producción de información estructural</v>
          </cell>
          <cell r="G49" t="str">
            <v>Servicio de información implementado</v>
          </cell>
          <cell r="H49" t="str">
            <v>DCD-Producción de información estructural-Servicio de información implementado</v>
          </cell>
          <cell r="I49" t="str">
            <v>202300000000099</v>
          </cell>
          <cell r="J49" t="str">
            <v>DIRECCIÓN TERRITORIAL CENTRAL</v>
          </cell>
          <cell r="K49" t="str">
            <v>DANE CENTRAL</v>
          </cell>
          <cell r="L49" t="str">
            <v>Talento Humano</v>
          </cell>
          <cell r="M49" t="str">
            <v>Profesional Junior</v>
          </cell>
          <cell r="N49" t="str">
            <v>1</v>
          </cell>
          <cell r="O49">
            <v>4</v>
          </cell>
          <cell r="P49" t="str">
            <v>0</v>
          </cell>
          <cell r="Q49" t="str">
            <v>4.0000000000</v>
          </cell>
          <cell r="R49">
            <v>100</v>
          </cell>
          <cell r="S49">
            <v>4250000</v>
          </cell>
          <cell r="T49" t="str">
            <v>2025-02-03</v>
          </cell>
          <cell r="U49">
            <v>17000000</v>
          </cell>
          <cell r="V49">
            <v>17000000</v>
          </cell>
          <cell r="W49">
            <v>0</v>
          </cell>
          <cell r="X49" t="str">
            <v>NO</v>
          </cell>
          <cell r="Y49" t="str">
            <v>NO</v>
          </cell>
          <cell r="Z49" t="str">
            <v>75825</v>
          </cell>
          <cell r="AA49">
            <v>17000000</v>
          </cell>
          <cell r="AB49">
            <v>0</v>
          </cell>
          <cell r="AC49" t="str">
            <v>1730</v>
          </cell>
          <cell r="AD49" t="str">
            <v>GIT Registros Administrativos</v>
          </cell>
          <cell r="AF49" t="str">
            <v>RRAA_Juliana Garcia Gil _realizar y/o actualizar  los distintos elementos gráficosy de identidad visual</v>
          </cell>
          <cell r="AG49" t="str">
            <v>DCD_06 - Culminar el operativo de recolección del Registro Multidimensional Wayuu, así como la preparación y entrega de los resultados, en cumplimiento de la Sentencia T302/2017. (Línea base 2024 27%)</v>
          </cell>
          <cell r="AH49">
            <v>1</v>
          </cell>
          <cell r="AI49">
            <v>0</v>
          </cell>
          <cell r="AJ49">
            <v>0</v>
          </cell>
          <cell r="AK49">
            <v>0</v>
          </cell>
          <cell r="AL49">
            <v>0</v>
          </cell>
          <cell r="AM49">
            <v>1</v>
          </cell>
          <cell r="AN49" t="str">
            <v>DCD_06</v>
          </cell>
          <cell r="AO49">
            <v>17000000</v>
          </cell>
          <cell r="AP49" t="str">
            <v>0</v>
          </cell>
          <cell r="AQ49">
            <v>0</v>
          </cell>
          <cell r="AR49" t="str">
            <v>0</v>
          </cell>
          <cell r="AS49">
            <v>0</v>
          </cell>
          <cell r="AT49">
            <v>17000000</v>
          </cell>
          <cell r="AU49">
            <v>0</v>
          </cell>
        </row>
        <row r="50">
          <cell r="A50">
            <v>485510525</v>
          </cell>
          <cell r="B50" t="str">
            <v>Dirección de Censos y Demografía</v>
          </cell>
          <cell r="C50" t="str">
            <v>DCD</v>
          </cell>
          <cell r="D50" t="str">
            <v>SENTENCIA_2025_BDC</v>
          </cell>
          <cell r="E50" t="str">
            <v>Sentencia T302</v>
          </cell>
          <cell r="F50" t="str">
            <v>Producción de información estructural</v>
          </cell>
          <cell r="G50" t="str">
            <v>Bases de datos Censal</v>
          </cell>
          <cell r="H50" t="str">
            <v>DCD-Producción de información estructural-Bases de datos Censal</v>
          </cell>
          <cell r="I50" t="str">
            <v>202300000000099</v>
          </cell>
          <cell r="J50" t="str">
            <v>DIRECCIÓN TERRITORIAL NORTE</v>
          </cell>
          <cell r="K50" t="str">
            <v>RIOHACHA</v>
          </cell>
          <cell r="L50" t="str">
            <v>Talento Humano</v>
          </cell>
          <cell r="M50" t="str">
            <v>Coordinador de Campo</v>
          </cell>
          <cell r="N50" t="str">
            <v>1</v>
          </cell>
          <cell r="O50">
            <v>4</v>
          </cell>
          <cell r="P50" t="str">
            <v>0</v>
          </cell>
          <cell r="Q50" t="str">
            <v>4.0000000000</v>
          </cell>
          <cell r="R50">
            <v>100</v>
          </cell>
          <cell r="S50">
            <v>2800000</v>
          </cell>
          <cell r="T50" t="str">
            <v>2025-01-13</v>
          </cell>
          <cell r="U50">
            <v>11200000</v>
          </cell>
          <cell r="V50">
            <v>11200000</v>
          </cell>
          <cell r="W50">
            <v>0</v>
          </cell>
          <cell r="X50" t="str">
            <v>NO</v>
          </cell>
          <cell r="Y50" t="str">
            <v>NO</v>
          </cell>
          <cell r="Z50" t="str">
            <v>66725</v>
          </cell>
          <cell r="AA50">
            <v>11200000</v>
          </cell>
          <cell r="AB50">
            <v>0</v>
          </cell>
          <cell r="AC50" t="str">
            <v>6587</v>
          </cell>
          <cell r="AD50" t="str">
            <v>Dirección Territorial Barranquilla</v>
          </cell>
          <cell r="AF50" t="str">
            <v>Fuero materno Maria Isabel Daza - Honorarios</v>
          </cell>
          <cell r="AG50" t="str">
            <v>DCD_06 - Culminar el operativo de recolección del Registro Multidimensional Wayuu, así como la preparación y entrega de los resultados, en cumplimiento de la Sentencia T302/2017. (Línea base 2024 27%)</v>
          </cell>
          <cell r="AH50">
            <v>1</v>
          </cell>
          <cell r="AI50" t="str">
            <v/>
          </cell>
          <cell r="AJ50">
            <v>0</v>
          </cell>
          <cell r="AK50" t="str">
            <v/>
          </cell>
          <cell r="AL50">
            <v>0</v>
          </cell>
          <cell r="AM50">
            <v>1</v>
          </cell>
          <cell r="AN50" t="str">
            <v>DCD_06</v>
          </cell>
          <cell r="AO50">
            <v>11200000</v>
          </cell>
          <cell r="AP50" t="str">
            <v/>
          </cell>
          <cell r="AQ50">
            <v>0</v>
          </cell>
          <cell r="AR50" t="str">
            <v/>
          </cell>
          <cell r="AS50">
            <v>0</v>
          </cell>
          <cell r="AT50">
            <v>11200000</v>
          </cell>
          <cell r="AU50">
            <v>0</v>
          </cell>
        </row>
        <row r="51">
          <cell r="A51">
            <v>146010525</v>
          </cell>
          <cell r="B51" t="str">
            <v>Dirección de Censos y Demografía</v>
          </cell>
          <cell r="C51" t="str">
            <v>DCD</v>
          </cell>
          <cell r="D51" t="str">
            <v>SENTENCIA_2025_BDC</v>
          </cell>
          <cell r="E51" t="str">
            <v>Sentencia T302</v>
          </cell>
          <cell r="F51" t="str">
            <v>Producción de información estructural</v>
          </cell>
          <cell r="G51" t="str">
            <v>Bases de datos Censal</v>
          </cell>
          <cell r="H51" t="str">
            <v>DCD-Producción de información estructural-Bases de datos Censal</v>
          </cell>
          <cell r="I51" t="str">
            <v>202300000000099</v>
          </cell>
          <cell r="J51" t="str">
            <v>DIRECCIÓN TERRITORIAL NORTE</v>
          </cell>
          <cell r="K51" t="str">
            <v>RIOHACHA</v>
          </cell>
          <cell r="L51" t="str">
            <v>Talento Humano</v>
          </cell>
          <cell r="M51" t="str">
            <v>Profesional</v>
          </cell>
          <cell r="N51" t="str">
            <v>6</v>
          </cell>
          <cell r="O51">
            <v>4</v>
          </cell>
          <cell r="P51" t="str">
            <v>0</v>
          </cell>
          <cell r="Q51" t="str">
            <v>4</v>
          </cell>
          <cell r="R51">
            <v>100</v>
          </cell>
          <cell r="S51">
            <v>4000000</v>
          </cell>
          <cell r="T51" t="str">
            <v>2025-02-03</v>
          </cell>
          <cell r="U51">
            <v>96000000</v>
          </cell>
          <cell r="V51">
            <v>96000000</v>
          </cell>
          <cell r="W51">
            <v>0</v>
          </cell>
          <cell r="X51" t="str">
            <v>NO</v>
          </cell>
          <cell r="Y51" t="str">
            <v>NO</v>
          </cell>
          <cell r="Z51" t="str">
            <v>67925</v>
          </cell>
          <cell r="AA51">
            <v>96000000</v>
          </cell>
          <cell r="AB51">
            <v>0</v>
          </cell>
          <cell r="AC51" t="str">
            <v>1816</v>
          </cell>
          <cell r="AD51" t="str">
            <v>Dirección Territorial Barranquilla</v>
          </cell>
          <cell r="AF51" t="str">
            <v>Profesional - -</v>
          </cell>
          <cell r="AG51" t="str">
            <v>DCD_06 - Culminar el operativo de recolección del Registro Multidimensional Wayuu, así como la preparación y entrega de los resultados, en cumplimiento de la Sentencia T302/2017. (Línea base 2024 27%)</v>
          </cell>
          <cell r="AH51">
            <v>1</v>
          </cell>
          <cell r="AI51">
            <v>0</v>
          </cell>
          <cell r="AJ51">
            <v>0</v>
          </cell>
          <cell r="AK51">
            <v>0</v>
          </cell>
          <cell r="AL51">
            <v>0</v>
          </cell>
          <cell r="AM51">
            <v>1</v>
          </cell>
          <cell r="AN51" t="str">
            <v>DCD_06</v>
          </cell>
          <cell r="AO51">
            <v>96000000</v>
          </cell>
          <cell r="AP51" t="str">
            <v>0</v>
          </cell>
          <cell r="AQ51">
            <v>0</v>
          </cell>
          <cell r="AR51" t="str">
            <v>0</v>
          </cell>
          <cell r="AS51">
            <v>0</v>
          </cell>
          <cell r="AT51">
            <v>96000000</v>
          </cell>
          <cell r="AU51">
            <v>0</v>
          </cell>
        </row>
        <row r="52">
          <cell r="A52">
            <v>149210525</v>
          </cell>
          <cell r="B52" t="str">
            <v>Dirección de Censos y Demografía</v>
          </cell>
          <cell r="C52" t="str">
            <v>DCD</v>
          </cell>
          <cell r="D52" t="str">
            <v>CNPV_2025_DCD_DET</v>
          </cell>
          <cell r="E52" t="str">
            <v>Censo Nacional de Poblacion y Vivienda</v>
          </cell>
          <cell r="F52" t="str">
            <v>Producción de información estructural</v>
          </cell>
          <cell r="G52" t="str">
            <v>Documentos de estudios técnicos</v>
          </cell>
          <cell r="H52" t="str">
            <v>DCD-Producción de información estructural-Documentos de estudios técnicos</v>
          </cell>
          <cell r="I52" t="str">
            <v>202300000000099</v>
          </cell>
          <cell r="J52" t="str">
            <v>DIRECCIÓN TERRITORIAL CENTRAL</v>
          </cell>
          <cell r="K52" t="str">
            <v>DANE CENTRAL</v>
          </cell>
          <cell r="L52" t="str">
            <v>Talento Humano</v>
          </cell>
          <cell r="M52" t="str">
            <v>Profesional</v>
          </cell>
          <cell r="N52" t="str">
            <v>1</v>
          </cell>
          <cell r="O52">
            <v>9</v>
          </cell>
          <cell r="P52" t="str">
            <v>0</v>
          </cell>
          <cell r="Q52" t="str">
            <v>9</v>
          </cell>
          <cell r="R52">
            <v>100</v>
          </cell>
          <cell r="S52">
            <v>8179000</v>
          </cell>
          <cell r="T52" t="str">
            <v>2025-01-15 00:00:00</v>
          </cell>
          <cell r="U52">
            <v>73611000</v>
          </cell>
          <cell r="V52">
            <v>73611000</v>
          </cell>
          <cell r="W52">
            <v>0</v>
          </cell>
          <cell r="X52" t="str">
            <v>NO</v>
          </cell>
          <cell r="Y52" t="str">
            <v>NO</v>
          </cell>
          <cell r="Z52" t="str">
            <v>57425</v>
          </cell>
          <cell r="AA52">
            <v>73611000</v>
          </cell>
          <cell r="AB52">
            <v>0</v>
          </cell>
          <cell r="AC52" t="str">
            <v>1224</v>
          </cell>
          <cell r="AD52" t="str">
            <v>Dirección de Censos y Demografía</v>
          </cell>
          <cell r="AF52" t="str">
            <v>ANIBAL MONTERO LEGUIZAMON - -</v>
          </cell>
          <cell r="AG52" t="str">
            <v>DCD_01 - Realizar la adecuación de la propuesta de arquitectura del Registro Estadístico Base de Población, construida a partir de la ultima propuesta presentada</v>
          </cell>
          <cell r="AH52">
            <v>0.5</v>
          </cell>
          <cell r="AI52" t="str">
            <v>DCD_02 - Construir la nueva arquitectura del Registro Estadístico Base de Población (REBP) 2022 - 2023, a partir de la propuesta presentada en el 2023. (Línea base 2024 50%)</v>
          </cell>
          <cell r="AJ52">
            <v>0.5</v>
          </cell>
          <cell r="AK52">
            <v>0</v>
          </cell>
          <cell r="AL52">
            <v>0</v>
          </cell>
          <cell r="AM52">
            <v>1</v>
          </cell>
          <cell r="AN52" t="str">
            <v>DCD_01</v>
          </cell>
          <cell r="AO52">
            <v>36805500</v>
          </cell>
          <cell r="AP52" t="str">
            <v>DCD_02</v>
          </cell>
          <cell r="AQ52">
            <v>36805500</v>
          </cell>
          <cell r="AR52" t="str">
            <v>0</v>
          </cell>
          <cell r="AS52">
            <v>0</v>
          </cell>
          <cell r="AT52">
            <v>73611000</v>
          </cell>
          <cell r="AU52">
            <v>0</v>
          </cell>
        </row>
        <row r="53">
          <cell r="A53">
            <v>149110525</v>
          </cell>
          <cell r="B53" t="str">
            <v>Dirección de Censos y Demografía</v>
          </cell>
          <cell r="C53" t="str">
            <v>DCD</v>
          </cell>
          <cell r="D53" t="str">
            <v>CNPV_2025_DCD_DET</v>
          </cell>
          <cell r="E53" t="str">
            <v>Censo Nacional de Poblacion y Vivienda</v>
          </cell>
          <cell r="F53" t="str">
            <v>Producción de información estructural</v>
          </cell>
          <cell r="G53" t="str">
            <v>Documentos de estudios técnicos</v>
          </cell>
          <cell r="H53" t="str">
            <v>DCD-Producción de información estructural-Documentos de estudios técnicos</v>
          </cell>
          <cell r="I53" t="str">
            <v>202300000000099</v>
          </cell>
          <cell r="J53" t="str">
            <v>DIRECCIÓN TERRITORIAL CENTRAL</v>
          </cell>
          <cell r="K53" t="str">
            <v>DANE CENTRAL</v>
          </cell>
          <cell r="L53" t="str">
            <v>Talento Humano</v>
          </cell>
          <cell r="M53" t="str">
            <v>Profesional</v>
          </cell>
          <cell r="N53" t="str">
            <v>1</v>
          </cell>
          <cell r="O53">
            <v>9</v>
          </cell>
          <cell r="P53" t="str">
            <v>0</v>
          </cell>
          <cell r="Q53" t="str">
            <v>9</v>
          </cell>
          <cell r="R53">
            <v>100</v>
          </cell>
          <cell r="S53">
            <v>6710000</v>
          </cell>
          <cell r="T53" t="str">
            <v>2025-01-07 00:00:00</v>
          </cell>
          <cell r="U53">
            <v>60390000</v>
          </cell>
          <cell r="V53">
            <v>60390000</v>
          </cell>
          <cell r="W53">
            <v>0</v>
          </cell>
          <cell r="X53" t="str">
            <v>NO</v>
          </cell>
          <cell r="Y53" t="str">
            <v>NO</v>
          </cell>
          <cell r="Z53" t="str">
            <v>33525</v>
          </cell>
          <cell r="AA53">
            <v>60390000</v>
          </cell>
          <cell r="AB53">
            <v>0</v>
          </cell>
          <cell r="AC53" t="str">
            <v>330</v>
          </cell>
          <cell r="AD53" t="str">
            <v>Dirección de Censos y Demografía</v>
          </cell>
          <cell r="AF53" t="str">
            <v>PRIORITARIO_WILLIAM ALEXANDER VILLAMIL LUQUE - -</v>
          </cell>
          <cell r="AG53" t="str">
            <v>DCD_27 - Elaborar Boletines y documentos técnicos generados en materia sociodemográfica que generen valor agregado al quehacer de la Dirección técnica (Línea base 2024 5% y 2025 100%)</v>
          </cell>
          <cell r="AH53">
            <v>1</v>
          </cell>
          <cell r="AI53">
            <v>0</v>
          </cell>
          <cell r="AJ53">
            <v>0</v>
          </cell>
          <cell r="AK53">
            <v>0</v>
          </cell>
          <cell r="AL53">
            <v>0</v>
          </cell>
          <cell r="AM53">
            <v>1</v>
          </cell>
          <cell r="AN53" t="str">
            <v>DCD_27</v>
          </cell>
          <cell r="AO53">
            <v>60390000</v>
          </cell>
          <cell r="AP53" t="str">
            <v>0</v>
          </cell>
          <cell r="AQ53">
            <v>0</v>
          </cell>
          <cell r="AR53" t="str">
            <v>0</v>
          </cell>
          <cell r="AS53">
            <v>0</v>
          </cell>
          <cell r="AT53">
            <v>60390000</v>
          </cell>
          <cell r="AU53">
            <v>0</v>
          </cell>
        </row>
        <row r="54">
          <cell r="A54">
            <v>149010525</v>
          </cell>
          <cell r="B54" t="str">
            <v>Dirección de Censos y Demografía</v>
          </cell>
          <cell r="C54" t="str">
            <v>DCD</v>
          </cell>
          <cell r="D54" t="str">
            <v>CNPV_2025_DCD_DET</v>
          </cell>
          <cell r="E54" t="str">
            <v>Censo Nacional de Poblacion y Vivienda</v>
          </cell>
          <cell r="F54" t="str">
            <v>Producción de información estructural</v>
          </cell>
          <cell r="G54" t="str">
            <v>Documentos de estudios técnicos</v>
          </cell>
          <cell r="H54" t="str">
            <v>DCD-Producción de información estructural-Documentos de estudios técnicos</v>
          </cell>
          <cell r="I54" t="str">
            <v>202300000000099</v>
          </cell>
          <cell r="J54" t="str">
            <v>DIRECCIÓN TERRITORIAL CENTRAL</v>
          </cell>
          <cell r="K54" t="str">
            <v>DANE CENTRAL</v>
          </cell>
          <cell r="L54" t="str">
            <v>Talento Humano</v>
          </cell>
          <cell r="M54" t="str">
            <v>Profesional</v>
          </cell>
          <cell r="N54" t="str">
            <v>1</v>
          </cell>
          <cell r="O54">
            <v>10</v>
          </cell>
          <cell r="P54" t="str">
            <v>0</v>
          </cell>
          <cell r="Q54" t="str">
            <v>10</v>
          </cell>
          <cell r="R54">
            <v>100</v>
          </cell>
          <cell r="S54">
            <v>5198000</v>
          </cell>
          <cell r="T54" t="str">
            <v>2025-01-15 00:00:00</v>
          </cell>
          <cell r="U54">
            <v>51980000</v>
          </cell>
          <cell r="V54">
            <v>51980000</v>
          </cell>
          <cell r="W54">
            <v>0</v>
          </cell>
          <cell r="X54" t="str">
            <v>NO</v>
          </cell>
          <cell r="Y54" t="str">
            <v>NO</v>
          </cell>
          <cell r="Z54" t="str">
            <v>14325</v>
          </cell>
          <cell r="AA54">
            <v>51980000</v>
          </cell>
          <cell r="AB54">
            <v>0</v>
          </cell>
          <cell r="AC54" t="str">
            <v>548</v>
          </cell>
          <cell r="AD54" t="str">
            <v>Dirección de Censos y Demografía</v>
          </cell>
          <cell r="AF54" t="str">
            <v>MONICA PATRICIA MELENDEZ LOPEZ - -</v>
          </cell>
          <cell r="AG54" t="str">
            <v>DCD_08 - Elaborar respuestas para atender los requerimientos en cumplimiento de las sentencias T302 y auto 696</v>
          </cell>
          <cell r="AH54">
            <v>0.5</v>
          </cell>
          <cell r="AI54" t="str">
            <v>DCD_10 - Elaborar respuestas para atender los requerimientos en cumplimiento de las sentencias relacionadas con grupos diferenciales</v>
          </cell>
          <cell r="AJ54">
            <v>0.5</v>
          </cell>
          <cell r="AK54">
            <v>0</v>
          </cell>
          <cell r="AL54">
            <v>0</v>
          </cell>
          <cell r="AM54">
            <v>1</v>
          </cell>
          <cell r="AN54" t="str">
            <v>DCD_08</v>
          </cell>
          <cell r="AO54">
            <v>25990000</v>
          </cell>
          <cell r="AP54" t="str">
            <v>DCD_10</v>
          </cell>
          <cell r="AQ54">
            <v>25990000</v>
          </cell>
          <cell r="AR54" t="str">
            <v>0</v>
          </cell>
          <cell r="AS54">
            <v>0</v>
          </cell>
          <cell r="AT54">
            <v>51980000</v>
          </cell>
          <cell r="AU54">
            <v>0</v>
          </cell>
        </row>
        <row r="55">
          <cell r="A55">
            <v>148910525</v>
          </cell>
          <cell r="B55" t="str">
            <v>Dirección de Censos y Demografía</v>
          </cell>
          <cell r="C55" t="str">
            <v>DCD</v>
          </cell>
          <cell r="D55" t="str">
            <v>CNPV_2025_DCD_DET</v>
          </cell>
          <cell r="E55" t="str">
            <v>Censo Nacional de Poblacion y Vivienda</v>
          </cell>
          <cell r="F55" t="str">
            <v>Producción de información estructural</v>
          </cell>
          <cell r="G55" t="str">
            <v>Documentos de estudios técnicos</v>
          </cell>
          <cell r="H55" t="str">
            <v>DCD-Producción de información estructural-Documentos de estudios técnicos</v>
          </cell>
          <cell r="I55" t="str">
            <v>202300000000099</v>
          </cell>
          <cell r="J55" t="str">
            <v>DIRECCIÓN TERRITORIAL CENTRAL</v>
          </cell>
          <cell r="K55" t="str">
            <v>DANE CENTRAL</v>
          </cell>
          <cell r="L55" t="str">
            <v>Talento Humano</v>
          </cell>
          <cell r="M55" t="str">
            <v>Profesional</v>
          </cell>
          <cell r="N55" t="str">
            <v>1</v>
          </cell>
          <cell r="O55">
            <v>7</v>
          </cell>
          <cell r="P55" t="str">
            <v>0</v>
          </cell>
          <cell r="Q55" t="str">
            <v>7</v>
          </cell>
          <cell r="R55">
            <v>100</v>
          </cell>
          <cell r="S55">
            <v>5198000</v>
          </cell>
          <cell r="T55" t="str">
            <v>2025-02-01 00:00:00</v>
          </cell>
          <cell r="U55">
            <v>36386000</v>
          </cell>
          <cell r="W55">
            <v>36386000</v>
          </cell>
          <cell r="X55" t="str">
            <v>NO</v>
          </cell>
          <cell r="Y55" t="str">
            <v>NO</v>
          </cell>
          <cell r="AF55" t="str">
            <v>DARIO ALFREDO VEGA CASTILLO - -</v>
          </cell>
          <cell r="AG55" t="str">
            <v xml:space="preserve">DCD_24 - Gestionar el componente técnico y administrativo, para el desarrollo de las diferentes fases de las operaciones estadísticas tipo censo que se adelanten.
</v>
          </cell>
          <cell r="AH55">
            <v>1</v>
          </cell>
          <cell r="AI55">
            <v>0</v>
          </cell>
          <cell r="AJ55">
            <v>0</v>
          </cell>
          <cell r="AK55">
            <v>0</v>
          </cell>
          <cell r="AL55">
            <v>0</v>
          </cell>
          <cell r="AM55">
            <v>1</v>
          </cell>
          <cell r="AN55" t="str">
            <v>DCD_24</v>
          </cell>
          <cell r="AO55">
            <v>36386000</v>
          </cell>
          <cell r="AP55" t="str">
            <v>0</v>
          </cell>
          <cell r="AQ55">
            <v>0</v>
          </cell>
          <cell r="AR55" t="str">
            <v>0</v>
          </cell>
          <cell r="AS55">
            <v>0</v>
          </cell>
          <cell r="AT55">
            <v>36386000</v>
          </cell>
          <cell r="AU55">
            <v>0</v>
          </cell>
        </row>
        <row r="56">
          <cell r="A56">
            <v>148810525</v>
          </cell>
          <cell r="B56" t="str">
            <v>Dirección de Censos y Demografía</v>
          </cell>
          <cell r="C56" t="str">
            <v>DCD</v>
          </cell>
          <cell r="D56" t="str">
            <v>CNPV_2025_DCD_DET</v>
          </cell>
          <cell r="E56" t="str">
            <v>Censo Nacional de Poblacion y Vivienda</v>
          </cell>
          <cell r="F56" t="str">
            <v>Producción de información estructural</v>
          </cell>
          <cell r="G56" t="str">
            <v>Documentos de estudios técnicos</v>
          </cell>
          <cell r="H56" t="str">
            <v>DCD-Producción de información estructural-Documentos de estudios técnicos</v>
          </cell>
          <cell r="I56" t="str">
            <v>202300000000099</v>
          </cell>
          <cell r="J56" t="str">
            <v>DIRECCIÓN TERRITORIAL CENTRAL</v>
          </cell>
          <cell r="K56" t="str">
            <v>DANE CENTRAL</v>
          </cell>
          <cell r="L56" t="str">
            <v>Talento Humano</v>
          </cell>
          <cell r="M56" t="str">
            <v>Profesional</v>
          </cell>
          <cell r="N56" t="str">
            <v>1</v>
          </cell>
          <cell r="O56">
            <v>10</v>
          </cell>
          <cell r="P56" t="str">
            <v>0</v>
          </cell>
          <cell r="Q56" t="str">
            <v>10</v>
          </cell>
          <cell r="R56">
            <v>100</v>
          </cell>
          <cell r="S56">
            <v>10000000</v>
          </cell>
          <cell r="T56" t="str">
            <v>2025-01-15 00:00:00</v>
          </cell>
          <cell r="U56">
            <v>100000000</v>
          </cell>
          <cell r="V56">
            <v>100000000</v>
          </cell>
          <cell r="W56">
            <v>0</v>
          </cell>
          <cell r="X56" t="str">
            <v>NO</v>
          </cell>
          <cell r="Y56" t="str">
            <v>NO</v>
          </cell>
          <cell r="Z56" t="str">
            <v>72925</v>
          </cell>
          <cell r="AA56">
            <v>100000000</v>
          </cell>
          <cell r="AB56">
            <v>0</v>
          </cell>
          <cell r="AC56" t="str">
            <v>1923</v>
          </cell>
          <cell r="AD56" t="str">
            <v>Dirección de Censos y Demografía</v>
          </cell>
          <cell r="AF56" t="str">
            <v>CRISTIAN DUNEY - -</v>
          </cell>
          <cell r="AG56" t="str">
            <v>DCD_01 - Realizar la adecuación de la propuesta de arquitectura del Registro Estadístico Base de Población, construida a partir de la ultima propuesta presentada</v>
          </cell>
          <cell r="AH56">
            <v>1</v>
          </cell>
          <cell r="AI56">
            <v>0</v>
          </cell>
          <cell r="AJ56">
            <v>0</v>
          </cell>
          <cell r="AK56">
            <v>0</v>
          </cell>
          <cell r="AL56">
            <v>0</v>
          </cell>
          <cell r="AM56">
            <v>1</v>
          </cell>
          <cell r="AN56" t="str">
            <v>DCD_01</v>
          </cell>
          <cell r="AO56">
            <v>100000000</v>
          </cell>
          <cell r="AP56" t="str">
            <v>0</v>
          </cell>
          <cell r="AQ56">
            <v>0</v>
          </cell>
          <cell r="AR56" t="str">
            <v>0</v>
          </cell>
          <cell r="AS56">
            <v>0</v>
          </cell>
          <cell r="AT56">
            <v>100000000</v>
          </cell>
          <cell r="AU56">
            <v>0</v>
          </cell>
        </row>
        <row r="57">
          <cell r="A57">
            <v>148710525</v>
          </cell>
          <cell r="B57" t="str">
            <v>Dirección de Censos y Demografía</v>
          </cell>
          <cell r="C57" t="str">
            <v>DCD</v>
          </cell>
          <cell r="D57" t="str">
            <v>CNPV_2025_DCD_DET</v>
          </cell>
          <cell r="E57" t="str">
            <v>Censo Nacional de Poblacion y Vivienda</v>
          </cell>
          <cell r="F57" t="str">
            <v>Producción de información estructural</v>
          </cell>
          <cell r="G57" t="str">
            <v>Documentos de estudios técnicos</v>
          </cell>
          <cell r="H57" t="str">
            <v>DCD-Producción de información estructural-Documentos de estudios técnicos</v>
          </cell>
          <cell r="I57" t="str">
            <v>202300000000099</v>
          </cell>
          <cell r="J57" t="str">
            <v>DIRECCIÓN TERRITORIAL CENTRAL</v>
          </cell>
          <cell r="K57" t="str">
            <v>DANE CENTRAL</v>
          </cell>
          <cell r="L57" t="str">
            <v>Talento Humano</v>
          </cell>
          <cell r="M57" t="str">
            <v>Profesional</v>
          </cell>
          <cell r="N57" t="str">
            <v>1</v>
          </cell>
          <cell r="O57">
            <v>10</v>
          </cell>
          <cell r="P57" t="str">
            <v>0</v>
          </cell>
          <cell r="Q57" t="str">
            <v>10</v>
          </cell>
          <cell r="R57">
            <v>100</v>
          </cell>
          <cell r="S57">
            <v>10000000</v>
          </cell>
          <cell r="T57" t="str">
            <v>2025-01-15 00:00:00</v>
          </cell>
          <cell r="U57">
            <v>100000000</v>
          </cell>
          <cell r="V57">
            <v>100000000</v>
          </cell>
          <cell r="W57">
            <v>0</v>
          </cell>
          <cell r="X57" t="str">
            <v>NO</v>
          </cell>
          <cell r="Y57" t="str">
            <v>NO</v>
          </cell>
          <cell r="Z57" t="str">
            <v>39225</v>
          </cell>
          <cell r="AA57">
            <v>100000000</v>
          </cell>
          <cell r="AB57">
            <v>0</v>
          </cell>
          <cell r="AC57" t="str">
            <v>534</v>
          </cell>
          <cell r="AD57" t="str">
            <v>Dirección de Censos y Demografía</v>
          </cell>
          <cell r="AF57" t="str">
            <v>CESAR ANDRES CRISTANCHO FAJARDO - -</v>
          </cell>
          <cell r="AG57" t="str">
            <v>DCD_26 - Aplicar metodologías innovadoras identificadas para la medición de componentes demográficos, de acuerdo a las necesidades de la Dirección técnica</v>
          </cell>
          <cell r="AH57">
            <v>1</v>
          </cell>
          <cell r="AI57">
            <v>0</v>
          </cell>
          <cell r="AJ57">
            <v>0</v>
          </cell>
          <cell r="AK57">
            <v>0</v>
          </cell>
          <cell r="AL57">
            <v>0</v>
          </cell>
          <cell r="AM57">
            <v>1</v>
          </cell>
          <cell r="AN57" t="str">
            <v>DCD_26</v>
          </cell>
          <cell r="AO57">
            <v>100000000</v>
          </cell>
          <cell r="AP57" t="str">
            <v>0</v>
          </cell>
          <cell r="AQ57">
            <v>0</v>
          </cell>
          <cell r="AR57" t="str">
            <v>0</v>
          </cell>
          <cell r="AS57">
            <v>0</v>
          </cell>
          <cell r="AT57">
            <v>100000000</v>
          </cell>
          <cell r="AU57">
            <v>0</v>
          </cell>
        </row>
        <row r="58">
          <cell r="A58">
            <v>148610525</v>
          </cell>
          <cell r="B58" t="str">
            <v>Dirección de Censos y Demografía</v>
          </cell>
          <cell r="C58" t="str">
            <v>DCD</v>
          </cell>
          <cell r="D58" t="str">
            <v>CNPV_2025_DCD_DET</v>
          </cell>
          <cell r="E58" t="str">
            <v>Censo Nacional de Poblacion y Vivienda</v>
          </cell>
          <cell r="F58" t="str">
            <v>Producción de información estructural</v>
          </cell>
          <cell r="G58" t="str">
            <v>Documentos de estudios técnicos</v>
          </cell>
          <cell r="H58" t="str">
            <v>DCD-Producción de información estructural-Documentos de estudios técnicos</v>
          </cell>
          <cell r="I58" t="str">
            <v>202300000000099</v>
          </cell>
          <cell r="J58" t="str">
            <v>DIRECCIÓN TERRITORIAL CENTRAL</v>
          </cell>
          <cell r="K58" t="str">
            <v>DANE CENTRAL</v>
          </cell>
          <cell r="L58" t="str">
            <v>Talento Humano</v>
          </cell>
          <cell r="M58" t="str">
            <v>Profesional</v>
          </cell>
          <cell r="N58" t="str">
            <v>1</v>
          </cell>
          <cell r="O58">
            <v>11</v>
          </cell>
          <cell r="P58" t="str">
            <v>15</v>
          </cell>
          <cell r="Q58" t="str">
            <v>11.5</v>
          </cell>
          <cell r="R58">
            <v>100</v>
          </cell>
          <cell r="S58">
            <v>9157000</v>
          </cell>
          <cell r="T58" t="str">
            <v>2025-01-07 00:00:00</v>
          </cell>
          <cell r="U58">
            <v>105305500</v>
          </cell>
          <cell r="V58">
            <v>105305500</v>
          </cell>
          <cell r="W58">
            <v>0</v>
          </cell>
          <cell r="X58" t="str">
            <v>NO</v>
          </cell>
          <cell r="Y58" t="str">
            <v>NO</v>
          </cell>
          <cell r="Z58" t="str">
            <v>11125</v>
          </cell>
          <cell r="AA58">
            <v>105305500</v>
          </cell>
          <cell r="AB58">
            <v>0</v>
          </cell>
          <cell r="AC58" t="str">
            <v>562</v>
          </cell>
          <cell r="AD58" t="str">
            <v>Dirección de Censos y Demografía</v>
          </cell>
          <cell r="AF58" t="str">
            <v>PRIORITARIO_NOELIA MARIANA OLARTE OSPINA - -</v>
          </cell>
          <cell r="AG58" t="str">
            <v xml:space="preserve">DCD_24 - Gestionar el componente técnico y administrativo, para el desarrollo de las diferentes fases de las operaciones estadísticas tipo censo que se adelanten.
</v>
          </cell>
          <cell r="AH58">
            <v>1</v>
          </cell>
          <cell r="AI58">
            <v>0</v>
          </cell>
          <cell r="AJ58">
            <v>0</v>
          </cell>
          <cell r="AK58">
            <v>0</v>
          </cell>
          <cell r="AL58">
            <v>0</v>
          </cell>
          <cell r="AM58">
            <v>1</v>
          </cell>
          <cell r="AN58" t="str">
            <v>DCD_24</v>
          </cell>
          <cell r="AO58">
            <v>105305500</v>
          </cell>
          <cell r="AP58" t="str">
            <v>0</v>
          </cell>
          <cell r="AQ58">
            <v>0</v>
          </cell>
          <cell r="AR58" t="str">
            <v>0</v>
          </cell>
          <cell r="AS58">
            <v>0</v>
          </cell>
          <cell r="AT58">
            <v>105305500</v>
          </cell>
          <cell r="AU58">
            <v>0</v>
          </cell>
        </row>
        <row r="59">
          <cell r="A59">
            <v>148410525</v>
          </cell>
          <cell r="B59" t="str">
            <v>Dirección de Censos y Demografía</v>
          </cell>
          <cell r="C59" t="str">
            <v>DCD</v>
          </cell>
          <cell r="D59" t="str">
            <v>CNPV_2025_DCD_DET</v>
          </cell>
          <cell r="E59" t="str">
            <v>Censo Nacional de Poblacion y Vivienda</v>
          </cell>
          <cell r="F59" t="str">
            <v>Producción de información estructural</v>
          </cell>
          <cell r="G59" t="str">
            <v>Documentos de estudios técnicos</v>
          </cell>
          <cell r="H59" t="str">
            <v>DCD-Producción de información estructural-Documentos de estudios técnicos</v>
          </cell>
          <cell r="I59" t="str">
            <v>202300000000099</v>
          </cell>
          <cell r="J59" t="str">
            <v>DIRECCIÓN TERRITORIAL CENTRAL</v>
          </cell>
          <cell r="K59" t="str">
            <v>DANE CENTRAL</v>
          </cell>
          <cell r="L59" t="str">
            <v>Talento Humano</v>
          </cell>
          <cell r="M59" t="str">
            <v>Profesional</v>
          </cell>
          <cell r="N59" t="str">
            <v>1</v>
          </cell>
          <cell r="O59">
            <v>10</v>
          </cell>
          <cell r="P59" t="str">
            <v>0</v>
          </cell>
          <cell r="Q59" t="str">
            <v>10</v>
          </cell>
          <cell r="R59">
            <v>100</v>
          </cell>
          <cell r="S59">
            <v>7687000</v>
          </cell>
          <cell r="T59" t="str">
            <v>2025-01-15 00:00:00</v>
          </cell>
          <cell r="U59">
            <v>76870000</v>
          </cell>
          <cell r="V59">
            <v>76870000</v>
          </cell>
          <cell r="W59">
            <v>0</v>
          </cell>
          <cell r="X59" t="str">
            <v>NO</v>
          </cell>
          <cell r="Y59" t="str">
            <v>NO</v>
          </cell>
          <cell r="Z59" t="str">
            <v>15825</v>
          </cell>
          <cell r="AA59">
            <v>76870000</v>
          </cell>
          <cell r="AB59">
            <v>0</v>
          </cell>
          <cell r="AC59" t="str">
            <v>591</v>
          </cell>
          <cell r="AD59" t="str">
            <v>Dirección de Censos y Demografía</v>
          </cell>
          <cell r="AF59" t="str">
            <v>ANDRÉS FELIPE SALAZAR DAZA - -</v>
          </cell>
          <cell r="AG59" t="str">
            <v xml:space="preserve">DCD_24 - Gestionar el componente técnico y administrativo, para el desarrollo de las diferentes fases de las operaciones estadísticas tipo censo que se adelanten.
</v>
          </cell>
          <cell r="AH59">
            <v>1</v>
          </cell>
          <cell r="AI59">
            <v>0</v>
          </cell>
          <cell r="AJ59">
            <v>0</v>
          </cell>
          <cell r="AK59">
            <v>0</v>
          </cell>
          <cell r="AL59">
            <v>0</v>
          </cell>
          <cell r="AM59">
            <v>1</v>
          </cell>
          <cell r="AN59" t="str">
            <v>DCD_24</v>
          </cell>
          <cell r="AO59">
            <v>76870000</v>
          </cell>
          <cell r="AP59" t="str">
            <v>0</v>
          </cell>
          <cell r="AQ59">
            <v>0</v>
          </cell>
          <cell r="AR59" t="str">
            <v>0</v>
          </cell>
          <cell r="AS59">
            <v>0</v>
          </cell>
          <cell r="AT59">
            <v>76870000</v>
          </cell>
          <cell r="AU59">
            <v>0</v>
          </cell>
        </row>
        <row r="60">
          <cell r="A60">
            <v>148210525</v>
          </cell>
          <cell r="B60" t="str">
            <v>Dirección de Censos y Demografía</v>
          </cell>
          <cell r="C60" t="str">
            <v>DCD</v>
          </cell>
          <cell r="D60" t="str">
            <v>CNPV_2025_DCD_DET</v>
          </cell>
          <cell r="E60" t="str">
            <v>Censo Nacional de Poblacion y Vivienda</v>
          </cell>
          <cell r="F60" t="str">
            <v>Producción de información estructural</v>
          </cell>
          <cell r="G60" t="str">
            <v>Documentos de estudios técnicos</v>
          </cell>
          <cell r="H60" t="str">
            <v>DCD-Producción de información estructural-Documentos de estudios técnicos</v>
          </cell>
          <cell r="I60" t="str">
            <v>202300000000099</v>
          </cell>
          <cell r="J60" t="str">
            <v>DIRECCIÓN TERRITORIAL CENTRAL</v>
          </cell>
          <cell r="K60" t="str">
            <v>DANE CENTRAL</v>
          </cell>
          <cell r="L60" t="str">
            <v>Talento Humano</v>
          </cell>
          <cell r="M60" t="str">
            <v>Profesional</v>
          </cell>
          <cell r="N60" t="str">
            <v>1</v>
          </cell>
          <cell r="O60">
            <v>10</v>
          </cell>
          <cell r="P60" t="str">
            <v>0</v>
          </cell>
          <cell r="Q60" t="str">
            <v>10</v>
          </cell>
          <cell r="R60">
            <v>100</v>
          </cell>
          <cell r="S60">
            <v>6208000</v>
          </cell>
          <cell r="T60" t="str">
            <v>2025-01-15 00:00:00</v>
          </cell>
          <cell r="U60">
            <v>62080000</v>
          </cell>
          <cell r="V60">
            <v>62080000</v>
          </cell>
          <cell r="W60">
            <v>0</v>
          </cell>
          <cell r="X60" t="str">
            <v>NO</v>
          </cell>
          <cell r="Y60" t="str">
            <v>NO</v>
          </cell>
          <cell r="Z60" t="str">
            <v>15425</v>
          </cell>
          <cell r="AA60">
            <v>62080000</v>
          </cell>
          <cell r="AB60">
            <v>0</v>
          </cell>
          <cell r="AC60" t="str">
            <v>561</v>
          </cell>
          <cell r="AD60" t="str">
            <v>Dirección de Censos y Demografía</v>
          </cell>
          <cell r="AF60" t="str">
            <v>JOSÉ DAVID TORRES CARDOZO - -</v>
          </cell>
          <cell r="AG60" t="str">
            <v xml:space="preserve">DCD_24 - Gestionar el componente técnico y administrativo, para el desarrollo de las diferentes fases de las operaciones estadísticas tipo censo que se adelanten.
</v>
          </cell>
          <cell r="AH60">
            <v>1</v>
          </cell>
          <cell r="AI60">
            <v>0</v>
          </cell>
          <cell r="AJ60">
            <v>0</v>
          </cell>
          <cell r="AK60">
            <v>0</v>
          </cell>
          <cell r="AL60">
            <v>0</v>
          </cell>
          <cell r="AM60">
            <v>1</v>
          </cell>
          <cell r="AN60" t="str">
            <v>DCD_24</v>
          </cell>
          <cell r="AO60">
            <v>62080000</v>
          </cell>
          <cell r="AP60" t="str">
            <v>0</v>
          </cell>
          <cell r="AQ60">
            <v>0</v>
          </cell>
          <cell r="AR60" t="str">
            <v>0</v>
          </cell>
          <cell r="AS60">
            <v>0</v>
          </cell>
          <cell r="AT60">
            <v>62080000</v>
          </cell>
          <cell r="AU60">
            <v>0</v>
          </cell>
        </row>
        <row r="61">
          <cell r="A61">
            <v>148110525</v>
          </cell>
          <cell r="B61" t="str">
            <v>Dirección de Censos y Demografía</v>
          </cell>
          <cell r="C61" t="str">
            <v>DCD</v>
          </cell>
          <cell r="D61" t="str">
            <v>CNPV_2025_DCD_DET</v>
          </cell>
          <cell r="E61" t="str">
            <v>Censo Nacional de Poblacion y Vivienda</v>
          </cell>
          <cell r="F61" t="str">
            <v>Producción de información estructural</v>
          </cell>
          <cell r="G61" t="str">
            <v>Documentos de estudios técnicos</v>
          </cell>
          <cell r="H61" t="str">
            <v>DCD-Producción de información estructural-Documentos de estudios técnicos</v>
          </cell>
          <cell r="I61" t="str">
            <v>202300000000099</v>
          </cell>
          <cell r="J61" t="str">
            <v>DIRECCIÓN TERRITORIAL CENTRAL</v>
          </cell>
          <cell r="K61" t="str">
            <v>DANE CENTRAL</v>
          </cell>
          <cell r="L61" t="str">
            <v>Talento Humano</v>
          </cell>
          <cell r="M61" t="str">
            <v>Profesional</v>
          </cell>
          <cell r="N61" t="str">
            <v>1</v>
          </cell>
          <cell r="O61">
            <v>8</v>
          </cell>
          <cell r="P61" t="str">
            <v>0</v>
          </cell>
          <cell r="Q61" t="str">
            <v>8</v>
          </cell>
          <cell r="R61">
            <v>100</v>
          </cell>
          <cell r="S61">
            <v>5198000</v>
          </cell>
          <cell r="T61" t="str">
            <v>2025-02-01 00:00:00</v>
          </cell>
          <cell r="U61">
            <v>41584000</v>
          </cell>
          <cell r="V61">
            <v>41584000</v>
          </cell>
          <cell r="W61">
            <v>0</v>
          </cell>
          <cell r="X61" t="str">
            <v>NO</v>
          </cell>
          <cell r="Y61" t="str">
            <v>NO</v>
          </cell>
          <cell r="Z61" t="str">
            <v>57225</v>
          </cell>
          <cell r="AA61">
            <v>41584000</v>
          </cell>
          <cell r="AB61">
            <v>0</v>
          </cell>
          <cell r="AC61" t="str">
            <v>1219</v>
          </cell>
          <cell r="AD61" t="str">
            <v>Dirección de Censos y Demografía</v>
          </cell>
          <cell r="AF61" t="str">
            <v>TATIANA ALEXANDRA DAZA GORDILLO - -</v>
          </cell>
          <cell r="AG61" t="str">
            <v xml:space="preserve">DCD_24 - Gestionar el componente técnico y administrativo, para el desarrollo de las diferentes fases de las operaciones estadísticas tipo censo que se adelanten.
</v>
          </cell>
          <cell r="AH61">
            <v>1</v>
          </cell>
          <cell r="AI61">
            <v>0</v>
          </cell>
          <cell r="AJ61">
            <v>0</v>
          </cell>
          <cell r="AK61">
            <v>0</v>
          </cell>
          <cell r="AL61">
            <v>0</v>
          </cell>
          <cell r="AM61">
            <v>1</v>
          </cell>
          <cell r="AN61" t="str">
            <v>DCD_24</v>
          </cell>
          <cell r="AO61">
            <v>41584000</v>
          </cell>
          <cell r="AP61" t="str">
            <v>0</v>
          </cell>
          <cell r="AQ61">
            <v>0</v>
          </cell>
          <cell r="AR61" t="str">
            <v>0</v>
          </cell>
          <cell r="AS61">
            <v>0</v>
          </cell>
          <cell r="AT61">
            <v>41584000</v>
          </cell>
          <cell r="AU61">
            <v>0</v>
          </cell>
        </row>
        <row r="62">
          <cell r="A62">
            <v>148010525</v>
          </cell>
          <cell r="B62" t="str">
            <v>Dirección de Censos y Demografía</v>
          </cell>
          <cell r="C62" t="str">
            <v>DCD</v>
          </cell>
          <cell r="D62" t="str">
            <v>CNPV_2025_DCD_DET</v>
          </cell>
          <cell r="E62" t="str">
            <v>Censo Nacional de Poblacion y Vivienda</v>
          </cell>
          <cell r="F62" t="str">
            <v>Producción de información estructural</v>
          </cell>
          <cell r="G62" t="str">
            <v>Documentos de estudios técnicos</v>
          </cell>
          <cell r="H62" t="str">
            <v>DCD-Producción de información estructural-Documentos de estudios técnicos</v>
          </cell>
          <cell r="I62" t="str">
            <v>202300000000099</v>
          </cell>
          <cell r="J62" t="str">
            <v>DIRECCIÓN TERRITORIAL CENTRAL</v>
          </cell>
          <cell r="K62" t="str">
            <v>DANE CENTRAL</v>
          </cell>
          <cell r="L62" t="str">
            <v>Talento Humano</v>
          </cell>
          <cell r="M62" t="str">
            <v>Profesional</v>
          </cell>
          <cell r="N62" t="str">
            <v>1</v>
          </cell>
          <cell r="O62">
            <v>11</v>
          </cell>
          <cell r="P62" t="str">
            <v>15</v>
          </cell>
          <cell r="Q62" t="str">
            <v>11.5</v>
          </cell>
          <cell r="R62">
            <v>100</v>
          </cell>
          <cell r="S62">
            <v>5198000</v>
          </cell>
          <cell r="T62" t="str">
            <v>2025-01-07 00:00:00</v>
          </cell>
          <cell r="U62">
            <v>59777000</v>
          </cell>
          <cell r="V62">
            <v>59777000</v>
          </cell>
          <cell r="W62">
            <v>0</v>
          </cell>
          <cell r="X62" t="str">
            <v>NO</v>
          </cell>
          <cell r="Y62" t="str">
            <v>NO</v>
          </cell>
          <cell r="Z62" t="str">
            <v>11225</v>
          </cell>
          <cell r="AA62">
            <v>59777000</v>
          </cell>
          <cell r="AB62">
            <v>0</v>
          </cell>
          <cell r="AC62" t="str">
            <v>593</v>
          </cell>
          <cell r="AD62" t="str">
            <v>Dirección de Censos y Demografía</v>
          </cell>
          <cell r="AF62" t="str">
            <v>PRIORITARIO_NATALIA VELEZ GARZON - -</v>
          </cell>
          <cell r="AG62" t="str">
            <v xml:space="preserve">DCD_24 - Gestionar el componente técnico y administrativo, para el desarrollo de las diferentes fases de las operaciones estadísticas tipo censo que se adelanten.
</v>
          </cell>
          <cell r="AH62">
            <v>1</v>
          </cell>
          <cell r="AI62">
            <v>0</v>
          </cell>
          <cell r="AJ62">
            <v>0</v>
          </cell>
          <cell r="AK62">
            <v>0</v>
          </cell>
          <cell r="AL62">
            <v>0</v>
          </cell>
          <cell r="AM62">
            <v>1</v>
          </cell>
          <cell r="AN62" t="str">
            <v>DCD_24</v>
          </cell>
          <cell r="AO62">
            <v>59777000</v>
          </cell>
          <cell r="AP62" t="str">
            <v>0</v>
          </cell>
          <cell r="AQ62">
            <v>0</v>
          </cell>
          <cell r="AR62" t="str">
            <v>0</v>
          </cell>
          <cell r="AS62">
            <v>0</v>
          </cell>
          <cell r="AT62">
            <v>59777000</v>
          </cell>
          <cell r="AU62">
            <v>0</v>
          </cell>
        </row>
        <row r="63">
          <cell r="A63">
            <v>147510525</v>
          </cell>
          <cell r="B63" t="str">
            <v>Dirección de Censos y Demografía</v>
          </cell>
          <cell r="C63" t="str">
            <v>DCD</v>
          </cell>
          <cell r="D63" t="str">
            <v>DCD_UERA_2025_BMA</v>
          </cell>
          <cell r="E63" t="str">
            <v>Registros Administrativos - DCD</v>
          </cell>
          <cell r="F63" t="str">
            <v>Producción de información estructural</v>
          </cell>
          <cell r="G63" t="str">
            <v>Bases de microdatos anonimizados</v>
          </cell>
          <cell r="H63" t="str">
            <v>DCD-Producción de información estructural-Bases de microdatos anonimizados</v>
          </cell>
          <cell r="I63" t="str">
            <v>202300000000099</v>
          </cell>
          <cell r="J63" t="str">
            <v>DIRECCIÓN TERRITORIAL CENTRAL</v>
          </cell>
          <cell r="K63" t="str">
            <v>DANE CENTRAL</v>
          </cell>
          <cell r="L63" t="str">
            <v>Talento Humano</v>
          </cell>
          <cell r="M63" t="str">
            <v>Profesional</v>
          </cell>
          <cell r="N63" t="str">
            <v>1</v>
          </cell>
          <cell r="O63">
            <v>10</v>
          </cell>
          <cell r="P63" t="str">
            <v>0</v>
          </cell>
          <cell r="Q63" t="str">
            <v>10</v>
          </cell>
          <cell r="R63">
            <v>100</v>
          </cell>
          <cell r="S63">
            <v>8179000</v>
          </cell>
          <cell r="T63" t="str">
            <v>2025-01-15 00:00:00</v>
          </cell>
          <cell r="U63">
            <v>81790000</v>
          </cell>
          <cell r="V63">
            <v>81790000</v>
          </cell>
          <cell r="W63">
            <v>0</v>
          </cell>
          <cell r="X63" t="str">
            <v>NO</v>
          </cell>
          <cell r="Y63" t="str">
            <v>NO</v>
          </cell>
          <cell r="Z63" t="str">
            <v>15925</v>
          </cell>
          <cell r="AA63">
            <v>81790000</v>
          </cell>
          <cell r="AB63">
            <v>0</v>
          </cell>
          <cell r="AC63" t="str">
            <v>557</v>
          </cell>
          <cell r="AD63" t="str">
            <v>Dirección de Censos y Demografía</v>
          </cell>
          <cell r="AF63" t="str">
            <v>STEVEN CIFUENTES RUGELES - -</v>
          </cell>
          <cell r="AG63" t="str">
            <v>DCD_01 - Realizar la adecuación de la propuesta de arquitectura del Registro Estadístico Base de Población, construida a partir de la ultima propuesta presentada</v>
          </cell>
          <cell r="AH63">
            <v>1</v>
          </cell>
          <cell r="AI63">
            <v>0</v>
          </cell>
          <cell r="AJ63">
            <v>0</v>
          </cell>
          <cell r="AK63">
            <v>0</v>
          </cell>
          <cell r="AL63">
            <v>0</v>
          </cell>
          <cell r="AM63">
            <v>1</v>
          </cell>
          <cell r="AN63" t="str">
            <v>DCD_01</v>
          </cell>
          <cell r="AO63">
            <v>81790000</v>
          </cell>
          <cell r="AP63" t="str">
            <v>0</v>
          </cell>
          <cell r="AQ63">
            <v>0</v>
          </cell>
          <cell r="AR63" t="str">
            <v>0</v>
          </cell>
          <cell r="AS63">
            <v>0</v>
          </cell>
          <cell r="AT63">
            <v>81790000</v>
          </cell>
          <cell r="AU63">
            <v>0</v>
          </cell>
        </row>
        <row r="64">
          <cell r="A64">
            <v>147410525</v>
          </cell>
          <cell r="B64" t="str">
            <v>Dirección de Censos y Demografía</v>
          </cell>
          <cell r="C64" t="str">
            <v>DCD</v>
          </cell>
          <cell r="D64" t="str">
            <v>CNPV_2025_DCD_DET</v>
          </cell>
          <cell r="E64" t="str">
            <v>Censo Nacional de Poblacion y Vivienda</v>
          </cell>
          <cell r="F64" t="str">
            <v>Producción de información estructural</v>
          </cell>
          <cell r="G64" t="str">
            <v>Documentos de estudios técnicos</v>
          </cell>
          <cell r="H64" t="str">
            <v>DCD-Producción de información estructural-Documentos de estudios técnicos</v>
          </cell>
          <cell r="I64" t="str">
            <v>202300000000099</v>
          </cell>
          <cell r="J64" t="str">
            <v>DIRECCIÓN TERRITORIAL CENTRAL</v>
          </cell>
          <cell r="K64" t="str">
            <v>DANE CENTRAL</v>
          </cell>
          <cell r="L64" t="str">
            <v>Talento Humano</v>
          </cell>
          <cell r="M64" t="str">
            <v>Profesional</v>
          </cell>
          <cell r="N64" t="str">
            <v>1</v>
          </cell>
          <cell r="O64">
            <v>10</v>
          </cell>
          <cell r="P64" t="str">
            <v>0</v>
          </cell>
          <cell r="Q64" t="str">
            <v>10</v>
          </cell>
          <cell r="R64">
            <v>100</v>
          </cell>
          <cell r="S64">
            <v>8179000</v>
          </cell>
          <cell r="T64" t="str">
            <v>2025-01-29</v>
          </cell>
          <cell r="U64">
            <v>81790000</v>
          </cell>
          <cell r="V64">
            <v>81790000</v>
          </cell>
          <cell r="W64">
            <v>0</v>
          </cell>
          <cell r="X64" t="str">
            <v>no</v>
          </cell>
          <cell r="Y64" t="str">
            <v>no</v>
          </cell>
          <cell r="Z64" t="str">
            <v>13925</v>
          </cell>
          <cell r="AA64">
            <v>81790000</v>
          </cell>
          <cell r="AB64">
            <v>0</v>
          </cell>
          <cell r="AC64" t="str">
            <v>545</v>
          </cell>
          <cell r="AD64" t="str">
            <v>Dirección de Censos y Demografía</v>
          </cell>
          <cell r="AF64" t="str">
            <v>JOSÉ JULIÁN MARTÍNEZ MOLINA - -PARQUES NACIONALES-CENSO DE PARAMOS</v>
          </cell>
          <cell r="AG64" t="str">
            <v>DCD_04 - Realizar actividades de diseño orientadas a la obtención de información sobre las condiciones socioeconómicas de las familias y personas que residen en las áreas del Sistema de Parques Nacionales Naturales.</v>
          </cell>
          <cell r="AH64">
            <v>0.8</v>
          </cell>
          <cell r="AI64" t="str">
            <v xml:space="preserve">DCD_24 - Gestionar el componente técnico y administrativo, para el desarrollo de las diferentes fases de las operaciones estadísticas tipo censo que se adelanten.
</v>
          </cell>
          <cell r="AJ64">
            <v>0.2</v>
          </cell>
          <cell r="AK64">
            <v>0</v>
          </cell>
          <cell r="AL64">
            <v>0</v>
          </cell>
          <cell r="AM64">
            <v>1</v>
          </cell>
          <cell r="AN64" t="str">
            <v>DCD_04</v>
          </cell>
          <cell r="AO64">
            <v>65432000</v>
          </cell>
          <cell r="AP64" t="str">
            <v>DCD_24</v>
          </cell>
          <cell r="AQ64">
            <v>16358000</v>
          </cell>
          <cell r="AR64" t="str">
            <v>0</v>
          </cell>
          <cell r="AS64">
            <v>0</v>
          </cell>
          <cell r="AT64">
            <v>81790000</v>
          </cell>
          <cell r="AU64">
            <v>0</v>
          </cell>
        </row>
        <row r="65">
          <cell r="A65">
            <v>147310525</v>
          </cell>
          <cell r="B65" t="str">
            <v>Dirección de Censos y Demografía</v>
          </cell>
          <cell r="C65" t="str">
            <v>DCD</v>
          </cell>
          <cell r="D65" t="str">
            <v>DCD_UERA_2025_BMA</v>
          </cell>
          <cell r="E65" t="str">
            <v>Registros Administrativos - DCD</v>
          </cell>
          <cell r="F65" t="str">
            <v>Producción de información estructural</v>
          </cell>
          <cell r="G65" t="str">
            <v>Bases de microdatos anonimizados</v>
          </cell>
          <cell r="H65" t="str">
            <v>DCD-Producción de información estructural-Bases de microdatos anonimizados</v>
          </cell>
          <cell r="I65" t="str">
            <v>202300000000099</v>
          </cell>
          <cell r="J65" t="str">
            <v>DIRECCIÓN TERRITORIAL CENTRAL</v>
          </cell>
          <cell r="K65" t="str">
            <v>DANE CENTRAL</v>
          </cell>
          <cell r="L65" t="str">
            <v>Talento Humano</v>
          </cell>
          <cell r="M65" t="str">
            <v>Profesional</v>
          </cell>
          <cell r="N65" t="str">
            <v>1</v>
          </cell>
          <cell r="O65">
            <v>10</v>
          </cell>
          <cell r="P65" t="str">
            <v>0</v>
          </cell>
          <cell r="Q65" t="str">
            <v>10</v>
          </cell>
          <cell r="R65">
            <v>100</v>
          </cell>
          <cell r="S65">
            <v>5705000</v>
          </cell>
          <cell r="T65" t="str">
            <v>2025-02-01 00:00:00</v>
          </cell>
          <cell r="U65">
            <v>57050000</v>
          </cell>
          <cell r="V65">
            <v>57050000</v>
          </cell>
          <cell r="W65">
            <v>0</v>
          </cell>
          <cell r="X65" t="str">
            <v>NO</v>
          </cell>
          <cell r="Y65" t="str">
            <v>NO</v>
          </cell>
          <cell r="Z65" t="str">
            <v>43225</v>
          </cell>
          <cell r="AA65">
            <v>57050000</v>
          </cell>
          <cell r="AB65">
            <v>0</v>
          </cell>
          <cell r="AC65" t="str">
            <v>713</v>
          </cell>
          <cell r="AD65" t="str">
            <v>Dirección de Censos y Demografía</v>
          </cell>
          <cell r="AF65" t="str">
            <v>PAULA ANDREA AMADO AMADO - -</v>
          </cell>
          <cell r="AG65" t="str">
            <v>DCD_03 - Realizar exploraciones metodológicas para la determinación de la residencia administrativa del Registro Estadístico Base de Población a través del método de señales de vida.</v>
          </cell>
          <cell r="AH65">
            <v>1</v>
          </cell>
          <cell r="AI65">
            <v>0</v>
          </cell>
          <cell r="AJ65">
            <v>0</v>
          </cell>
          <cell r="AK65">
            <v>0</v>
          </cell>
          <cell r="AL65">
            <v>0</v>
          </cell>
          <cell r="AM65">
            <v>1</v>
          </cell>
          <cell r="AN65" t="str">
            <v>DCD_03</v>
          </cell>
          <cell r="AO65">
            <v>57050000</v>
          </cell>
          <cell r="AP65" t="str">
            <v>0</v>
          </cell>
          <cell r="AQ65">
            <v>0</v>
          </cell>
          <cell r="AR65" t="str">
            <v>0</v>
          </cell>
          <cell r="AS65">
            <v>0</v>
          </cell>
          <cell r="AT65">
            <v>57050000</v>
          </cell>
          <cell r="AU65">
            <v>0</v>
          </cell>
        </row>
        <row r="66">
          <cell r="A66">
            <v>147210525</v>
          </cell>
          <cell r="B66" t="str">
            <v>Dirección de Censos y Demografía</v>
          </cell>
          <cell r="C66" t="str">
            <v>DCD</v>
          </cell>
          <cell r="D66" t="str">
            <v>SENTENCIA_2025_BDC</v>
          </cell>
          <cell r="E66" t="str">
            <v>Sentencia T302</v>
          </cell>
          <cell r="F66" t="str">
            <v>Producción de información estructural</v>
          </cell>
          <cell r="G66" t="str">
            <v>Bases de datos Censal</v>
          </cell>
          <cell r="H66" t="str">
            <v>DCD-Producción de información estructural-Bases de datos Censal</v>
          </cell>
          <cell r="I66" t="str">
            <v>202300000000099</v>
          </cell>
          <cell r="J66" t="str">
            <v>DIRECCIÓN TERRITORIAL CENTRAL</v>
          </cell>
          <cell r="K66" t="str">
            <v>DANE CENTRAL</v>
          </cell>
          <cell r="L66" t="str">
            <v>Talento Humano</v>
          </cell>
          <cell r="M66" t="str">
            <v>Profesional</v>
          </cell>
          <cell r="N66" t="str">
            <v>1</v>
          </cell>
          <cell r="O66">
            <v>6</v>
          </cell>
          <cell r="P66" t="str">
            <v>0</v>
          </cell>
          <cell r="Q66" t="str">
            <v>6</v>
          </cell>
          <cell r="R66">
            <v>100</v>
          </cell>
          <cell r="S66">
            <v>6000000</v>
          </cell>
          <cell r="T66" t="str">
            <v>2025-01-15 00:00:00</v>
          </cell>
          <cell r="U66">
            <v>36000000</v>
          </cell>
          <cell r="V66">
            <v>36000000</v>
          </cell>
          <cell r="W66">
            <v>0</v>
          </cell>
          <cell r="X66" t="str">
            <v>NO</v>
          </cell>
          <cell r="Y66" t="str">
            <v>NO</v>
          </cell>
          <cell r="Z66" t="str">
            <v>93325</v>
          </cell>
          <cell r="AA66">
            <v>36000000</v>
          </cell>
          <cell r="AB66">
            <v>0</v>
          </cell>
          <cell r="AC66" t="str">
            <v>4981</v>
          </cell>
          <cell r="AD66" t="str">
            <v>Dirección de Difusión y Cultura Estadística</v>
          </cell>
          <cell r="AF66" t="str">
            <v>RUSVELT URIANA - -</v>
          </cell>
          <cell r="AG66" t="str">
            <v>DCD_06 - Culminar el operativo de recolección del Registro Multidimensional Wayuu, así como la preparación y entrega de los resultados, en cumplimiento de la Sentencia T302/2017. (Línea base 2024 27%)</v>
          </cell>
          <cell r="AH66">
            <v>1</v>
          </cell>
          <cell r="AI66">
            <v>0</v>
          </cell>
          <cell r="AJ66">
            <v>0</v>
          </cell>
          <cell r="AK66">
            <v>0</v>
          </cell>
          <cell r="AL66">
            <v>0</v>
          </cell>
          <cell r="AM66">
            <v>1</v>
          </cell>
          <cell r="AN66" t="str">
            <v>DCD_06</v>
          </cell>
          <cell r="AO66">
            <v>36000000</v>
          </cell>
          <cell r="AP66" t="str">
            <v>0</v>
          </cell>
          <cell r="AQ66">
            <v>0</v>
          </cell>
          <cell r="AR66" t="str">
            <v>0</v>
          </cell>
          <cell r="AS66">
            <v>0</v>
          </cell>
          <cell r="AT66">
            <v>36000000</v>
          </cell>
          <cell r="AU66">
            <v>0</v>
          </cell>
        </row>
        <row r="67">
          <cell r="A67">
            <v>146210525</v>
          </cell>
          <cell r="B67" t="str">
            <v>Dirección de Censos y Demografía</v>
          </cell>
          <cell r="C67" t="str">
            <v>DCD</v>
          </cell>
          <cell r="D67" t="str">
            <v>SENTENCIA_2025_BDC</v>
          </cell>
          <cell r="E67" t="str">
            <v>Sentencia T302</v>
          </cell>
          <cell r="F67" t="str">
            <v>Producción de información estructural</v>
          </cell>
          <cell r="G67" t="str">
            <v>Bases de datos Censal</v>
          </cell>
          <cell r="H67" t="str">
            <v>DCD-Producción de información estructural-Bases de datos Censal</v>
          </cell>
          <cell r="I67" t="str">
            <v>202300000000099</v>
          </cell>
          <cell r="J67" t="str">
            <v>DIRECCIÓN TERRITORIAL NORTE</v>
          </cell>
          <cell r="K67" t="str">
            <v>RIOHACHA</v>
          </cell>
          <cell r="L67" t="str">
            <v>Talento Humano</v>
          </cell>
          <cell r="M67" t="str">
            <v>Coordinador de Campo</v>
          </cell>
          <cell r="N67" t="str">
            <v>5</v>
          </cell>
          <cell r="O67">
            <v>4</v>
          </cell>
          <cell r="P67" t="str">
            <v>0</v>
          </cell>
          <cell r="Q67" t="str">
            <v>4</v>
          </cell>
          <cell r="R67">
            <v>100</v>
          </cell>
          <cell r="S67">
            <v>1764000</v>
          </cell>
          <cell r="T67" t="str">
            <v>2025-01-15 00:00:00</v>
          </cell>
          <cell r="U67">
            <v>35280000</v>
          </cell>
          <cell r="V67">
            <v>35280000</v>
          </cell>
          <cell r="W67">
            <v>0</v>
          </cell>
          <cell r="X67" t="str">
            <v>NO</v>
          </cell>
          <cell r="Y67" t="str">
            <v>NO</v>
          </cell>
          <cell r="Z67" t="str">
            <v>67025</v>
          </cell>
          <cell r="AA67">
            <v>35280000</v>
          </cell>
          <cell r="AB67">
            <v>0</v>
          </cell>
          <cell r="AC67" t="str">
            <v>1674</v>
          </cell>
          <cell r="AD67" t="str">
            <v>Dirección Territorial Barranquilla</v>
          </cell>
          <cell r="AF67" t="str">
            <v>Apoyo logistico - -</v>
          </cell>
          <cell r="AG67" t="str">
            <v>DCD_06 - Culminar el operativo de recolección del Registro Multidimensional Wayuu, así como la preparación y entrega de los resultados, en cumplimiento de la Sentencia T302/2017. (Línea base 2024 27%)</v>
          </cell>
          <cell r="AH67">
            <v>1</v>
          </cell>
          <cell r="AI67">
            <v>0</v>
          </cell>
          <cell r="AJ67">
            <v>0</v>
          </cell>
          <cell r="AK67">
            <v>0</v>
          </cell>
          <cell r="AL67">
            <v>0</v>
          </cell>
          <cell r="AM67">
            <v>1</v>
          </cell>
          <cell r="AN67" t="str">
            <v>DCD_06</v>
          </cell>
          <cell r="AO67">
            <v>35280000</v>
          </cell>
          <cell r="AP67" t="str">
            <v>0</v>
          </cell>
          <cell r="AQ67">
            <v>0</v>
          </cell>
          <cell r="AR67" t="str">
            <v>0</v>
          </cell>
          <cell r="AS67">
            <v>0</v>
          </cell>
          <cell r="AT67">
            <v>35280000</v>
          </cell>
          <cell r="AU67">
            <v>0</v>
          </cell>
        </row>
        <row r="68">
          <cell r="A68">
            <v>146110525</v>
          </cell>
          <cell r="B68" t="str">
            <v>Dirección de Censos y Demografía</v>
          </cell>
          <cell r="C68" t="str">
            <v>DCD</v>
          </cell>
          <cell r="D68" t="str">
            <v>SENTENCIA_2025_BDC</v>
          </cell>
          <cell r="E68" t="str">
            <v>Sentencia T302</v>
          </cell>
          <cell r="F68" t="str">
            <v>Producción de información estructural</v>
          </cell>
          <cell r="G68" t="str">
            <v>Bases de datos Censal</v>
          </cell>
          <cell r="H68" t="str">
            <v>DCD-Producción de información estructural-Bases de datos Censal</v>
          </cell>
          <cell r="I68" t="str">
            <v>202300000000099</v>
          </cell>
          <cell r="J68" t="str">
            <v>DIRECCIÓN TERRITORIAL NORTE</v>
          </cell>
          <cell r="K68" t="str">
            <v>RIOHACHA</v>
          </cell>
          <cell r="L68" t="str">
            <v>Talento Humano</v>
          </cell>
          <cell r="M68" t="str">
            <v>Coordinador de Campo</v>
          </cell>
          <cell r="N68" t="str">
            <v>30</v>
          </cell>
          <cell r="O68">
            <v>4</v>
          </cell>
          <cell r="P68" t="str">
            <v>0</v>
          </cell>
          <cell r="Q68" t="str">
            <v>4</v>
          </cell>
          <cell r="R68">
            <v>100</v>
          </cell>
          <cell r="S68">
            <v>2800000</v>
          </cell>
          <cell r="T68" t="str">
            <v>2025-01-10</v>
          </cell>
          <cell r="U68">
            <v>336000000</v>
          </cell>
          <cell r="V68">
            <v>336000000</v>
          </cell>
          <cell r="W68">
            <v>0</v>
          </cell>
          <cell r="X68" t="str">
            <v>no</v>
          </cell>
          <cell r="Y68" t="str">
            <v>no</v>
          </cell>
          <cell r="Z68" t="str">
            <v>67225, 67125</v>
          </cell>
          <cell r="AA68">
            <v>336000000</v>
          </cell>
          <cell r="AB68">
            <v>0</v>
          </cell>
          <cell r="AC68" t="str">
            <v>1680, 1679</v>
          </cell>
          <cell r="AD68" t="str">
            <v>Dirección Territorial Barranquilla, Dirección Territorial Barranquilla</v>
          </cell>
          <cell r="AF68" t="str">
            <v>Coordinador de Campo - -</v>
          </cell>
          <cell r="AG68" t="str">
            <v>DCD_06 - Culminar el operativo de recolección del Registro Multidimensional Wayuu, así como la preparación y entrega de los resultados, en cumplimiento de la Sentencia T302/2017. (Línea base 2024 27%)</v>
          </cell>
          <cell r="AH68">
            <v>1</v>
          </cell>
          <cell r="AI68">
            <v>0</v>
          </cell>
          <cell r="AJ68">
            <v>0</v>
          </cell>
          <cell r="AK68">
            <v>0</v>
          </cell>
          <cell r="AL68">
            <v>0</v>
          </cell>
          <cell r="AM68">
            <v>1</v>
          </cell>
          <cell r="AN68" t="str">
            <v>DCD_06</v>
          </cell>
          <cell r="AO68">
            <v>336000000</v>
          </cell>
          <cell r="AP68" t="str">
            <v>0</v>
          </cell>
          <cell r="AQ68">
            <v>0</v>
          </cell>
          <cell r="AR68" t="str">
            <v>0</v>
          </cell>
          <cell r="AS68">
            <v>0</v>
          </cell>
          <cell r="AT68">
            <v>336000000</v>
          </cell>
          <cell r="AU68">
            <v>0</v>
          </cell>
        </row>
        <row r="69">
          <cell r="A69">
            <v>145110525</v>
          </cell>
          <cell r="B69" t="str">
            <v>Dirección de Censos y Demografía</v>
          </cell>
          <cell r="C69" t="str">
            <v>DCD</v>
          </cell>
          <cell r="D69" t="str">
            <v>SENTENCIA_2025_BDC</v>
          </cell>
          <cell r="E69" t="str">
            <v>Sentencia T302</v>
          </cell>
          <cell r="F69" t="str">
            <v>Producción de información estructural</v>
          </cell>
          <cell r="G69" t="str">
            <v>Bases de datos Censal</v>
          </cell>
          <cell r="H69" t="str">
            <v>DCD-Producción de información estructural-Bases de datos Censal</v>
          </cell>
          <cell r="I69" t="str">
            <v>202300000000099</v>
          </cell>
          <cell r="J69" t="str">
            <v>DIRECCIÓN TERRITORIAL CENTRAL</v>
          </cell>
          <cell r="K69" t="str">
            <v>DANE CENTRAL</v>
          </cell>
          <cell r="L69" t="str">
            <v>Talento Humano</v>
          </cell>
          <cell r="M69" t="str">
            <v>Profesional</v>
          </cell>
          <cell r="N69" t="str">
            <v>3</v>
          </cell>
          <cell r="O69">
            <v>6</v>
          </cell>
          <cell r="P69" t="str">
            <v>0</v>
          </cell>
          <cell r="Q69" t="str">
            <v>6</v>
          </cell>
          <cell r="R69">
            <v>100</v>
          </cell>
          <cell r="S69">
            <v>6090000</v>
          </cell>
          <cell r="T69" t="str">
            <v>2025-01-15 00:00:00</v>
          </cell>
          <cell r="U69">
            <v>109620000</v>
          </cell>
          <cell r="V69">
            <v>109620000</v>
          </cell>
          <cell r="W69">
            <v>0</v>
          </cell>
          <cell r="X69" t="str">
            <v>NO</v>
          </cell>
          <cell r="Y69" t="str">
            <v>NO</v>
          </cell>
          <cell r="Z69" t="str">
            <v>37425</v>
          </cell>
          <cell r="AA69">
            <v>109620000</v>
          </cell>
          <cell r="AB69">
            <v>0</v>
          </cell>
          <cell r="AC69" t="str">
            <v>257</v>
          </cell>
          <cell r="AD69" t="str">
            <v>Oficina de Sistemas</v>
          </cell>
          <cell r="AF69" t="str">
            <v>Profesional procesos de trasminsión_asegurar los procesos de transmisión que inician desde la primera semana de enero de 2025 - -</v>
          </cell>
          <cell r="AG69" t="str">
            <v>DCD_06 - Culminar el operativo de recolección del Registro Multidimensional Wayuu, así como la preparación y entrega de los resultados, en cumplimiento de la Sentencia T302/2017. (Línea base 2024 27%)</v>
          </cell>
          <cell r="AH69">
            <v>1</v>
          </cell>
          <cell r="AI69">
            <v>0</v>
          </cell>
          <cell r="AJ69">
            <v>0</v>
          </cell>
          <cell r="AK69">
            <v>0</v>
          </cell>
          <cell r="AL69">
            <v>0</v>
          </cell>
          <cell r="AM69">
            <v>1</v>
          </cell>
          <cell r="AN69" t="str">
            <v>DCD_06</v>
          </cell>
          <cell r="AO69">
            <v>109620000</v>
          </cell>
          <cell r="AP69" t="str">
            <v>0</v>
          </cell>
          <cell r="AQ69">
            <v>0</v>
          </cell>
          <cell r="AR69" t="str">
            <v>0</v>
          </cell>
          <cell r="AS69">
            <v>0</v>
          </cell>
          <cell r="AT69">
            <v>109620000</v>
          </cell>
          <cell r="AU69">
            <v>0</v>
          </cell>
        </row>
        <row r="70">
          <cell r="A70">
            <v>145010525</v>
          </cell>
          <cell r="B70" t="str">
            <v>Dirección de Censos y Demografía</v>
          </cell>
          <cell r="C70" t="str">
            <v>DCD</v>
          </cell>
          <cell r="D70" t="str">
            <v>SENTENCIA_2025_BDC</v>
          </cell>
          <cell r="E70" t="str">
            <v>Sentencia T302</v>
          </cell>
          <cell r="F70" t="str">
            <v>Producción de información estructural</v>
          </cell>
          <cell r="G70" t="str">
            <v>Bases de datos Censal</v>
          </cell>
          <cell r="H70" t="str">
            <v>DCD-Producción de información estructural-Bases de datos Censal</v>
          </cell>
          <cell r="I70" t="str">
            <v>202300000000099</v>
          </cell>
          <cell r="J70" t="str">
            <v>DIRECCIÓN TERRITORIAL CENTRAL</v>
          </cell>
          <cell r="K70" t="str">
            <v>DANE CENTRAL</v>
          </cell>
          <cell r="L70" t="str">
            <v>Talento Humano</v>
          </cell>
          <cell r="M70" t="str">
            <v>Profesional</v>
          </cell>
          <cell r="N70" t="str">
            <v>1</v>
          </cell>
          <cell r="O70">
            <v>4</v>
          </cell>
          <cell r="P70" t="str">
            <v>0</v>
          </cell>
          <cell r="Q70" t="str">
            <v>4</v>
          </cell>
          <cell r="R70">
            <v>100</v>
          </cell>
          <cell r="S70">
            <v>6090000</v>
          </cell>
          <cell r="T70" t="str">
            <v>2025-01-15 00:00:00</v>
          </cell>
          <cell r="U70">
            <v>24360000</v>
          </cell>
          <cell r="V70">
            <v>24360000</v>
          </cell>
          <cell r="W70">
            <v>0</v>
          </cell>
          <cell r="X70" t="str">
            <v>NO</v>
          </cell>
          <cell r="Y70" t="str">
            <v>NO</v>
          </cell>
          <cell r="Z70" t="str">
            <v>35525</v>
          </cell>
          <cell r="AA70">
            <v>24360000</v>
          </cell>
          <cell r="AB70">
            <v>0</v>
          </cell>
          <cell r="AC70" t="str">
            <v>258</v>
          </cell>
          <cell r="AD70" t="str">
            <v>Oficina de Sistemas</v>
          </cell>
          <cell r="AF70" t="str">
            <v>Profesionales en casos de soporte _apoyar los casos de soporte y gestión de usuarios que se requieran desde que inicia el operativo en 2025 - -</v>
          </cell>
          <cell r="AG70" t="str">
            <v>DCD_06 - Culminar el operativo de recolección del Registro Multidimensional Wayuu, así como la preparación y entrega de los resultados, en cumplimiento de la Sentencia T302/2017. (Línea base 2024 27%)</v>
          </cell>
          <cell r="AH70">
            <v>0.5</v>
          </cell>
          <cell r="AI70" t="str">
            <v>DCD_08 - Elaborar respuestas para atender los requerimientos en cumplimiento de las sentencias T302 y auto 696</v>
          </cell>
          <cell r="AJ70">
            <v>0.5</v>
          </cell>
          <cell r="AK70">
            <v>0</v>
          </cell>
          <cell r="AL70">
            <v>0</v>
          </cell>
          <cell r="AM70">
            <v>1</v>
          </cell>
          <cell r="AN70" t="str">
            <v>DCD_06</v>
          </cell>
          <cell r="AO70">
            <v>12180000</v>
          </cell>
          <cell r="AP70" t="str">
            <v>DCD_08</v>
          </cell>
          <cell r="AQ70">
            <v>12180000</v>
          </cell>
          <cell r="AR70" t="str">
            <v>0</v>
          </cell>
          <cell r="AS70">
            <v>0</v>
          </cell>
          <cell r="AT70">
            <v>24360000</v>
          </cell>
          <cell r="AU70">
            <v>0</v>
          </cell>
        </row>
        <row r="71">
          <cell r="A71">
            <v>144810525</v>
          </cell>
          <cell r="B71" t="str">
            <v>Dirección de Censos y Demografía</v>
          </cell>
          <cell r="C71" t="str">
            <v>DCD</v>
          </cell>
          <cell r="D71" t="str">
            <v>SENTENCIA_2025_BDC</v>
          </cell>
          <cell r="E71" t="str">
            <v>Sentencia T302</v>
          </cell>
          <cell r="F71" t="str">
            <v>Producción de información estructural</v>
          </cell>
          <cell r="G71" t="str">
            <v>Bases de datos Censal</v>
          </cell>
          <cell r="H71" t="str">
            <v>DCD-Producción de información estructural-Bases de datos Censal</v>
          </cell>
          <cell r="I71" t="str">
            <v>202300000000099</v>
          </cell>
          <cell r="J71" t="str">
            <v>DIRECCIÓN TERRITORIAL CENTRAL</v>
          </cell>
          <cell r="K71" t="str">
            <v>DANE CENTRAL</v>
          </cell>
          <cell r="L71" t="str">
            <v>Talento Humano</v>
          </cell>
          <cell r="M71" t="str">
            <v>Profesional Junior</v>
          </cell>
          <cell r="N71" t="str">
            <v>1</v>
          </cell>
          <cell r="O71">
            <v>6</v>
          </cell>
          <cell r="P71" t="str">
            <v>0</v>
          </cell>
          <cell r="Q71" t="str">
            <v>6</v>
          </cell>
          <cell r="R71">
            <v>100</v>
          </cell>
          <cell r="S71">
            <v>3780000</v>
          </cell>
          <cell r="T71" t="str">
            <v>2025-01-15 00:00:00</v>
          </cell>
          <cell r="U71">
            <v>22680000</v>
          </cell>
          <cell r="V71">
            <v>22680000</v>
          </cell>
          <cell r="W71">
            <v>0</v>
          </cell>
          <cell r="X71" t="str">
            <v>NO</v>
          </cell>
          <cell r="Y71" t="str">
            <v>NO</v>
          </cell>
          <cell r="Z71" t="str">
            <v>37925</v>
          </cell>
          <cell r="AA71">
            <v>22680000</v>
          </cell>
          <cell r="AB71">
            <v>0</v>
          </cell>
          <cell r="AC71" t="str">
            <v>523</v>
          </cell>
          <cell r="AD71" t="str">
            <v>Oficina de Sistemas</v>
          </cell>
          <cell r="AF71" t="str">
            <v>Profesional documentación_adelantar las fases de documentación del proyecto - -</v>
          </cell>
          <cell r="AG71" t="str">
            <v>DCD_06 - Culminar el operativo de recolección del Registro Multidimensional Wayuu, así como la preparación y entrega de los resultados, en cumplimiento de la Sentencia T302/2017. (Línea base 2024 27%)</v>
          </cell>
          <cell r="AH71">
            <v>1</v>
          </cell>
          <cell r="AI71">
            <v>0</v>
          </cell>
          <cell r="AJ71">
            <v>0</v>
          </cell>
          <cell r="AK71">
            <v>0</v>
          </cell>
          <cell r="AL71">
            <v>0</v>
          </cell>
          <cell r="AM71">
            <v>1</v>
          </cell>
          <cell r="AN71" t="str">
            <v>DCD_06</v>
          </cell>
          <cell r="AO71">
            <v>22680000</v>
          </cell>
          <cell r="AP71" t="str">
            <v>0</v>
          </cell>
          <cell r="AQ71">
            <v>0</v>
          </cell>
          <cell r="AR71" t="str">
            <v>0</v>
          </cell>
          <cell r="AS71">
            <v>0</v>
          </cell>
          <cell r="AT71">
            <v>22680000</v>
          </cell>
          <cell r="AU71">
            <v>0</v>
          </cell>
        </row>
        <row r="72">
          <cell r="A72">
            <v>145210525</v>
          </cell>
          <cell r="B72" t="str">
            <v>Dirección de Censos y Demografía</v>
          </cell>
          <cell r="C72" t="str">
            <v>DCD</v>
          </cell>
          <cell r="D72" t="str">
            <v>SENTENCIA_2025_BDC</v>
          </cell>
          <cell r="E72" t="str">
            <v>Sentencia T302</v>
          </cell>
          <cell r="F72" t="str">
            <v>Producción de información estructural</v>
          </cell>
          <cell r="G72" t="str">
            <v>Bases de datos Censal</v>
          </cell>
          <cell r="H72" t="str">
            <v>DCD-Producción de información estructural-Bases de datos Censal</v>
          </cell>
          <cell r="I72" t="str">
            <v>202300000000099</v>
          </cell>
          <cell r="J72" t="str">
            <v>DIRECCIÓN TERRITORIAL CENTRAL</v>
          </cell>
          <cell r="K72" t="str">
            <v>DANE CENTRAL</v>
          </cell>
          <cell r="L72" t="str">
            <v>Talento Humano</v>
          </cell>
          <cell r="M72" t="str">
            <v>Profesional</v>
          </cell>
          <cell r="N72" t="str">
            <v>1</v>
          </cell>
          <cell r="O72">
            <v>6</v>
          </cell>
          <cell r="P72" t="str">
            <v>0</v>
          </cell>
          <cell r="Q72" t="str">
            <v>6.0000000000</v>
          </cell>
          <cell r="R72">
            <v>100</v>
          </cell>
          <cell r="S72">
            <v>9280320</v>
          </cell>
          <cell r="T72" t="str">
            <v>2025-02-03</v>
          </cell>
          <cell r="U72">
            <v>55681920</v>
          </cell>
          <cell r="V72">
            <v>55681920</v>
          </cell>
          <cell r="W72">
            <v>0</v>
          </cell>
          <cell r="X72" t="str">
            <v>no</v>
          </cell>
          <cell r="Y72" t="str">
            <v>no</v>
          </cell>
          <cell r="Z72" t="str">
            <v>35425</v>
          </cell>
          <cell r="AA72">
            <v>55681920</v>
          </cell>
          <cell r="AB72">
            <v>0</v>
          </cell>
          <cell r="AC72" t="str">
            <v>365</v>
          </cell>
          <cell r="AD72" t="str">
            <v>Oficina de Sistemas</v>
          </cell>
          <cell r="AF72" t="str">
            <v>Edwinb Camacho_para adelantar la interoperabilidad del proyecto con las más de 20 entidades involucradas - -</v>
          </cell>
          <cell r="AG72" t="str">
            <v>DCD_06 - Culminar el operativo de recolección del Registro Multidimensional Wayuu, así como la preparación y entrega de los resultados, en cumplimiento de la Sentencia T302/2017. (Línea base 2024 27%)</v>
          </cell>
          <cell r="AH72">
            <v>1</v>
          </cell>
          <cell r="AI72">
            <v>0</v>
          </cell>
          <cell r="AJ72">
            <v>0</v>
          </cell>
          <cell r="AK72">
            <v>0</v>
          </cell>
          <cell r="AL72">
            <v>0</v>
          </cell>
          <cell r="AM72">
            <v>1</v>
          </cell>
          <cell r="AN72" t="str">
            <v>DCD_06</v>
          </cell>
          <cell r="AO72">
            <v>55681920</v>
          </cell>
          <cell r="AP72" t="str">
            <v>0</v>
          </cell>
          <cell r="AQ72">
            <v>0</v>
          </cell>
          <cell r="AR72" t="str">
            <v>0</v>
          </cell>
          <cell r="AS72">
            <v>0</v>
          </cell>
          <cell r="AT72">
            <v>55681920</v>
          </cell>
          <cell r="AU72">
            <v>0</v>
          </cell>
        </row>
        <row r="73">
          <cell r="A73">
            <v>147910525</v>
          </cell>
          <cell r="B73" t="str">
            <v>Dirección de Censos y Demografía</v>
          </cell>
          <cell r="C73" t="str">
            <v>DCD</v>
          </cell>
          <cell r="D73" t="str">
            <v>CNPV_2025_DCD_DET</v>
          </cell>
          <cell r="E73" t="str">
            <v>Censo Nacional de Poblacion y Vivienda</v>
          </cell>
          <cell r="F73" t="str">
            <v>Producción de información estructural</v>
          </cell>
          <cell r="G73" t="str">
            <v>Documentos de estudios técnicos</v>
          </cell>
          <cell r="H73" t="str">
            <v>DCD-Producción de información estructural-Documentos de estudios técnicos</v>
          </cell>
          <cell r="I73" t="str">
            <v>202300000000099</v>
          </cell>
          <cell r="J73" t="str">
            <v>DIRECCIÓN TERRITORIAL CENTRAL</v>
          </cell>
          <cell r="K73" t="str">
            <v>DANE CENTRAL</v>
          </cell>
          <cell r="L73" t="str">
            <v>Talento Humano</v>
          </cell>
          <cell r="M73" t="str">
            <v>Encuestador Basico</v>
          </cell>
          <cell r="N73" t="str">
            <v>1</v>
          </cell>
          <cell r="O73">
            <v>0</v>
          </cell>
          <cell r="P73" t="str">
            <v>23</v>
          </cell>
          <cell r="Q73" t="str">
            <v>0.7666666667</v>
          </cell>
          <cell r="R73">
            <v>100</v>
          </cell>
          <cell r="S73">
            <v>3149000</v>
          </cell>
          <cell r="T73" t="str">
            <v>2025-02-10</v>
          </cell>
          <cell r="U73">
            <v>2414233.33</v>
          </cell>
          <cell r="V73">
            <v>2414234</v>
          </cell>
          <cell r="W73">
            <v>-0.66999999992549419</v>
          </cell>
          <cell r="X73" t="str">
            <v>no</v>
          </cell>
          <cell r="Y73" t="str">
            <v>no</v>
          </cell>
          <cell r="Z73" t="str">
            <v>74725</v>
          </cell>
          <cell r="AA73">
            <v>2414234</v>
          </cell>
          <cell r="AB73">
            <v>-0.66999999992549419</v>
          </cell>
          <cell r="AC73" t="str">
            <v>1934</v>
          </cell>
          <cell r="AD73" t="str">
            <v>Dirección de Censos y Demografía</v>
          </cell>
          <cell r="AF73" t="str">
            <v>LAURA CAMILA LIZARAZO ORTIZ - -</v>
          </cell>
          <cell r="AG73" t="str">
            <v xml:space="preserve">DCD_24 - Gestionar el componente técnico y administrativo, para el desarrollo de las diferentes fases de las operaciones estadísticas tipo censo que se adelanten.
</v>
          </cell>
          <cell r="AH73">
            <v>1</v>
          </cell>
          <cell r="AI73">
            <v>0</v>
          </cell>
          <cell r="AJ73">
            <v>0</v>
          </cell>
          <cell r="AK73">
            <v>0</v>
          </cell>
          <cell r="AL73">
            <v>0</v>
          </cell>
          <cell r="AM73">
            <v>1</v>
          </cell>
          <cell r="AN73" t="str">
            <v>DCD_24</v>
          </cell>
          <cell r="AO73">
            <v>2414233.33</v>
          </cell>
          <cell r="AP73" t="str">
            <v>0</v>
          </cell>
          <cell r="AQ73">
            <v>0</v>
          </cell>
          <cell r="AR73" t="str">
            <v>0</v>
          </cell>
          <cell r="AS73">
            <v>0</v>
          </cell>
          <cell r="AT73">
            <v>2414233.33</v>
          </cell>
          <cell r="AU73">
            <v>0</v>
          </cell>
        </row>
        <row r="74">
          <cell r="A74">
            <v>144910525</v>
          </cell>
          <cell r="B74" t="str">
            <v>Dirección de Censos y Demografía</v>
          </cell>
          <cell r="C74" t="str">
            <v>DCD</v>
          </cell>
          <cell r="D74" t="str">
            <v>SENTENCIA_2025_BDC</v>
          </cell>
          <cell r="E74" t="str">
            <v>Sentencia T302</v>
          </cell>
          <cell r="F74" t="str">
            <v>Producción de información estructural</v>
          </cell>
          <cell r="G74" t="str">
            <v>Bases de datos Censal</v>
          </cell>
          <cell r="H74" t="str">
            <v>DCD-Producción de información estructural-Bases de datos Censal</v>
          </cell>
          <cell r="I74" t="str">
            <v>202300000000099</v>
          </cell>
          <cell r="J74" t="str">
            <v>DIRECCIÓN TERRITORIAL CENTRAL</v>
          </cell>
          <cell r="K74" t="str">
            <v>DANE CENTRAL</v>
          </cell>
          <cell r="L74" t="str">
            <v>Talento Humano</v>
          </cell>
          <cell r="M74" t="str">
            <v>Profesional</v>
          </cell>
          <cell r="N74" t="str">
            <v>1</v>
          </cell>
          <cell r="O74">
            <v>8</v>
          </cell>
          <cell r="P74" t="str">
            <v>0</v>
          </cell>
          <cell r="Q74" t="str">
            <v>8.0000000000</v>
          </cell>
          <cell r="R74">
            <v>100</v>
          </cell>
          <cell r="S74">
            <v>10479000</v>
          </cell>
          <cell r="T74" t="str">
            <v>2025-02-03</v>
          </cell>
          <cell r="U74">
            <v>83832000</v>
          </cell>
          <cell r="V74">
            <v>83832000</v>
          </cell>
          <cell r="W74">
            <v>0</v>
          </cell>
          <cell r="X74" t="str">
            <v>no</v>
          </cell>
          <cell r="Y74" t="str">
            <v>no</v>
          </cell>
          <cell r="Z74" t="str">
            <v>35625</v>
          </cell>
          <cell r="AA74">
            <v>83832000</v>
          </cell>
          <cell r="AB74">
            <v>0</v>
          </cell>
          <cell r="AC74" t="str">
            <v>256</v>
          </cell>
          <cell r="AD74" t="str">
            <v>Oficina de Sistemas</v>
          </cell>
          <cell r="AF74" t="str">
            <v>PRIORITARIO_Samir Andrés Lores Acosta_ liderar la ejecución tecnológica del proyecto - -</v>
          </cell>
          <cell r="AG74" t="str">
            <v>DCD_06 - Culminar el operativo de recolección del Registro Multidimensional Wayuu, así como la preparación y entrega de los resultados, en cumplimiento de la Sentencia T302/2017. (Línea base 2024 27%)</v>
          </cell>
          <cell r="AH74">
            <v>1</v>
          </cell>
          <cell r="AI74">
            <v>0</v>
          </cell>
          <cell r="AJ74">
            <v>0</v>
          </cell>
          <cell r="AK74">
            <v>0</v>
          </cell>
          <cell r="AL74">
            <v>0</v>
          </cell>
          <cell r="AM74">
            <v>1</v>
          </cell>
          <cell r="AN74" t="str">
            <v>DCD_06</v>
          </cell>
          <cell r="AO74">
            <v>83832000</v>
          </cell>
          <cell r="AP74" t="str">
            <v>0</v>
          </cell>
          <cell r="AQ74">
            <v>0</v>
          </cell>
          <cell r="AR74" t="str">
            <v>0</v>
          </cell>
          <cell r="AS74">
            <v>0</v>
          </cell>
          <cell r="AT74">
            <v>83832000</v>
          </cell>
          <cell r="AU74">
            <v>0</v>
          </cell>
        </row>
        <row r="75">
          <cell r="A75">
            <v>145410525</v>
          </cell>
          <cell r="B75" t="str">
            <v>Dirección de Censos y Demografía</v>
          </cell>
          <cell r="C75" t="str">
            <v>DCD</v>
          </cell>
          <cell r="D75" t="str">
            <v>SENTENCIA_2025_BDC</v>
          </cell>
          <cell r="E75" t="str">
            <v>Sentencia T302</v>
          </cell>
          <cell r="F75" t="str">
            <v>Producción de información estructural</v>
          </cell>
          <cell r="G75" t="str">
            <v>Bases de datos Censal</v>
          </cell>
          <cell r="H75" t="str">
            <v>DCD-Producción de información estructural-Bases de datos Censal</v>
          </cell>
          <cell r="I75" t="str">
            <v>202300000000099</v>
          </cell>
          <cell r="J75" t="str">
            <v>DIRECCIÓN TERRITORIAL CENTRAL</v>
          </cell>
          <cell r="K75" t="str">
            <v>DANE CENTRAL</v>
          </cell>
          <cell r="L75" t="str">
            <v>Talento Humano</v>
          </cell>
          <cell r="M75" t="str">
            <v>Profesional Junior</v>
          </cell>
          <cell r="N75" t="str">
            <v>2</v>
          </cell>
          <cell r="O75">
            <v>7</v>
          </cell>
          <cell r="P75" t="str">
            <v>0</v>
          </cell>
          <cell r="Q75" t="str">
            <v>7.0000000000</v>
          </cell>
          <cell r="R75">
            <v>100</v>
          </cell>
          <cell r="S75">
            <v>4900000</v>
          </cell>
          <cell r="T75" t="str">
            <v>2025-01-15</v>
          </cell>
          <cell r="U75">
            <v>68600000</v>
          </cell>
          <cell r="V75">
            <v>68600000</v>
          </cell>
          <cell r="W75">
            <v>0</v>
          </cell>
          <cell r="X75" t="str">
            <v>NO</v>
          </cell>
          <cell r="Y75" t="str">
            <v>NO</v>
          </cell>
          <cell r="Z75" t="str">
            <v>40925</v>
          </cell>
          <cell r="AA75">
            <v>68600000</v>
          </cell>
          <cell r="AB75">
            <v>0</v>
          </cell>
          <cell r="AC75" t="str">
            <v>695</v>
          </cell>
          <cell r="AD75" t="str">
            <v>Dirección de Censos y Demografía</v>
          </cell>
          <cell r="AF75" t="str">
            <v>Profesional Junior nivel 2 - -</v>
          </cell>
          <cell r="AG75" t="str">
            <v>DCD_06 - Culminar el operativo de recolección del Registro Multidimensional Wayuu, así como la preparación y entrega de los resultados, en cumplimiento de la Sentencia T302/2017. (Línea base 2024 27%)</v>
          </cell>
          <cell r="AH75">
            <v>1</v>
          </cell>
          <cell r="AI75">
            <v>0</v>
          </cell>
          <cell r="AJ75">
            <v>0</v>
          </cell>
          <cell r="AK75">
            <v>0</v>
          </cell>
          <cell r="AL75">
            <v>0</v>
          </cell>
          <cell r="AM75">
            <v>1</v>
          </cell>
          <cell r="AN75" t="str">
            <v>DCD_06</v>
          </cell>
          <cell r="AO75">
            <v>68600000</v>
          </cell>
          <cell r="AP75" t="str">
            <v>0</v>
          </cell>
          <cell r="AQ75">
            <v>0</v>
          </cell>
          <cell r="AR75" t="str">
            <v>0</v>
          </cell>
          <cell r="AS75">
            <v>0</v>
          </cell>
          <cell r="AT75">
            <v>68600000</v>
          </cell>
          <cell r="AU75">
            <v>0</v>
          </cell>
        </row>
        <row r="76">
          <cell r="A76">
            <v>145610525</v>
          </cell>
          <cell r="B76" t="str">
            <v>Dirección de Censos y Demografía</v>
          </cell>
          <cell r="C76" t="str">
            <v>DCD</v>
          </cell>
          <cell r="D76" t="str">
            <v>SENTENCIA_2025_BDC</v>
          </cell>
          <cell r="E76" t="str">
            <v>Sentencia T302</v>
          </cell>
          <cell r="F76" t="str">
            <v>Producción de información estructural</v>
          </cell>
          <cell r="G76" t="str">
            <v>Bases de datos Censal</v>
          </cell>
          <cell r="H76" t="str">
            <v>DCD-Producción de información estructural-Bases de datos Censal</v>
          </cell>
          <cell r="I76" t="str">
            <v>202300000000099</v>
          </cell>
          <cell r="J76" t="str">
            <v>DIRECCIÓN TERRITORIAL CENTRAL</v>
          </cell>
          <cell r="K76" t="str">
            <v>DANE CENTRAL</v>
          </cell>
          <cell r="L76" t="str">
            <v>Talento Humano</v>
          </cell>
          <cell r="M76" t="str">
            <v>Encuestador Basico</v>
          </cell>
          <cell r="N76" t="str">
            <v>2</v>
          </cell>
          <cell r="O76">
            <v>8</v>
          </cell>
          <cell r="P76" t="str">
            <v>0</v>
          </cell>
          <cell r="Q76" t="str">
            <v>8.0000000000</v>
          </cell>
          <cell r="R76">
            <v>100</v>
          </cell>
          <cell r="S76">
            <v>3900000</v>
          </cell>
          <cell r="T76" t="str">
            <v>2025-01-20</v>
          </cell>
          <cell r="U76">
            <v>62400000</v>
          </cell>
          <cell r="V76">
            <v>62400000</v>
          </cell>
          <cell r="W76">
            <v>0</v>
          </cell>
          <cell r="X76" t="str">
            <v>NO</v>
          </cell>
          <cell r="Y76" t="str">
            <v>NO</v>
          </cell>
          <cell r="Z76" t="str">
            <v>42625</v>
          </cell>
          <cell r="AA76">
            <v>62400000</v>
          </cell>
          <cell r="AB76">
            <v>0</v>
          </cell>
          <cell r="AC76" t="str">
            <v>696</v>
          </cell>
          <cell r="AD76" t="str">
            <v>Dirección de Censos y Demografía</v>
          </cell>
          <cell r="AF76" t="str">
            <v>PRIORITARIO_Tecnico profesional Nivel 1 - -</v>
          </cell>
          <cell r="AG76" t="str">
            <v>DCD_06 - Culminar el operativo de recolección del Registro Multidimensional Wayuu, así como la preparación y entrega de los resultados, en cumplimiento de la Sentencia T302/2017. (Línea base 2024 27%)</v>
          </cell>
          <cell r="AH76">
            <v>1</v>
          </cell>
          <cell r="AI76">
            <v>0</v>
          </cell>
          <cell r="AJ76">
            <v>0</v>
          </cell>
          <cell r="AK76">
            <v>0</v>
          </cell>
          <cell r="AL76">
            <v>0</v>
          </cell>
          <cell r="AM76">
            <v>1</v>
          </cell>
          <cell r="AN76" t="str">
            <v>DCD_06</v>
          </cell>
          <cell r="AO76">
            <v>62400000</v>
          </cell>
          <cell r="AP76" t="str">
            <v>0</v>
          </cell>
          <cell r="AQ76">
            <v>0</v>
          </cell>
          <cell r="AR76" t="str">
            <v>0</v>
          </cell>
          <cell r="AS76">
            <v>0</v>
          </cell>
          <cell r="AT76">
            <v>62400000</v>
          </cell>
          <cell r="AU76">
            <v>0</v>
          </cell>
        </row>
        <row r="77">
          <cell r="A77">
            <v>145310525</v>
          </cell>
          <cell r="B77" t="str">
            <v>Dirección de Censos y Demografía</v>
          </cell>
          <cell r="C77" t="str">
            <v>DCD</v>
          </cell>
          <cell r="D77" t="str">
            <v>SENTENCIA_2025_BDC</v>
          </cell>
          <cell r="E77" t="str">
            <v>Sentencia T302</v>
          </cell>
          <cell r="F77" t="str">
            <v>Producción de información estructural</v>
          </cell>
          <cell r="G77" t="str">
            <v>Bases de datos Censal</v>
          </cell>
          <cell r="H77" t="str">
            <v>DCD-Producción de información estructural-Bases de datos Censal</v>
          </cell>
          <cell r="I77" t="str">
            <v>202300000000099</v>
          </cell>
          <cell r="J77" t="str">
            <v>DIRECCIÓN TERRITORIAL CENTRAL</v>
          </cell>
          <cell r="K77" t="str">
            <v>DANE CENTRAL</v>
          </cell>
          <cell r="L77" t="str">
            <v>Talento Humano</v>
          </cell>
          <cell r="M77" t="str">
            <v>Profesional</v>
          </cell>
          <cell r="N77" t="str">
            <v>1</v>
          </cell>
          <cell r="O77">
            <v>10</v>
          </cell>
          <cell r="P77" t="str">
            <v>15</v>
          </cell>
          <cell r="Q77" t="str">
            <v>10.5000000000</v>
          </cell>
          <cell r="R77">
            <v>100</v>
          </cell>
          <cell r="S77">
            <v>7100000</v>
          </cell>
          <cell r="T77" t="str">
            <v>2025-01-15</v>
          </cell>
          <cell r="U77">
            <v>74550000</v>
          </cell>
          <cell r="V77">
            <v>49700000</v>
          </cell>
          <cell r="W77">
            <v>24850000</v>
          </cell>
          <cell r="X77" t="str">
            <v>NO</v>
          </cell>
          <cell r="Y77" t="str">
            <v>NO</v>
          </cell>
          <cell r="Z77" t="str">
            <v>40825</v>
          </cell>
          <cell r="AA77">
            <v>49700000</v>
          </cell>
          <cell r="AB77">
            <v>24850000</v>
          </cell>
          <cell r="AC77" t="str">
            <v>693</v>
          </cell>
          <cell r="AD77" t="str">
            <v>Dirección de Censos y Demografía</v>
          </cell>
          <cell r="AF77" t="str">
            <v>Profesional Nivel 7 - -</v>
          </cell>
          <cell r="AG77" t="str">
            <v>DCD_06 - Culminar el operativo de recolección del Registro Multidimensional Wayuu, así como la preparación y entrega de los resultados, en cumplimiento de la Sentencia T302/2017. (Línea base 2024 27%)</v>
          </cell>
          <cell r="AH77">
            <v>1</v>
          </cell>
          <cell r="AI77">
            <v>0</v>
          </cell>
          <cell r="AJ77">
            <v>0</v>
          </cell>
          <cell r="AK77">
            <v>0</v>
          </cell>
          <cell r="AL77">
            <v>0</v>
          </cell>
          <cell r="AM77">
            <v>1</v>
          </cell>
          <cell r="AN77" t="str">
            <v>DCD_06</v>
          </cell>
          <cell r="AO77">
            <v>74550000</v>
          </cell>
          <cell r="AP77" t="str">
            <v>0</v>
          </cell>
          <cell r="AQ77">
            <v>0</v>
          </cell>
          <cell r="AR77" t="str">
            <v>0</v>
          </cell>
          <cell r="AS77">
            <v>0</v>
          </cell>
          <cell r="AT77">
            <v>74550000</v>
          </cell>
          <cell r="AU77">
            <v>0</v>
          </cell>
        </row>
        <row r="78">
          <cell r="A78">
            <v>145510525</v>
          </cell>
          <cell r="B78" t="str">
            <v>Dirección de Censos y Demografía</v>
          </cell>
          <cell r="C78" t="str">
            <v>DCD</v>
          </cell>
          <cell r="D78" t="str">
            <v>SENTENCIA_2025_BDC</v>
          </cell>
          <cell r="E78" t="str">
            <v>Sentencia T302</v>
          </cell>
          <cell r="F78" t="str">
            <v>Producción de información estructural</v>
          </cell>
          <cell r="G78" t="str">
            <v>Bases de datos Censal</v>
          </cell>
          <cell r="H78" t="str">
            <v>DCD-Producción de información estructural-Bases de datos Censal</v>
          </cell>
          <cell r="I78" t="str">
            <v>202300000000099</v>
          </cell>
          <cell r="J78" t="str">
            <v>DIRECCIÓN TERRITORIAL CENTRAL</v>
          </cell>
          <cell r="K78" t="str">
            <v>DANE CENTRAL</v>
          </cell>
          <cell r="L78" t="str">
            <v>Talento Humano</v>
          </cell>
          <cell r="M78" t="str">
            <v>Profesional</v>
          </cell>
          <cell r="N78" t="str">
            <v>2</v>
          </cell>
          <cell r="O78">
            <v>8</v>
          </cell>
          <cell r="P78" t="str">
            <v>22.5</v>
          </cell>
          <cell r="Q78" t="str">
            <v>8.7333333333</v>
          </cell>
          <cell r="R78">
            <v>100</v>
          </cell>
          <cell r="S78">
            <v>4000000</v>
          </cell>
          <cell r="T78" t="str">
            <v>2025-01-20</v>
          </cell>
          <cell r="U78">
            <v>70000000</v>
          </cell>
          <cell r="V78">
            <v>56000000</v>
          </cell>
          <cell r="W78">
            <v>14000000</v>
          </cell>
          <cell r="X78" t="str">
            <v>NO</v>
          </cell>
          <cell r="Y78" t="str">
            <v>NO</v>
          </cell>
          <cell r="Z78" t="str">
            <v>46525</v>
          </cell>
          <cell r="AA78">
            <v>56000000</v>
          </cell>
          <cell r="AB78">
            <v>14000000</v>
          </cell>
          <cell r="AC78" t="str">
            <v>766</v>
          </cell>
          <cell r="AD78" t="str">
            <v>Dirección de Censos y Demografía</v>
          </cell>
          <cell r="AF78" t="str">
            <v>PRIORITARIO_Profesional nivel 4 - -</v>
          </cell>
          <cell r="AG78" t="str">
            <v>DCD_06 - Culminar el operativo de recolección del Registro Multidimensional Wayuu, así como la preparación y entrega de los resultados, en cumplimiento de la Sentencia T302/2017. (Línea base 2024 27%)</v>
          </cell>
          <cell r="AH78">
            <v>1</v>
          </cell>
          <cell r="AI78">
            <v>0</v>
          </cell>
          <cell r="AJ78">
            <v>0</v>
          </cell>
          <cell r="AK78">
            <v>0</v>
          </cell>
          <cell r="AL78">
            <v>0</v>
          </cell>
          <cell r="AM78">
            <v>1</v>
          </cell>
          <cell r="AN78" t="str">
            <v>DCD_06</v>
          </cell>
          <cell r="AO78">
            <v>70000000</v>
          </cell>
          <cell r="AP78" t="str">
            <v>0</v>
          </cell>
          <cell r="AQ78">
            <v>0</v>
          </cell>
          <cell r="AR78" t="str">
            <v>0</v>
          </cell>
          <cell r="AS78">
            <v>0</v>
          </cell>
          <cell r="AT78">
            <v>70000000</v>
          </cell>
          <cell r="AU78">
            <v>0</v>
          </cell>
        </row>
        <row r="79">
          <cell r="A79">
            <v>147810525</v>
          </cell>
          <cell r="B79" t="str">
            <v>Dirección de Censos y Demografía</v>
          </cell>
          <cell r="C79" t="str">
            <v>DCD</v>
          </cell>
          <cell r="D79" t="str">
            <v>CNPV_2025_DCD_DET</v>
          </cell>
          <cell r="E79" t="str">
            <v>Censo Nacional de Poblacion y Vivienda</v>
          </cell>
          <cell r="F79" t="str">
            <v>Producción de información estructural</v>
          </cell>
          <cell r="G79" t="str">
            <v>Documentos de estudios técnicos</v>
          </cell>
          <cell r="H79" t="str">
            <v>DCD-Producción de información estructural-Documentos de estudios técnicos</v>
          </cell>
          <cell r="I79" t="str">
            <v>202300000000099</v>
          </cell>
          <cell r="J79" t="str">
            <v>DIRECCIÓN TERRITORIAL CENTRAL</v>
          </cell>
          <cell r="K79" t="str">
            <v>DANE CENTRAL</v>
          </cell>
          <cell r="L79" t="str">
            <v>Talento Humano</v>
          </cell>
          <cell r="M79" t="str">
            <v>Experto II</v>
          </cell>
          <cell r="N79" t="str">
            <v>1</v>
          </cell>
          <cell r="O79">
            <v>10</v>
          </cell>
          <cell r="P79" t="str">
            <v>23</v>
          </cell>
          <cell r="Q79" t="str">
            <v>10.7666666667</v>
          </cell>
          <cell r="R79">
            <v>100</v>
          </cell>
          <cell r="S79">
            <v>2946000</v>
          </cell>
          <cell r="T79" t="str">
            <v>2025-02-10</v>
          </cell>
          <cell r="U79">
            <v>31718600</v>
          </cell>
          <cell r="V79">
            <v>23568000</v>
          </cell>
          <cell r="W79">
            <v>8150600</v>
          </cell>
          <cell r="X79" t="str">
            <v>NO</v>
          </cell>
          <cell r="Y79" t="str">
            <v>NO</v>
          </cell>
          <cell r="Z79" t="str">
            <v>54225</v>
          </cell>
          <cell r="AA79">
            <v>23568000</v>
          </cell>
          <cell r="AB79">
            <v>8150600</v>
          </cell>
          <cell r="AC79" t="str">
            <v>714</v>
          </cell>
          <cell r="AD79" t="str">
            <v>Dirección de Censos y Demografía</v>
          </cell>
          <cell r="AF79" t="str">
            <v>ANA MILENA DUEÑEZ - -</v>
          </cell>
          <cell r="AG79" t="str">
            <v xml:space="preserve">DCD_24 - Gestionar el componente técnico y administrativo, para el desarrollo de las diferentes fases de las operaciones estadísticas tipo censo que se adelanten.
</v>
          </cell>
          <cell r="AH79">
            <v>1</v>
          </cell>
          <cell r="AI79">
            <v>0</v>
          </cell>
          <cell r="AJ79">
            <v>0</v>
          </cell>
          <cell r="AK79">
            <v>0</v>
          </cell>
          <cell r="AL79">
            <v>0</v>
          </cell>
          <cell r="AM79">
            <v>1</v>
          </cell>
          <cell r="AN79" t="str">
            <v>DCD_24</v>
          </cell>
          <cell r="AO79">
            <v>31718600</v>
          </cell>
          <cell r="AP79" t="str">
            <v>0</v>
          </cell>
          <cell r="AQ79">
            <v>0</v>
          </cell>
          <cell r="AR79" t="str">
            <v>0</v>
          </cell>
          <cell r="AS79">
            <v>0</v>
          </cell>
          <cell r="AT79">
            <v>31718600</v>
          </cell>
          <cell r="AU79">
            <v>0</v>
          </cell>
        </row>
        <row r="80">
          <cell r="A80">
            <v>144710525</v>
          </cell>
          <cell r="B80" t="str">
            <v>Dirección de Censos y Demografía</v>
          </cell>
          <cell r="C80" t="str">
            <v>DCD</v>
          </cell>
          <cell r="D80" t="str">
            <v>SENTENCIA_2025_BDC</v>
          </cell>
          <cell r="E80" t="str">
            <v>Sentencia T302</v>
          </cell>
          <cell r="F80" t="str">
            <v>Producción de información estructural</v>
          </cell>
          <cell r="G80" t="str">
            <v>Bases de datos Censal</v>
          </cell>
          <cell r="H80" t="str">
            <v>DCD-Producción de información estructural-Bases de datos Censal</v>
          </cell>
          <cell r="I80" t="str">
            <v>202300000000099</v>
          </cell>
          <cell r="J80" t="str">
            <v>DIRECCIÓN TERRITORIAL CENTRAL</v>
          </cell>
          <cell r="K80" t="str">
            <v>DANE CENTRAL</v>
          </cell>
          <cell r="L80" t="str">
            <v>Talento Humano</v>
          </cell>
          <cell r="M80" t="str">
            <v>Profesional</v>
          </cell>
          <cell r="N80" t="str">
            <v>1</v>
          </cell>
          <cell r="O80">
            <v>4</v>
          </cell>
          <cell r="P80" t="str">
            <v>0</v>
          </cell>
          <cell r="Q80" t="str">
            <v>4</v>
          </cell>
          <cell r="R80">
            <v>100</v>
          </cell>
          <cell r="S80">
            <v>8000000</v>
          </cell>
          <cell r="T80" t="str">
            <v>2025-01-15 00:00:00</v>
          </cell>
          <cell r="U80">
            <v>32000000</v>
          </cell>
          <cell r="V80">
            <v>32000000</v>
          </cell>
          <cell r="W80">
            <v>0</v>
          </cell>
          <cell r="X80" t="str">
            <v>NO</v>
          </cell>
          <cell r="Y80" t="str">
            <v>NO</v>
          </cell>
          <cell r="Z80" t="str">
            <v>43625</v>
          </cell>
          <cell r="AA80">
            <v>32000000</v>
          </cell>
          <cell r="AB80">
            <v>0</v>
          </cell>
          <cell r="AC80" t="str">
            <v>716</v>
          </cell>
          <cell r="AD80" t="str">
            <v>Dirección de Censos y Demografía</v>
          </cell>
          <cell r="AF80" t="str">
            <v>GABRIEL CADENA_Seguimiento y aprobación de transporte de loc Contratos con Organizaciones - -</v>
          </cell>
          <cell r="AG80" t="str">
            <v>DCD_06 - Culminar el operativo de recolección del Registro Multidimensional Wayuu, así como la preparación y entrega de los resultados, en cumplimiento de la Sentencia T302/2017. (Línea base 2024 27%)</v>
          </cell>
          <cell r="AH80">
            <v>1</v>
          </cell>
          <cell r="AI80">
            <v>0</v>
          </cell>
          <cell r="AJ80">
            <v>0</v>
          </cell>
          <cell r="AK80">
            <v>0</v>
          </cell>
          <cell r="AL80">
            <v>0</v>
          </cell>
          <cell r="AM80">
            <v>1</v>
          </cell>
          <cell r="AN80" t="str">
            <v>DCD_06</v>
          </cell>
          <cell r="AO80">
            <v>32000000</v>
          </cell>
          <cell r="AP80" t="str">
            <v>0</v>
          </cell>
          <cell r="AQ80">
            <v>0</v>
          </cell>
          <cell r="AR80" t="str">
            <v>0</v>
          </cell>
          <cell r="AS80">
            <v>0</v>
          </cell>
          <cell r="AT80">
            <v>32000000</v>
          </cell>
          <cell r="AU80">
            <v>0</v>
          </cell>
        </row>
        <row r="81">
          <cell r="A81">
            <v>144410525</v>
          </cell>
          <cell r="B81" t="str">
            <v>Dirección de Censos y Demografía</v>
          </cell>
          <cell r="C81" t="str">
            <v>DCD</v>
          </cell>
          <cell r="D81" t="str">
            <v>SENTENCIA_2025_BDMGN</v>
          </cell>
          <cell r="E81" t="str">
            <v>Sentencia T302</v>
          </cell>
          <cell r="F81" t="str">
            <v>Producción de información estructural</v>
          </cell>
          <cell r="G81" t="str">
            <v>Bases de Datos del Marco Geoestadístico Nacional</v>
          </cell>
          <cell r="H81" t="str">
            <v>DCD-Producción de información estructural-Bases de Datos del Marco Geoestadístico Nacional</v>
          </cell>
          <cell r="I81" t="str">
            <v>202300000000099</v>
          </cell>
          <cell r="J81" t="str">
            <v>DIRECCIÓN TERRITORIAL CENTRAL</v>
          </cell>
          <cell r="K81" t="str">
            <v>DANE CENTRAL</v>
          </cell>
          <cell r="L81" t="str">
            <v>Talento Humano</v>
          </cell>
          <cell r="M81" t="str">
            <v>Profesional</v>
          </cell>
          <cell r="N81" t="str">
            <v>4</v>
          </cell>
          <cell r="O81">
            <v>9</v>
          </cell>
          <cell r="P81" t="str">
            <v>0</v>
          </cell>
          <cell r="Q81" t="str">
            <v>9</v>
          </cell>
          <cell r="R81">
            <v>100</v>
          </cell>
          <cell r="S81">
            <v>4132000</v>
          </cell>
          <cell r="T81" t="str">
            <v>2025-03-01 00:00:00</v>
          </cell>
          <cell r="U81">
            <v>148752000</v>
          </cell>
          <cell r="V81">
            <v>148752000</v>
          </cell>
          <cell r="W81">
            <v>0</v>
          </cell>
          <cell r="X81" t="str">
            <v>NO</v>
          </cell>
          <cell r="Y81" t="str">
            <v>NO</v>
          </cell>
          <cell r="Z81" t="str">
            <v>83025</v>
          </cell>
          <cell r="AA81">
            <v>148752000</v>
          </cell>
          <cell r="AB81">
            <v>0</v>
          </cell>
          <cell r="AC81" t="str">
            <v>2125</v>
          </cell>
          <cell r="AD81" t="str">
            <v>Dirección de Geoestadística</v>
          </cell>
          <cell r="AF81" t="str">
            <v>Estructuración información Entidades - Wayuu - -</v>
          </cell>
          <cell r="AG81" t="str">
            <v>DCD_06 - Culminar el operativo de recolección del Registro Multidimensional Wayuu, así como la preparación y entrega de los resultados, en cumplimiento de la Sentencia T302/2017. (Línea base 2024 27%)</v>
          </cell>
          <cell r="AH81">
            <v>1</v>
          </cell>
          <cell r="AI81">
            <v>0</v>
          </cell>
          <cell r="AJ81">
            <v>0</v>
          </cell>
          <cell r="AK81">
            <v>0</v>
          </cell>
          <cell r="AL81">
            <v>0</v>
          </cell>
          <cell r="AM81">
            <v>1</v>
          </cell>
          <cell r="AN81" t="str">
            <v>DCD_06</v>
          </cell>
          <cell r="AO81">
            <v>148752000</v>
          </cell>
          <cell r="AP81" t="str">
            <v>0</v>
          </cell>
          <cell r="AQ81">
            <v>0</v>
          </cell>
          <cell r="AR81" t="str">
            <v>0</v>
          </cell>
          <cell r="AS81">
            <v>0</v>
          </cell>
          <cell r="AT81">
            <v>148752000</v>
          </cell>
          <cell r="AU81">
            <v>0</v>
          </cell>
        </row>
        <row r="82">
          <cell r="A82">
            <v>144310525</v>
          </cell>
          <cell r="B82" t="str">
            <v>Dirección de Censos y Demografía</v>
          </cell>
          <cell r="C82" t="str">
            <v>DCD</v>
          </cell>
          <cell r="D82" t="str">
            <v>SENTENCIA_2025_BDMGN</v>
          </cell>
          <cell r="E82" t="str">
            <v>Sentencia T302</v>
          </cell>
          <cell r="F82" t="str">
            <v>Producción de información estructural</v>
          </cell>
          <cell r="G82" t="str">
            <v>Bases de Datos del Marco Geoestadístico Nacional</v>
          </cell>
          <cell r="H82" t="str">
            <v>DCD-Producción de información estructural-Bases de Datos del Marco Geoestadístico Nacional</v>
          </cell>
          <cell r="I82" t="str">
            <v>202300000000099</v>
          </cell>
          <cell r="J82" t="str">
            <v>DIRECCIÓN TERRITORIAL CENTRAL</v>
          </cell>
          <cell r="K82" t="str">
            <v>DANE CENTRAL</v>
          </cell>
          <cell r="L82" t="str">
            <v>Talento Humano</v>
          </cell>
          <cell r="M82" t="str">
            <v>Profesional</v>
          </cell>
          <cell r="N82" t="str">
            <v>1</v>
          </cell>
          <cell r="O82">
            <v>10</v>
          </cell>
          <cell r="P82" t="str">
            <v>0</v>
          </cell>
          <cell r="Q82" t="str">
            <v>10.0000000000</v>
          </cell>
          <cell r="R82">
            <v>100</v>
          </cell>
          <cell r="S82">
            <v>5557000</v>
          </cell>
          <cell r="T82" t="str">
            <v>2025-02-01</v>
          </cell>
          <cell r="U82">
            <v>55570000</v>
          </cell>
          <cell r="V82">
            <v>55570000</v>
          </cell>
          <cell r="W82">
            <v>0</v>
          </cell>
          <cell r="X82" t="str">
            <v>no</v>
          </cell>
          <cell r="Y82" t="str">
            <v>no</v>
          </cell>
          <cell r="Z82" t="str">
            <v>80425</v>
          </cell>
          <cell r="AA82">
            <v>55570000</v>
          </cell>
          <cell r="AB82">
            <v>0</v>
          </cell>
          <cell r="AC82" t="str">
            <v>2126</v>
          </cell>
          <cell r="AD82" t="str">
            <v>Dirección de Geoestadística</v>
          </cell>
          <cell r="AF82" t="str">
            <v>PRIORITARIO_Yuly Marcela Niño_Supervisión Estructuración Wayuu - -</v>
          </cell>
          <cell r="AG82" t="str">
            <v>DCD_06 - Culminar el operativo de recolección del Registro Multidimensional Wayuu, así como la preparación y entrega de los resultados, en cumplimiento de la Sentencia T302/2017. (Línea base 2024 27%)</v>
          </cell>
          <cell r="AH82">
            <v>1</v>
          </cell>
          <cell r="AI82">
            <v>0</v>
          </cell>
          <cell r="AJ82">
            <v>0</v>
          </cell>
          <cell r="AK82">
            <v>0</v>
          </cell>
          <cell r="AL82">
            <v>0</v>
          </cell>
          <cell r="AM82">
            <v>1</v>
          </cell>
          <cell r="AN82" t="str">
            <v>DCD_06</v>
          </cell>
          <cell r="AO82">
            <v>55570000</v>
          </cell>
          <cell r="AP82" t="str">
            <v>0</v>
          </cell>
          <cell r="AQ82">
            <v>0</v>
          </cell>
          <cell r="AR82" t="str">
            <v>0</v>
          </cell>
          <cell r="AS82">
            <v>0</v>
          </cell>
          <cell r="AT82">
            <v>55570000</v>
          </cell>
          <cell r="AU82">
            <v>0</v>
          </cell>
        </row>
        <row r="83">
          <cell r="A83">
            <v>144210525</v>
          </cell>
          <cell r="B83" t="str">
            <v>Dirección de Censos y Demografía</v>
          </cell>
          <cell r="C83" t="str">
            <v>DCD</v>
          </cell>
          <cell r="D83" t="str">
            <v>SENTENCIA_2025_BDC</v>
          </cell>
          <cell r="E83" t="str">
            <v>Sentencia T302</v>
          </cell>
          <cell r="F83" t="str">
            <v>Producción de información estructural</v>
          </cell>
          <cell r="G83" t="str">
            <v>Bases de datos Censal</v>
          </cell>
          <cell r="H83" t="str">
            <v>DCD-Producción de información estructural-Bases de datos Censal</v>
          </cell>
          <cell r="I83" t="str">
            <v>202300000000099</v>
          </cell>
          <cell r="J83" t="str">
            <v>DIRECCIÓN TERRITORIAL CENTRAL</v>
          </cell>
          <cell r="K83" t="str">
            <v>DANE CENTRAL</v>
          </cell>
          <cell r="L83" t="str">
            <v>Talento Humano</v>
          </cell>
          <cell r="M83" t="str">
            <v>Profesional</v>
          </cell>
          <cell r="N83" t="str">
            <v>1</v>
          </cell>
          <cell r="O83">
            <v>6</v>
          </cell>
          <cell r="P83" t="str">
            <v>0</v>
          </cell>
          <cell r="Q83" t="str">
            <v>6</v>
          </cell>
          <cell r="R83">
            <v>100</v>
          </cell>
          <cell r="S83">
            <v>9000000</v>
          </cell>
          <cell r="T83" t="str">
            <v>2025-02-01 00:00:00</v>
          </cell>
          <cell r="U83">
            <v>54000000</v>
          </cell>
          <cell r="V83">
            <v>54000000</v>
          </cell>
          <cell r="W83">
            <v>0</v>
          </cell>
          <cell r="X83" t="str">
            <v>NO</v>
          </cell>
          <cell r="Y83" t="str">
            <v>NO</v>
          </cell>
          <cell r="Z83" t="str">
            <v>57025</v>
          </cell>
          <cell r="AA83">
            <v>54000000</v>
          </cell>
          <cell r="AB83">
            <v>0</v>
          </cell>
          <cell r="AC83" t="str">
            <v>1225</v>
          </cell>
          <cell r="AD83" t="str">
            <v>Dirección de Censos y Demografía</v>
          </cell>
          <cell r="AF83" t="str">
            <v>German Medina_Apoyo temático, análisis de información y cálculo de indicadores de morbilidad. - -</v>
          </cell>
          <cell r="AG83" t="str">
            <v>DCD_06 - Culminar el operativo de recolección del Registro Multidimensional Wayuu, así como la preparación y entrega de los resultados, en cumplimiento de la Sentencia T302/2017. (Línea base 2024 27%)</v>
          </cell>
          <cell r="AH83">
            <v>1</v>
          </cell>
          <cell r="AI83">
            <v>0</v>
          </cell>
          <cell r="AJ83">
            <v>0</v>
          </cell>
          <cell r="AK83">
            <v>0</v>
          </cell>
          <cell r="AL83">
            <v>0</v>
          </cell>
          <cell r="AM83">
            <v>1</v>
          </cell>
          <cell r="AN83" t="str">
            <v>DCD_06</v>
          </cell>
          <cell r="AO83">
            <v>54000000</v>
          </cell>
          <cell r="AP83" t="str">
            <v>0</v>
          </cell>
          <cell r="AQ83">
            <v>0</v>
          </cell>
          <cell r="AR83" t="str">
            <v>0</v>
          </cell>
          <cell r="AS83">
            <v>0</v>
          </cell>
          <cell r="AT83">
            <v>54000000</v>
          </cell>
          <cell r="AU83">
            <v>0</v>
          </cell>
        </row>
        <row r="84">
          <cell r="A84">
            <v>144610525</v>
          </cell>
          <cell r="B84" t="str">
            <v>Dirección de Censos y Demografía</v>
          </cell>
          <cell r="C84" t="str">
            <v>DCD</v>
          </cell>
          <cell r="D84" t="str">
            <v>SENTENCIA_2025_BDC</v>
          </cell>
          <cell r="E84" t="str">
            <v>Sentencia T302</v>
          </cell>
          <cell r="F84" t="str">
            <v>Producción de información estructural</v>
          </cell>
          <cell r="G84" t="str">
            <v>Bases de datos Censal</v>
          </cell>
          <cell r="H84" t="str">
            <v>DCD-Producción de información estructural-Bases de datos Censal</v>
          </cell>
          <cell r="I84" t="str">
            <v>202300000000099</v>
          </cell>
          <cell r="J84" t="str">
            <v>DIRECCIÓN TERRITORIAL CENTRAL</v>
          </cell>
          <cell r="K84" t="str">
            <v>DANE CENTRAL</v>
          </cell>
          <cell r="L84" t="str">
            <v>Talento Humano</v>
          </cell>
          <cell r="M84" t="str">
            <v>Profesional</v>
          </cell>
          <cell r="N84" t="str">
            <v>1</v>
          </cell>
          <cell r="O84">
            <v>10</v>
          </cell>
          <cell r="P84" t="str">
            <v>6</v>
          </cell>
          <cell r="Q84" t="str">
            <v>10.2000000000</v>
          </cell>
          <cell r="R84">
            <v>100</v>
          </cell>
          <cell r="S84">
            <v>6503000</v>
          </cell>
          <cell r="T84" t="str">
            <v>2025-02-17</v>
          </cell>
          <cell r="U84">
            <v>66330600</v>
          </cell>
          <cell r="V84">
            <v>52024000</v>
          </cell>
          <cell r="W84">
            <v>14306600</v>
          </cell>
          <cell r="X84" t="str">
            <v>NO</v>
          </cell>
          <cell r="Y84" t="str">
            <v>NO</v>
          </cell>
          <cell r="Z84" t="str">
            <v>72625</v>
          </cell>
          <cell r="AA84">
            <v>52024000</v>
          </cell>
          <cell r="AB84">
            <v>14306600</v>
          </cell>
          <cell r="AC84" t="str">
            <v>1925</v>
          </cell>
          <cell r="AD84" t="str">
            <v>Dirección de Censos y Demografía</v>
          </cell>
          <cell r="AF84" t="str">
            <v>SARA MARCELA MONZÓN CÁCERES_Compromisos y PQRS (Wayuu) - -</v>
          </cell>
          <cell r="AG84" t="str">
            <v>DCD_08 - Elaborar respuestas para atender los requerimientos en cumplimiento de las sentencias T302 y auto 696</v>
          </cell>
          <cell r="AH84">
            <v>1</v>
          </cell>
          <cell r="AI84">
            <v>0</v>
          </cell>
          <cell r="AJ84">
            <v>0</v>
          </cell>
          <cell r="AK84">
            <v>0</v>
          </cell>
          <cell r="AL84">
            <v>0</v>
          </cell>
          <cell r="AM84">
            <v>1</v>
          </cell>
          <cell r="AN84" t="str">
            <v>DCD_08</v>
          </cell>
          <cell r="AO84">
            <v>66330600</v>
          </cell>
          <cell r="AP84" t="str">
            <v>0</v>
          </cell>
          <cell r="AQ84">
            <v>0</v>
          </cell>
          <cell r="AR84" t="str">
            <v>0</v>
          </cell>
          <cell r="AS84">
            <v>0</v>
          </cell>
          <cell r="AT84">
            <v>66330600</v>
          </cell>
          <cell r="AU84">
            <v>0</v>
          </cell>
        </row>
        <row r="85">
          <cell r="A85">
            <v>144510525</v>
          </cell>
          <cell r="B85" t="str">
            <v>Dirección de Censos y Demografía</v>
          </cell>
          <cell r="C85" t="str">
            <v>DCD</v>
          </cell>
          <cell r="D85" t="str">
            <v>SENTENCIA_2025_BDC</v>
          </cell>
          <cell r="E85" t="str">
            <v>Sentencia T302</v>
          </cell>
          <cell r="F85" t="str">
            <v>Producción de información estructural</v>
          </cell>
          <cell r="G85" t="str">
            <v>Bases de datos Censal</v>
          </cell>
          <cell r="H85" t="str">
            <v>DCD-Producción de información estructural-Bases de datos Censal</v>
          </cell>
          <cell r="I85" t="str">
            <v>202300000000099</v>
          </cell>
          <cell r="J85" t="str">
            <v>DIRECCIÓN TERRITORIAL CENTRAL</v>
          </cell>
          <cell r="K85" t="str">
            <v>DANE CENTRAL</v>
          </cell>
          <cell r="L85" t="str">
            <v>Talento Humano</v>
          </cell>
          <cell r="M85" t="str">
            <v>Profesional</v>
          </cell>
          <cell r="N85" t="str">
            <v>1</v>
          </cell>
          <cell r="O85">
            <v>9</v>
          </cell>
          <cell r="P85" t="str">
            <v>5</v>
          </cell>
          <cell r="Q85" t="str">
            <v>9.1666666667</v>
          </cell>
          <cell r="R85">
            <v>100</v>
          </cell>
          <cell r="S85">
            <v>6000000</v>
          </cell>
          <cell r="T85" t="str">
            <v>2025-02-03</v>
          </cell>
          <cell r="U85">
            <v>55000000</v>
          </cell>
          <cell r="V85">
            <v>55000000</v>
          </cell>
          <cell r="W85">
            <v>0</v>
          </cell>
          <cell r="X85" t="str">
            <v>NO</v>
          </cell>
          <cell r="Y85" t="str">
            <v>NO</v>
          </cell>
          <cell r="Z85" t="str">
            <v>82825</v>
          </cell>
          <cell r="AA85">
            <v>55000000</v>
          </cell>
          <cell r="AB85">
            <v>0</v>
          </cell>
          <cell r="AC85" t="str">
            <v>2350</v>
          </cell>
          <cell r="AD85" t="str">
            <v>Dirección de Censos y Demografía</v>
          </cell>
          <cell r="AF85" t="str">
            <v>PRIORITARIO_IVÁN MAURICIO MENDIVELSO RAMÍREZ_Registros y censos (Wayuu) - -</v>
          </cell>
          <cell r="AG85" t="str">
            <v>DCD_06 - Culminar el operativo de recolección del Registro Multidimensional Wayuu, así como la preparación y entrega de los resultados, en cumplimiento de la Sentencia T302/2017. (Línea base 2024 27%)</v>
          </cell>
          <cell r="AH85">
            <v>0.5</v>
          </cell>
          <cell r="AI85" t="str">
            <v>DCD_08 - Elaborar respuestas para atender los requerimientos en cumplimiento de las sentencias T302 y auto 696</v>
          </cell>
          <cell r="AJ85">
            <v>0.5</v>
          </cell>
          <cell r="AK85">
            <v>0</v>
          </cell>
          <cell r="AL85">
            <v>0</v>
          </cell>
          <cell r="AM85">
            <v>1</v>
          </cell>
          <cell r="AN85" t="str">
            <v>DCD_06</v>
          </cell>
          <cell r="AO85">
            <v>27500000</v>
          </cell>
          <cell r="AP85" t="str">
            <v>DCD_08</v>
          </cell>
          <cell r="AQ85">
            <v>27500000</v>
          </cell>
          <cell r="AR85" t="str">
            <v>0</v>
          </cell>
          <cell r="AS85">
            <v>0</v>
          </cell>
          <cell r="AT85">
            <v>55000000</v>
          </cell>
          <cell r="AU85">
            <v>0</v>
          </cell>
        </row>
        <row r="86">
          <cell r="A86">
            <v>134310225</v>
          </cell>
          <cell r="B86" t="str">
            <v>Dirección de Censos y Demografía</v>
          </cell>
          <cell r="C86" t="str">
            <v>DCD</v>
          </cell>
          <cell r="D86" t="str">
            <v>DCD_PPED_2025_DM</v>
          </cell>
          <cell r="E86" t="str">
            <v>Proyecciones de Poblacion</v>
          </cell>
          <cell r="F86" t="str">
            <v>Producción de información Estadística analizada</v>
          </cell>
          <cell r="G86" t="str">
            <v>Documentos metodológicos</v>
          </cell>
          <cell r="H86" t="str">
            <v>DCD-Producción de información Estadística analizada-Documentos metodológicos</v>
          </cell>
          <cell r="I86" t="str">
            <v>202300000000008</v>
          </cell>
          <cell r="J86" t="str">
            <v>DIRECCIÓN TERRITORIAL CENTRAL</v>
          </cell>
          <cell r="K86" t="str">
            <v>DANE CENTRAL</v>
          </cell>
          <cell r="L86" t="str">
            <v>Talento Humano</v>
          </cell>
          <cell r="M86" t="str">
            <v>Profesional</v>
          </cell>
          <cell r="N86" t="str">
            <v>1</v>
          </cell>
          <cell r="O86">
            <v>10</v>
          </cell>
          <cell r="P86" t="str">
            <v>20</v>
          </cell>
          <cell r="Q86" t="str">
            <v>10.6666666667</v>
          </cell>
          <cell r="R86">
            <v>100</v>
          </cell>
          <cell r="S86">
            <v>5808000</v>
          </cell>
          <cell r="T86" t="str">
            <v>2025-03-13</v>
          </cell>
          <cell r="U86">
            <v>61952000</v>
          </cell>
          <cell r="V86">
            <v>58080000</v>
          </cell>
          <cell r="W86">
            <v>3872000</v>
          </cell>
          <cell r="X86" t="str">
            <v>NO</v>
          </cell>
          <cell r="Y86" t="str">
            <v>NO</v>
          </cell>
          <cell r="Z86" t="str">
            <v>50325</v>
          </cell>
          <cell r="AA86">
            <v>58080000</v>
          </cell>
          <cell r="AB86">
            <v>3872000</v>
          </cell>
          <cell r="AC86" t="str">
            <v>928</v>
          </cell>
          <cell r="AD86" t="str">
            <v>Dirección de Censos y Demografía</v>
          </cell>
          <cell r="AF86" t="str">
            <v>EDWAN GABRIEL VERA MENDOZA - -</v>
          </cell>
          <cell r="AG86" t="str">
            <v>DCD_22 - Desarrollar propuesta técnica para el fortalecimiento de la gestión, integración y articulación de la información poblacional y los análisis sociodemográficos con enfoque territorial.</v>
          </cell>
          <cell r="AH86">
            <v>0.9</v>
          </cell>
          <cell r="AI86" t="str">
            <v>DCD_27 - Elaborar Boletines y documentos técnicos generados en materia sociodemográfica que generen valor agregado al quehacer de la Dirección técnica (Línea base 2024 5% y 2025 100%)</v>
          </cell>
          <cell r="AJ86">
            <v>0.1</v>
          </cell>
          <cell r="AK86">
            <v>0</v>
          </cell>
          <cell r="AL86">
            <v>0</v>
          </cell>
          <cell r="AM86">
            <v>1</v>
          </cell>
          <cell r="AN86" t="str">
            <v>DCD_22</v>
          </cell>
          <cell r="AO86">
            <v>55756800</v>
          </cell>
          <cell r="AP86" t="str">
            <v>DCD_27</v>
          </cell>
          <cell r="AQ86">
            <v>6195200</v>
          </cell>
          <cell r="AR86" t="str">
            <v>0</v>
          </cell>
          <cell r="AS86">
            <v>0</v>
          </cell>
          <cell r="AT86">
            <v>61952000</v>
          </cell>
          <cell r="AU86">
            <v>0</v>
          </cell>
        </row>
        <row r="87">
          <cell r="A87">
            <v>133810225</v>
          </cell>
          <cell r="B87" t="str">
            <v>Dirección de Censos y Demografía</v>
          </cell>
          <cell r="C87" t="str">
            <v>DCD</v>
          </cell>
          <cell r="D87" t="str">
            <v>DCD_PPED_2025_CR</v>
          </cell>
          <cell r="E87" t="str">
            <v>Proyecciones de Poblacion</v>
          </cell>
          <cell r="F87" t="str">
            <v>Producción de información Estadística analizada</v>
          </cell>
          <cell r="G87" t="str">
            <v>Cuadros de resultados</v>
          </cell>
          <cell r="H87" t="str">
            <v>DCD-Producción de información Estadística analizada-Cuadros de resultados</v>
          </cell>
          <cell r="I87" t="str">
            <v>202300000000008</v>
          </cell>
          <cell r="J87" t="str">
            <v>DIRECCIÓN TERRITORIAL CENTRAL</v>
          </cell>
          <cell r="K87" t="str">
            <v>DANE CENTRAL</v>
          </cell>
          <cell r="L87" t="str">
            <v>Talento Humano</v>
          </cell>
          <cell r="M87" t="str">
            <v>Profesional</v>
          </cell>
          <cell r="N87" t="str">
            <v>1</v>
          </cell>
          <cell r="O87">
            <v>10</v>
          </cell>
          <cell r="P87" t="str">
            <v>0</v>
          </cell>
          <cell r="Q87" t="str">
            <v>10</v>
          </cell>
          <cell r="R87">
            <v>100</v>
          </cell>
          <cell r="S87">
            <v>5705000</v>
          </cell>
          <cell r="T87" t="str">
            <v>2025-02-01 00:00:00</v>
          </cell>
          <cell r="U87">
            <v>57050000</v>
          </cell>
          <cell r="V87">
            <v>57050000</v>
          </cell>
          <cell r="W87">
            <v>0</v>
          </cell>
          <cell r="X87" t="str">
            <v>NO</v>
          </cell>
          <cell r="Y87" t="str">
            <v>NO</v>
          </cell>
          <cell r="Z87" t="str">
            <v>56825</v>
          </cell>
          <cell r="AA87">
            <v>57050000</v>
          </cell>
          <cell r="AB87">
            <v>0</v>
          </cell>
          <cell r="AC87" t="str">
            <v>1227</v>
          </cell>
          <cell r="AD87" t="str">
            <v>Dirección de Censos y Demografía</v>
          </cell>
          <cell r="AF87" t="str">
            <v>JULIETH ALEXANDRA RINCON CHAVARRIA - -</v>
          </cell>
          <cell r="AG87" t="str">
            <v>DCD_22 - Desarrollar propuesta técnica para el fortalecimiento de la gestión, integración y articulación de la información poblacional y los análisis sociodemográficos con enfoque territorial.</v>
          </cell>
          <cell r="AH87">
            <v>1</v>
          </cell>
          <cell r="AI87">
            <v>0</v>
          </cell>
          <cell r="AJ87">
            <v>0</v>
          </cell>
          <cell r="AK87">
            <v>0</v>
          </cell>
          <cell r="AL87">
            <v>0</v>
          </cell>
          <cell r="AM87">
            <v>1</v>
          </cell>
          <cell r="AN87" t="str">
            <v>DCD_22</v>
          </cell>
          <cell r="AO87">
            <v>57050000</v>
          </cell>
          <cell r="AP87" t="str">
            <v>0</v>
          </cell>
          <cell r="AQ87">
            <v>0</v>
          </cell>
          <cell r="AR87" t="str">
            <v>0</v>
          </cell>
          <cell r="AS87">
            <v>0</v>
          </cell>
          <cell r="AT87">
            <v>57050000</v>
          </cell>
          <cell r="AU87">
            <v>0</v>
          </cell>
        </row>
        <row r="88">
          <cell r="A88">
            <v>133610225</v>
          </cell>
          <cell r="B88" t="str">
            <v>Dirección de Censos y Demografía</v>
          </cell>
          <cell r="C88" t="str">
            <v>DCD</v>
          </cell>
          <cell r="D88" t="str">
            <v>DCD_PPED_2025_BT</v>
          </cell>
          <cell r="E88" t="str">
            <v>Proyecciones de Poblacion</v>
          </cell>
          <cell r="F88" t="str">
            <v>Producción de información Estadística analizada</v>
          </cell>
          <cell r="G88" t="str">
            <v>Boletines Técnicos</v>
          </cell>
          <cell r="H88" t="str">
            <v>DCD-Producción de información Estadística analizada-Boletines Técnicos</v>
          </cell>
          <cell r="I88" t="str">
            <v>202300000000008</v>
          </cell>
          <cell r="J88" t="str">
            <v>DIRECCIÓN TERRITORIAL CENTRAL</v>
          </cell>
          <cell r="K88" t="str">
            <v>DANE CENTRAL</v>
          </cell>
          <cell r="L88" t="str">
            <v>Talento Humano</v>
          </cell>
          <cell r="M88" t="str">
            <v>Profesional Junior</v>
          </cell>
          <cell r="N88" t="str">
            <v>1</v>
          </cell>
          <cell r="O88">
            <v>10</v>
          </cell>
          <cell r="P88" t="str">
            <v>0</v>
          </cell>
          <cell r="Q88" t="str">
            <v>10</v>
          </cell>
          <cell r="R88">
            <v>100</v>
          </cell>
          <cell r="S88">
            <v>3675000</v>
          </cell>
          <cell r="T88" t="str">
            <v>2025-02-01 00:00:00</v>
          </cell>
          <cell r="U88">
            <v>36750000</v>
          </cell>
          <cell r="V88">
            <v>36750000</v>
          </cell>
          <cell r="W88">
            <v>0</v>
          </cell>
          <cell r="X88" t="str">
            <v>NO</v>
          </cell>
          <cell r="Y88" t="str">
            <v>NO</v>
          </cell>
          <cell r="Z88" t="str">
            <v>73425</v>
          </cell>
          <cell r="AA88">
            <v>36750000</v>
          </cell>
          <cell r="AB88">
            <v>0</v>
          </cell>
          <cell r="AC88" t="str">
            <v>1736</v>
          </cell>
          <cell r="AD88" t="str">
            <v>Dirección de Censos y Demografía</v>
          </cell>
          <cell r="AF88" t="str">
            <v>DIEGO FERNEY CARO MOYA - -</v>
          </cell>
          <cell r="AG88" t="str">
            <v>DCD_23 - Elaborar propuesta técnica para el fortalecimiento de la gestión e integración del sistema de información estadística de migración con la articulación del enfoque territorial.</v>
          </cell>
          <cell r="AH88">
            <v>1</v>
          </cell>
          <cell r="AI88">
            <v>0</v>
          </cell>
          <cell r="AJ88">
            <v>0</v>
          </cell>
          <cell r="AK88">
            <v>0</v>
          </cell>
          <cell r="AL88">
            <v>0</v>
          </cell>
          <cell r="AM88">
            <v>1</v>
          </cell>
          <cell r="AN88" t="str">
            <v>DCD_23</v>
          </cell>
          <cell r="AO88">
            <v>36750000</v>
          </cell>
          <cell r="AP88" t="str">
            <v>0</v>
          </cell>
          <cell r="AQ88">
            <v>0</v>
          </cell>
          <cell r="AR88" t="str">
            <v>0</v>
          </cell>
          <cell r="AS88">
            <v>0</v>
          </cell>
          <cell r="AT88">
            <v>36750000</v>
          </cell>
          <cell r="AU88">
            <v>0</v>
          </cell>
        </row>
        <row r="89">
          <cell r="A89">
            <v>133410225</v>
          </cell>
          <cell r="B89" t="str">
            <v>Dirección de Censos y Demografía</v>
          </cell>
          <cell r="C89" t="str">
            <v>DCD</v>
          </cell>
          <cell r="D89" t="str">
            <v>DCD_MIG_2025_CR</v>
          </cell>
          <cell r="E89" t="str">
            <v>Estadisticas sobre Migracion</v>
          </cell>
          <cell r="F89" t="str">
            <v>Producción de información Estadística analizada</v>
          </cell>
          <cell r="G89" t="str">
            <v>Cuadros de resultados</v>
          </cell>
          <cell r="H89" t="str">
            <v>DCD-Producción de información Estadística analizada-Cuadros de resultados</v>
          </cell>
          <cell r="I89" t="str">
            <v>202300000000008</v>
          </cell>
          <cell r="J89" t="str">
            <v>DIRECCIÓN TERRITORIAL CENTRAL</v>
          </cell>
          <cell r="K89" t="str">
            <v>DANE CENTRAL</v>
          </cell>
          <cell r="L89" t="str">
            <v>Talento Humano</v>
          </cell>
          <cell r="M89" t="str">
            <v>Profesional Junior</v>
          </cell>
          <cell r="N89" t="str">
            <v>1</v>
          </cell>
          <cell r="O89">
            <v>8</v>
          </cell>
          <cell r="P89" t="str">
            <v>0</v>
          </cell>
          <cell r="Q89" t="str">
            <v>8</v>
          </cell>
          <cell r="R89">
            <v>100</v>
          </cell>
          <cell r="S89">
            <v>4000000</v>
          </cell>
          <cell r="T89" t="str">
            <v>2025-02-01 00:00:00</v>
          </cell>
          <cell r="U89">
            <v>32000000</v>
          </cell>
          <cell r="V89">
            <v>32000000</v>
          </cell>
          <cell r="W89">
            <v>0</v>
          </cell>
          <cell r="X89" t="str">
            <v>NO</v>
          </cell>
          <cell r="Y89" t="str">
            <v>NO</v>
          </cell>
          <cell r="Z89" t="str">
            <v>97025</v>
          </cell>
          <cell r="AA89">
            <v>32000000</v>
          </cell>
          <cell r="AB89">
            <v>0</v>
          </cell>
          <cell r="AC89" t="str">
            <v>5427</v>
          </cell>
          <cell r="AD89" t="str">
            <v>Dirección de Censos y Demografía</v>
          </cell>
          <cell r="AF89" t="str">
            <v>POR CONFIRMAR NOMBRE - -</v>
          </cell>
          <cell r="AG89" t="str">
            <v>DCD_23 - Elaborar propuesta técnica para el fortalecimiento de la gestión e integración del sistema de información estadística de migración con la articulación del enfoque territorial.</v>
          </cell>
          <cell r="AH89">
            <v>1</v>
          </cell>
          <cell r="AI89">
            <v>0</v>
          </cell>
          <cell r="AJ89">
            <v>0</v>
          </cell>
          <cell r="AK89">
            <v>0</v>
          </cell>
          <cell r="AL89">
            <v>0</v>
          </cell>
          <cell r="AM89">
            <v>1</v>
          </cell>
          <cell r="AN89" t="str">
            <v>DCD_23</v>
          </cell>
          <cell r="AO89">
            <v>32000000</v>
          </cell>
          <cell r="AP89" t="str">
            <v>0</v>
          </cell>
          <cell r="AQ89">
            <v>0</v>
          </cell>
          <cell r="AR89" t="str">
            <v>0</v>
          </cell>
          <cell r="AS89">
            <v>0</v>
          </cell>
          <cell r="AT89">
            <v>32000000</v>
          </cell>
          <cell r="AU89">
            <v>0</v>
          </cell>
        </row>
        <row r="90">
          <cell r="A90">
            <v>133310225</v>
          </cell>
          <cell r="B90" t="str">
            <v>Dirección de Censos y Demografía</v>
          </cell>
          <cell r="C90" t="str">
            <v>DCD</v>
          </cell>
          <cell r="D90" t="str">
            <v>DCD_ETN_2025_DM</v>
          </cell>
          <cell r="E90" t="str">
            <v>Grupos Etnicos</v>
          </cell>
          <cell r="F90" t="str">
            <v>Producción de información Estadística analizada</v>
          </cell>
          <cell r="G90" t="str">
            <v>Documentos metodológicos</v>
          </cell>
          <cell r="H90" t="str">
            <v>DCD-Producción de información Estadística analizada-Documentos metodológicos</v>
          </cell>
          <cell r="I90" t="str">
            <v>202300000000008</v>
          </cell>
          <cell r="J90" t="str">
            <v>DIRECCIÓN TERRITORIAL CENTRAL</v>
          </cell>
          <cell r="K90" t="str">
            <v>DANE CENTRAL</v>
          </cell>
          <cell r="L90" t="str">
            <v>Talento Humano</v>
          </cell>
          <cell r="M90" t="str">
            <v>Profesional</v>
          </cell>
          <cell r="N90" t="str">
            <v>1</v>
          </cell>
          <cell r="O90">
            <v>9</v>
          </cell>
          <cell r="P90" t="str">
            <v>0</v>
          </cell>
          <cell r="Q90" t="str">
            <v>9.0000000000</v>
          </cell>
          <cell r="R90">
            <v>100</v>
          </cell>
          <cell r="S90">
            <v>8384000</v>
          </cell>
          <cell r="T90" t="str">
            <v>2025-02-10</v>
          </cell>
          <cell r="U90">
            <v>75456000</v>
          </cell>
          <cell r="V90">
            <v>75456000</v>
          </cell>
          <cell r="W90">
            <v>0</v>
          </cell>
          <cell r="X90" t="str">
            <v>no</v>
          </cell>
          <cell r="Y90" t="str">
            <v>no</v>
          </cell>
          <cell r="Z90" t="str">
            <v>63325</v>
          </cell>
          <cell r="AA90">
            <v>75456000</v>
          </cell>
          <cell r="AB90">
            <v>0</v>
          </cell>
          <cell r="AC90" t="str">
            <v>1591</v>
          </cell>
          <cell r="AD90" t="str">
            <v>Dirección de Censos y Demografía</v>
          </cell>
          <cell r="AF90" t="str">
            <v>MRA - IT2 190 FREDY LEAL PÉREZ - -</v>
          </cell>
          <cell r="AG90" t="str">
            <v xml:space="preserve">DCD_14 - Construir el documento preliminar plan de pruebas temáticas para el conteo intercensal de población indígena </v>
          </cell>
          <cell r="AH90">
            <v>0.5</v>
          </cell>
          <cell r="AI90" t="str">
            <v>DCD_15 - Realizar acompañamiento técnico para el fortalecimiento las capacidades de análisis de información poblacional de lideres indígenas de la Amazonia</v>
          </cell>
          <cell r="AJ90">
            <v>0.5</v>
          </cell>
          <cell r="AK90">
            <v>0</v>
          </cell>
          <cell r="AL90">
            <v>0</v>
          </cell>
          <cell r="AM90">
            <v>1</v>
          </cell>
          <cell r="AN90" t="str">
            <v>DCD_14</v>
          </cell>
          <cell r="AO90">
            <v>37728000</v>
          </cell>
          <cell r="AP90" t="str">
            <v>DCD_15</v>
          </cell>
          <cell r="AQ90">
            <v>37728000</v>
          </cell>
          <cell r="AR90" t="str">
            <v>0</v>
          </cell>
          <cell r="AS90">
            <v>0</v>
          </cell>
          <cell r="AT90">
            <v>75456000</v>
          </cell>
          <cell r="AU90">
            <v>0</v>
          </cell>
        </row>
        <row r="91">
          <cell r="A91">
            <v>134410225</v>
          </cell>
          <cell r="B91" t="str">
            <v>Dirección de Censos y Demografía</v>
          </cell>
          <cell r="C91" t="str">
            <v>DCD</v>
          </cell>
          <cell r="D91" t="str">
            <v>DCD_PPED_2025_DM</v>
          </cell>
          <cell r="E91" t="str">
            <v>Proyecciones de Poblacion</v>
          </cell>
          <cell r="F91" t="str">
            <v>Producción de información Estadística analizada</v>
          </cell>
          <cell r="G91" t="str">
            <v>Documentos metodológicos</v>
          </cell>
          <cell r="H91" t="str">
            <v>DCD-Producción de información Estadística analizada-Documentos metodológicos</v>
          </cell>
          <cell r="I91" t="str">
            <v>202300000000008</v>
          </cell>
          <cell r="J91" t="str">
            <v>DIRECCIÓN TERRITORIAL CENTRAL</v>
          </cell>
          <cell r="K91" t="str">
            <v>DANE CENTRAL</v>
          </cell>
          <cell r="L91" t="str">
            <v>Talento Humano</v>
          </cell>
          <cell r="M91" t="str">
            <v>Profesional</v>
          </cell>
          <cell r="N91" t="str">
            <v>1</v>
          </cell>
          <cell r="O91">
            <v>10</v>
          </cell>
          <cell r="P91" t="str">
            <v>22</v>
          </cell>
          <cell r="Q91" t="str">
            <v>10.7333333333</v>
          </cell>
          <cell r="R91">
            <v>100</v>
          </cell>
          <cell r="S91">
            <v>9157000</v>
          </cell>
          <cell r="T91" t="str">
            <v>2025-02-10</v>
          </cell>
          <cell r="U91">
            <v>98285133.329999998</v>
          </cell>
          <cell r="V91">
            <v>82413000</v>
          </cell>
          <cell r="W91">
            <v>15872133.33</v>
          </cell>
          <cell r="X91" t="str">
            <v>NO</v>
          </cell>
          <cell r="Y91" t="str">
            <v>NO</v>
          </cell>
          <cell r="Z91" t="str">
            <v>50425</v>
          </cell>
          <cell r="AA91">
            <v>82413000</v>
          </cell>
          <cell r="AB91">
            <v>15872133.33</v>
          </cell>
          <cell r="AC91" t="str">
            <v>929</v>
          </cell>
          <cell r="AD91" t="str">
            <v>Dirección de Censos y Demografía</v>
          </cell>
          <cell r="AF91" t="str">
            <v>ANDRES FELIPE HOYOS - -</v>
          </cell>
          <cell r="AG91" t="str">
            <v>DCD_22 - Desarrollar propuesta técnica para el fortalecimiento de la gestión, integración y articulación de la información poblacional y los análisis sociodemográficos con enfoque territorial.</v>
          </cell>
          <cell r="AH91">
            <v>1</v>
          </cell>
          <cell r="AI91">
            <v>0</v>
          </cell>
          <cell r="AJ91">
            <v>0</v>
          </cell>
          <cell r="AK91">
            <v>0</v>
          </cell>
          <cell r="AL91">
            <v>0</v>
          </cell>
          <cell r="AM91">
            <v>1</v>
          </cell>
          <cell r="AN91" t="str">
            <v>DCD_22</v>
          </cell>
          <cell r="AO91">
            <v>98285133.329999998</v>
          </cell>
          <cell r="AP91" t="str">
            <v>0</v>
          </cell>
          <cell r="AQ91">
            <v>0</v>
          </cell>
          <cell r="AR91" t="str">
            <v>0</v>
          </cell>
          <cell r="AS91">
            <v>0</v>
          </cell>
          <cell r="AT91">
            <v>98285133.329999998</v>
          </cell>
          <cell r="AU91">
            <v>0</v>
          </cell>
        </row>
        <row r="92">
          <cell r="A92">
            <v>133510225</v>
          </cell>
          <cell r="B92" t="str">
            <v>Dirección de Censos y Demografía</v>
          </cell>
          <cell r="C92" t="str">
            <v>DCD</v>
          </cell>
          <cell r="D92" t="str">
            <v>DCD_MIG_2025_DM</v>
          </cell>
          <cell r="E92" t="str">
            <v>Estadisticas sobre Migracion</v>
          </cell>
          <cell r="F92" t="str">
            <v>Producción de información Estadística analizada</v>
          </cell>
          <cell r="G92" t="str">
            <v>Documentos metodológicos</v>
          </cell>
          <cell r="H92" t="str">
            <v>DCD-Producción de información Estadística analizada-Documentos metodológicos</v>
          </cell>
          <cell r="I92" t="str">
            <v>202300000000008</v>
          </cell>
          <cell r="J92" t="str">
            <v>DIRECCIÓN TERRITORIAL CENTRAL</v>
          </cell>
          <cell r="K92" t="str">
            <v>DANE CENTRAL</v>
          </cell>
          <cell r="L92" t="str">
            <v>Talento Humano</v>
          </cell>
          <cell r="M92" t="str">
            <v>Experto I</v>
          </cell>
          <cell r="N92" t="str">
            <v>1</v>
          </cell>
          <cell r="O92">
            <v>9</v>
          </cell>
          <cell r="P92" t="str">
            <v>20</v>
          </cell>
          <cell r="Q92" t="str">
            <v>9.6666666667</v>
          </cell>
          <cell r="R92">
            <v>100</v>
          </cell>
          <cell r="S92">
            <v>7000000</v>
          </cell>
          <cell r="T92" t="str">
            <v>2025-02-20</v>
          </cell>
          <cell r="U92">
            <v>67666666.670000002</v>
          </cell>
          <cell r="V92">
            <v>63000000</v>
          </cell>
          <cell r="W92">
            <v>4666666.6700000018</v>
          </cell>
          <cell r="X92" t="str">
            <v>NO</v>
          </cell>
          <cell r="Y92" t="str">
            <v>NO</v>
          </cell>
          <cell r="Z92" t="str">
            <v>73125</v>
          </cell>
          <cell r="AA92">
            <v>63000000</v>
          </cell>
          <cell r="AB92">
            <v>4666666.6700000018</v>
          </cell>
          <cell r="AC92" t="str">
            <v>1738</v>
          </cell>
          <cell r="AD92" t="str">
            <v>Dirección de Censos y Demografía</v>
          </cell>
          <cell r="AF92" t="str">
            <v>CATALINA ACEVEDO TRUJILLO - -</v>
          </cell>
          <cell r="AG92" t="str">
            <v>DCD_27 - Elaborar Boletines y documentos técnicos generados en materia sociodemográfica que generen valor agregado al quehacer de la Dirección técnica (Línea base 2024 5% y 2025 100%)</v>
          </cell>
          <cell r="AH92">
            <v>1</v>
          </cell>
          <cell r="AI92">
            <v>0</v>
          </cell>
          <cell r="AJ92">
            <v>0</v>
          </cell>
          <cell r="AK92">
            <v>0</v>
          </cell>
          <cell r="AL92">
            <v>0</v>
          </cell>
          <cell r="AM92">
            <v>1</v>
          </cell>
          <cell r="AN92" t="str">
            <v>DCD_27</v>
          </cell>
          <cell r="AO92">
            <v>67666666.670000002</v>
          </cell>
          <cell r="AP92" t="str">
            <v>0</v>
          </cell>
          <cell r="AQ92">
            <v>0</v>
          </cell>
          <cell r="AR92" t="str">
            <v>0</v>
          </cell>
          <cell r="AS92">
            <v>0</v>
          </cell>
          <cell r="AT92">
            <v>67666666.670000002</v>
          </cell>
          <cell r="AU92">
            <v>0</v>
          </cell>
        </row>
        <row r="93">
          <cell r="A93">
            <v>133910225</v>
          </cell>
          <cell r="B93" t="str">
            <v>Dirección de Censos y Demografía</v>
          </cell>
          <cell r="C93" t="str">
            <v>DCD</v>
          </cell>
          <cell r="D93" t="str">
            <v>DCD_PPED_2025_CR</v>
          </cell>
          <cell r="E93" t="str">
            <v>Proyecciones de Poblacion</v>
          </cell>
          <cell r="F93" t="str">
            <v>Producción de información Estadística analizada</v>
          </cell>
          <cell r="G93" t="str">
            <v>Cuadros de resultados</v>
          </cell>
          <cell r="H93" t="str">
            <v>DCD-Producción de información Estadística analizada-Cuadros de resultados</v>
          </cell>
          <cell r="I93" t="str">
            <v>202300000000008</v>
          </cell>
          <cell r="J93" t="str">
            <v>DIRECCIÓN TERRITORIAL CENTRAL</v>
          </cell>
          <cell r="K93" t="str">
            <v>DANE CENTRAL</v>
          </cell>
          <cell r="L93" t="str">
            <v>Talento Humano</v>
          </cell>
          <cell r="M93" t="str">
            <v>Profesional</v>
          </cell>
          <cell r="N93" t="str">
            <v>1</v>
          </cell>
          <cell r="O93">
            <v>10</v>
          </cell>
          <cell r="P93" t="str">
            <v>19</v>
          </cell>
          <cell r="Q93" t="str">
            <v>10.6333333333</v>
          </cell>
          <cell r="R93">
            <v>100</v>
          </cell>
          <cell r="S93">
            <v>8500000</v>
          </cell>
          <cell r="T93" t="str">
            <v>2025-02-13</v>
          </cell>
          <cell r="U93">
            <v>90383333.329999998</v>
          </cell>
          <cell r="V93">
            <v>76500000</v>
          </cell>
          <cell r="W93">
            <v>13883333.33</v>
          </cell>
          <cell r="X93" t="str">
            <v>NO</v>
          </cell>
          <cell r="Y93" t="str">
            <v>NO</v>
          </cell>
          <cell r="Z93" t="str">
            <v>57625</v>
          </cell>
          <cell r="AA93">
            <v>76500000</v>
          </cell>
          <cell r="AB93">
            <v>13883333.33</v>
          </cell>
          <cell r="AC93" t="str">
            <v>1223</v>
          </cell>
          <cell r="AD93" t="str">
            <v>Dirección de Censos y Demografía</v>
          </cell>
          <cell r="AF93" t="str">
            <v>DANIEL AYALA OBANDO - -</v>
          </cell>
          <cell r="AG93" t="str">
            <v>DCD_23 - Elaborar propuesta técnica para el fortalecimiento de la gestión e integración del sistema de información estadística de migración con la articulación del enfoque territorial.</v>
          </cell>
          <cell r="AH93">
            <v>1</v>
          </cell>
          <cell r="AI93">
            <v>0</v>
          </cell>
          <cell r="AJ93">
            <v>0</v>
          </cell>
          <cell r="AK93">
            <v>0</v>
          </cell>
          <cell r="AL93">
            <v>0</v>
          </cell>
          <cell r="AM93">
            <v>1</v>
          </cell>
          <cell r="AN93" t="str">
            <v>DCD_23</v>
          </cell>
          <cell r="AO93">
            <v>90383333.329999998</v>
          </cell>
          <cell r="AP93" t="str">
            <v>0</v>
          </cell>
          <cell r="AQ93">
            <v>0</v>
          </cell>
          <cell r="AR93" t="str">
            <v>0</v>
          </cell>
          <cell r="AS93">
            <v>0</v>
          </cell>
          <cell r="AT93">
            <v>90383333.329999998</v>
          </cell>
          <cell r="AU93">
            <v>0</v>
          </cell>
        </row>
        <row r="94">
          <cell r="A94">
            <v>134510225</v>
          </cell>
          <cell r="B94" t="str">
            <v>Dirección de Censos y Demografía</v>
          </cell>
          <cell r="C94" t="str">
            <v>DCD</v>
          </cell>
          <cell r="D94" t="str">
            <v>DCD_PPED_2025_DM</v>
          </cell>
          <cell r="E94" t="str">
            <v>Proyecciones de Poblacion</v>
          </cell>
          <cell r="F94" t="str">
            <v>Producción de información Estadística analizada</v>
          </cell>
          <cell r="G94" t="str">
            <v>Documentos metodológicos</v>
          </cell>
          <cell r="H94" t="str">
            <v>DCD-Producción de información Estadística analizada-Documentos metodológicos</v>
          </cell>
          <cell r="I94" t="str">
            <v>202300000000008</v>
          </cell>
          <cell r="J94" t="str">
            <v>DIRECCIÓN TERRITORIAL CENTRAL</v>
          </cell>
          <cell r="K94" t="str">
            <v>DANE CENTRAL</v>
          </cell>
          <cell r="L94" t="str">
            <v>Talento Humano</v>
          </cell>
          <cell r="M94" t="str">
            <v>Profesional</v>
          </cell>
          <cell r="N94" t="str">
            <v>1</v>
          </cell>
          <cell r="O94">
            <v>10</v>
          </cell>
          <cell r="P94" t="str">
            <v>21</v>
          </cell>
          <cell r="Q94" t="str">
            <v>10.7000000000</v>
          </cell>
          <cell r="R94">
            <v>100</v>
          </cell>
          <cell r="S94">
            <v>9157000</v>
          </cell>
          <cell r="T94" t="str">
            <v>2025-02-12</v>
          </cell>
          <cell r="U94">
            <v>97979900</v>
          </cell>
          <cell r="V94">
            <v>73256000</v>
          </cell>
          <cell r="W94">
            <v>24723900</v>
          </cell>
          <cell r="X94" t="str">
            <v>NO</v>
          </cell>
          <cell r="Y94" t="str">
            <v>NO</v>
          </cell>
          <cell r="Z94" t="str">
            <v>56725</v>
          </cell>
          <cell r="AA94">
            <v>73256000</v>
          </cell>
          <cell r="AB94">
            <v>24723900</v>
          </cell>
          <cell r="AC94" t="str">
            <v>1220</v>
          </cell>
          <cell r="AD94" t="str">
            <v>Dirección de Censos y Demografía</v>
          </cell>
          <cell r="AF94" t="str">
            <v>SULMA MARCELA CUERVO RAMÍREZ - -</v>
          </cell>
          <cell r="AG94" t="str">
            <v>DCD_26 - Aplicar metodologías innovadoras identificadas para la medición de componentes demográficos, de acuerdo a las necesidades de la Dirección técnica</v>
          </cell>
          <cell r="AH94">
            <v>0.5</v>
          </cell>
          <cell r="AI94" t="str">
            <v>DCD_23 - Elaborar propuesta técnica para el fortalecimiento de la gestión e integración del sistema de información estadística de migración con la articulación del enfoque territorial.</v>
          </cell>
          <cell r="AJ94">
            <v>0.5</v>
          </cell>
          <cell r="AK94">
            <v>0</v>
          </cell>
          <cell r="AL94">
            <v>0</v>
          </cell>
          <cell r="AM94">
            <v>1</v>
          </cell>
          <cell r="AN94" t="str">
            <v>DCD_26</v>
          </cell>
          <cell r="AO94">
            <v>48989950</v>
          </cell>
          <cell r="AP94" t="str">
            <v>DCD_23</v>
          </cell>
          <cell r="AQ94">
            <v>48989950</v>
          </cell>
          <cell r="AR94" t="str">
            <v>0</v>
          </cell>
          <cell r="AS94">
            <v>0</v>
          </cell>
          <cell r="AT94">
            <v>97979900</v>
          </cell>
          <cell r="AU94">
            <v>0</v>
          </cell>
        </row>
        <row r="95">
          <cell r="A95">
            <v>129210225</v>
          </cell>
          <cell r="B95" t="str">
            <v>Dirección de Censos y Demografía</v>
          </cell>
          <cell r="C95" t="str">
            <v>DCD</v>
          </cell>
          <cell r="D95" t="str">
            <v>DCD_EEVV_2025_CR</v>
          </cell>
          <cell r="E95" t="str">
            <v>Estadisticas Vitales</v>
          </cell>
          <cell r="F95" t="str">
            <v>Producción de información Estadística analizada</v>
          </cell>
          <cell r="G95" t="str">
            <v>Cuadros de resultados</v>
          </cell>
          <cell r="H95" t="str">
            <v>DCD-Producción de información Estadística analizada-Cuadros de resultados</v>
          </cell>
          <cell r="I95" t="str">
            <v>202300000000008</v>
          </cell>
          <cell r="J95" t="str">
            <v>DIRECCIÓN TERRITORIAL CENTRO</v>
          </cell>
          <cell r="K95" t="str">
            <v>FLORENCIA_BOG</v>
          </cell>
          <cell r="L95" t="str">
            <v>Talento Humano</v>
          </cell>
          <cell r="M95" t="str">
            <v>Analista de Información</v>
          </cell>
          <cell r="N95" t="str">
            <v>1</v>
          </cell>
          <cell r="O95">
            <v>11</v>
          </cell>
          <cell r="P95" t="str">
            <v>0</v>
          </cell>
          <cell r="Q95" t="str">
            <v>11</v>
          </cell>
          <cell r="R95">
            <v>100</v>
          </cell>
          <cell r="S95">
            <v>3359000</v>
          </cell>
          <cell r="T95" t="str">
            <v>2025-03-01</v>
          </cell>
          <cell r="U95">
            <v>36949000</v>
          </cell>
          <cell r="V95">
            <v>36949000</v>
          </cell>
          <cell r="W95">
            <v>0</v>
          </cell>
          <cell r="X95" t="str">
            <v>no</v>
          </cell>
          <cell r="Y95" t="str">
            <v>no</v>
          </cell>
          <cell r="Z95" t="str">
            <v>83225</v>
          </cell>
          <cell r="AA95">
            <v>36949000</v>
          </cell>
          <cell r="AB95">
            <v>0</v>
          </cell>
          <cell r="AC95" t="str">
            <v>460</v>
          </cell>
          <cell r="AD95" t="str">
            <v>Dirección Territorial Bogotá</v>
          </cell>
          <cell r="AF95" t="str">
            <v>CANO DIAZ YEFERSON</v>
          </cell>
          <cell r="AG95" t="str">
            <v>DCD_28 - Producir boletines y cuadros de salida con información estadística de nacimientos y defunciones a nivel nacional producidos, para el registro de hechos vitales en Colombia.</v>
          </cell>
          <cell r="AH95">
            <v>1</v>
          </cell>
          <cell r="AI95">
            <v>0</v>
          </cell>
          <cell r="AJ95">
            <v>0</v>
          </cell>
          <cell r="AK95">
            <v>0</v>
          </cell>
          <cell r="AL95">
            <v>0</v>
          </cell>
          <cell r="AM95">
            <v>1</v>
          </cell>
          <cell r="AN95" t="str">
            <v>DCD_28</v>
          </cell>
          <cell r="AO95">
            <v>36949000</v>
          </cell>
          <cell r="AP95" t="str">
            <v>0</v>
          </cell>
          <cell r="AQ95">
            <v>0</v>
          </cell>
          <cell r="AR95" t="str">
            <v>0</v>
          </cell>
          <cell r="AS95">
            <v>0</v>
          </cell>
          <cell r="AT95">
            <v>36949000</v>
          </cell>
          <cell r="AU95">
            <v>0</v>
          </cell>
        </row>
        <row r="96">
          <cell r="A96">
            <v>131610225</v>
          </cell>
          <cell r="B96" t="str">
            <v>Dirección de Censos y Demografía</v>
          </cell>
          <cell r="C96" t="str">
            <v>DCD</v>
          </cell>
          <cell r="D96" t="str">
            <v>DCD_EEVV_2025_CR</v>
          </cell>
          <cell r="E96" t="str">
            <v>Estadisticas Vitales</v>
          </cell>
          <cell r="F96" t="str">
            <v>Producción de información Estadística analizada</v>
          </cell>
          <cell r="G96" t="str">
            <v>Cuadros de resultados</v>
          </cell>
          <cell r="H96" t="str">
            <v>DCD-Producción de información Estadística analizada-Cuadros de resultados</v>
          </cell>
          <cell r="I96" t="str">
            <v>202300000000008</v>
          </cell>
          <cell r="J96" t="str">
            <v>DIRECCIÓN TERRITORIAL CENTRO</v>
          </cell>
          <cell r="K96" t="str">
            <v>VILLAVICENCIO_BOG</v>
          </cell>
          <cell r="L96" t="str">
            <v>Talento Humano</v>
          </cell>
          <cell r="M96" t="str">
            <v>Analista de Información</v>
          </cell>
          <cell r="N96" t="str">
            <v>1</v>
          </cell>
          <cell r="O96">
            <v>11</v>
          </cell>
          <cell r="P96" t="str">
            <v>0</v>
          </cell>
          <cell r="Q96" t="str">
            <v>11</v>
          </cell>
          <cell r="R96">
            <v>100</v>
          </cell>
          <cell r="S96">
            <v>3359000</v>
          </cell>
          <cell r="T96" t="str">
            <v>2025-02-01</v>
          </cell>
          <cell r="U96">
            <v>36949000</v>
          </cell>
          <cell r="V96">
            <v>36949000</v>
          </cell>
          <cell r="W96">
            <v>0</v>
          </cell>
          <cell r="X96" t="str">
            <v>no</v>
          </cell>
          <cell r="Y96" t="str">
            <v>no</v>
          </cell>
          <cell r="Z96" t="str">
            <v>92925, 83225</v>
          </cell>
          <cell r="AA96">
            <v>36949000</v>
          </cell>
          <cell r="AB96">
            <v>0</v>
          </cell>
          <cell r="AC96" t="str">
            <v>3502, 460</v>
          </cell>
          <cell r="AD96" t="str">
            <v>Dirección Territorial Bogotá, Dirección Territorial Bogotá</v>
          </cell>
          <cell r="AF96" t="str">
            <v>POLO PRIETO SANDRA LILIANA</v>
          </cell>
          <cell r="AG96" t="str">
            <v>DCD_21 - Realizar el Análisis de comparabilidad y calidad de los datos en el proceso preparatorio para la transición de CIE10 a CIE11 desarrollado, a través del uso de las herramientas tecnológicas para la codificación automática de causas de defunción en CIE11 "1. Desarrollo In House: SIGEV Módulo de codificación y 2. IRIS 6 - con nuevas versiones de pruebas".</v>
          </cell>
          <cell r="AH96">
            <v>1</v>
          </cell>
          <cell r="AI96">
            <v>0</v>
          </cell>
          <cell r="AJ96">
            <v>0</v>
          </cell>
          <cell r="AK96">
            <v>0</v>
          </cell>
          <cell r="AL96">
            <v>0</v>
          </cell>
          <cell r="AM96">
            <v>1</v>
          </cell>
          <cell r="AN96" t="str">
            <v>DCD_21</v>
          </cell>
          <cell r="AO96">
            <v>36949000</v>
          </cell>
          <cell r="AP96" t="str">
            <v>0</v>
          </cell>
          <cell r="AQ96">
            <v>0</v>
          </cell>
          <cell r="AR96" t="str">
            <v>0</v>
          </cell>
          <cell r="AS96">
            <v>0</v>
          </cell>
          <cell r="AT96">
            <v>36949000</v>
          </cell>
          <cell r="AU96">
            <v>0</v>
          </cell>
        </row>
        <row r="97">
          <cell r="A97">
            <v>131310225</v>
          </cell>
          <cell r="B97" t="str">
            <v>Dirección de Censos y Demografía</v>
          </cell>
          <cell r="C97" t="str">
            <v>DCD</v>
          </cell>
          <cell r="D97" t="str">
            <v>DCD_EEVV_2025_CR</v>
          </cell>
          <cell r="E97" t="str">
            <v>Estadisticas Vitales</v>
          </cell>
          <cell r="F97" t="str">
            <v>Producción de información Estadística analizada</v>
          </cell>
          <cell r="G97" t="str">
            <v>Cuadros de resultados</v>
          </cell>
          <cell r="H97" t="str">
            <v>DCD-Producción de información Estadística analizada-Cuadros de resultados</v>
          </cell>
          <cell r="I97" t="str">
            <v>202300000000008</v>
          </cell>
          <cell r="J97" t="str">
            <v>DIRECCIÓN TERRITORIAL CENTRO</v>
          </cell>
          <cell r="K97" t="str">
            <v>NEIVA_BOG</v>
          </cell>
          <cell r="L97" t="str">
            <v>Talento Humano</v>
          </cell>
          <cell r="M97" t="str">
            <v>Analista de Información</v>
          </cell>
          <cell r="N97" t="str">
            <v>1</v>
          </cell>
          <cell r="O97">
            <v>11</v>
          </cell>
          <cell r="P97" t="str">
            <v>0</v>
          </cell>
          <cell r="Q97" t="str">
            <v>11</v>
          </cell>
          <cell r="R97">
            <v>100</v>
          </cell>
          <cell r="S97">
            <v>3359000</v>
          </cell>
          <cell r="T97" t="str">
            <v>2025-02-01</v>
          </cell>
          <cell r="U97">
            <v>36949000</v>
          </cell>
          <cell r="V97">
            <v>36949000</v>
          </cell>
          <cell r="W97">
            <v>0</v>
          </cell>
          <cell r="X97" t="str">
            <v>no</v>
          </cell>
          <cell r="Y97" t="str">
            <v>no</v>
          </cell>
          <cell r="Z97" t="str">
            <v>83225</v>
          </cell>
          <cell r="AA97">
            <v>36949000</v>
          </cell>
          <cell r="AB97">
            <v>0</v>
          </cell>
          <cell r="AC97" t="str">
            <v>460</v>
          </cell>
          <cell r="AD97" t="str">
            <v>Dirección Territorial Bogotá</v>
          </cell>
          <cell r="AF97" t="str">
            <v>CLAROS TEJADA NINI JOHANA</v>
          </cell>
          <cell r="AG97" t="str">
            <v>DCD_28 - Producir boletines y cuadros de salida con información estadística de nacimientos y defunciones a nivel nacional producidos, para el registro de hechos vitales en Colombia.</v>
          </cell>
          <cell r="AH97">
            <v>1</v>
          </cell>
          <cell r="AI97">
            <v>0</v>
          </cell>
          <cell r="AJ97">
            <v>0</v>
          </cell>
          <cell r="AK97">
            <v>0</v>
          </cell>
          <cell r="AL97">
            <v>0</v>
          </cell>
          <cell r="AM97">
            <v>1</v>
          </cell>
          <cell r="AN97" t="str">
            <v>DCD_28</v>
          </cell>
          <cell r="AO97">
            <v>36949000</v>
          </cell>
          <cell r="AP97" t="str">
            <v>0</v>
          </cell>
          <cell r="AQ97">
            <v>0</v>
          </cell>
          <cell r="AR97" t="str">
            <v>0</v>
          </cell>
          <cell r="AS97">
            <v>0</v>
          </cell>
          <cell r="AT97">
            <v>36949000</v>
          </cell>
          <cell r="AU97">
            <v>0</v>
          </cell>
        </row>
        <row r="98">
          <cell r="A98">
            <v>130510225</v>
          </cell>
          <cell r="B98" t="str">
            <v>Dirección de Censos y Demografía</v>
          </cell>
          <cell r="C98" t="str">
            <v>DCD</v>
          </cell>
          <cell r="D98" t="str">
            <v>DCD_EEVV_2025_CR</v>
          </cell>
          <cell r="E98" t="str">
            <v>Estadisticas Vitales</v>
          </cell>
          <cell r="F98" t="str">
            <v>Producción de información Estadística analizada</v>
          </cell>
          <cell r="G98" t="str">
            <v>Cuadros de resultados</v>
          </cell>
          <cell r="H98" t="str">
            <v>DCD-Producción de información Estadística analizada-Cuadros de resultados</v>
          </cell>
          <cell r="I98" t="str">
            <v>202300000000008</v>
          </cell>
          <cell r="J98" t="str">
            <v>DIRECCIÓN TERRITORIAL CENTRO</v>
          </cell>
          <cell r="K98" t="str">
            <v>BOGOTÁ</v>
          </cell>
          <cell r="L98" t="str">
            <v>Talento Humano</v>
          </cell>
          <cell r="M98" t="str">
            <v>Analista de Información</v>
          </cell>
          <cell r="N98" t="str">
            <v>1</v>
          </cell>
          <cell r="O98">
            <v>11</v>
          </cell>
          <cell r="P98" t="str">
            <v>0</v>
          </cell>
          <cell r="Q98" t="str">
            <v>11</v>
          </cell>
          <cell r="R98">
            <v>100</v>
          </cell>
          <cell r="S98">
            <v>3359000</v>
          </cell>
          <cell r="T98" t="str">
            <v>2025-02-01</v>
          </cell>
          <cell r="U98">
            <v>36949000</v>
          </cell>
          <cell r="V98">
            <v>36949000</v>
          </cell>
          <cell r="W98">
            <v>0</v>
          </cell>
          <cell r="X98" t="str">
            <v>no</v>
          </cell>
          <cell r="Y98" t="str">
            <v>no</v>
          </cell>
          <cell r="Z98" t="str">
            <v>83225</v>
          </cell>
          <cell r="AA98">
            <v>36949000</v>
          </cell>
          <cell r="AB98">
            <v>0</v>
          </cell>
          <cell r="AC98" t="str">
            <v>460</v>
          </cell>
          <cell r="AD98" t="str">
            <v>Dirección Territorial Bogotá</v>
          </cell>
          <cell r="AF98" t="str">
            <v>TORRES UMBARILA SANDRA</v>
          </cell>
          <cell r="AG98" t="str">
            <v>DCD_28 - Producir boletines y cuadros de salida con información estadística de nacimientos y defunciones a nivel nacional producidos, para el registro de hechos vitales en Colombia.</v>
          </cell>
          <cell r="AH98">
            <v>1</v>
          </cell>
          <cell r="AI98">
            <v>0</v>
          </cell>
          <cell r="AJ98">
            <v>0</v>
          </cell>
          <cell r="AK98">
            <v>0</v>
          </cell>
          <cell r="AL98">
            <v>0</v>
          </cell>
          <cell r="AM98">
            <v>1</v>
          </cell>
          <cell r="AN98" t="str">
            <v>DCD_28</v>
          </cell>
          <cell r="AO98">
            <v>36949000</v>
          </cell>
          <cell r="AP98" t="str">
            <v>0</v>
          </cell>
          <cell r="AQ98">
            <v>0</v>
          </cell>
          <cell r="AR98" t="str">
            <v>0</v>
          </cell>
          <cell r="AS98">
            <v>0</v>
          </cell>
          <cell r="AT98">
            <v>36949000</v>
          </cell>
          <cell r="AU98">
            <v>0</v>
          </cell>
        </row>
        <row r="99">
          <cell r="A99">
            <v>130110225</v>
          </cell>
          <cell r="B99" t="str">
            <v>Dirección de Censos y Demografía</v>
          </cell>
          <cell r="C99" t="str">
            <v>DCD</v>
          </cell>
          <cell r="D99" t="str">
            <v>DCD_EEVV_2025_CR</v>
          </cell>
          <cell r="E99" t="str">
            <v>Estadisticas Vitales</v>
          </cell>
          <cell r="F99" t="str">
            <v>Producción de información Estadística analizada</v>
          </cell>
          <cell r="G99" t="str">
            <v>Cuadros de resultados</v>
          </cell>
          <cell r="H99" t="str">
            <v>DCD-Producción de información Estadística analizada-Cuadros de resultados</v>
          </cell>
          <cell r="I99" t="str">
            <v>202300000000008</v>
          </cell>
          <cell r="J99" t="str">
            <v>DIRECCIÓN TERRITORIAL CENTRO</v>
          </cell>
          <cell r="K99" t="str">
            <v>YOPAL_BOG</v>
          </cell>
          <cell r="L99" t="str">
            <v>Talento Humano</v>
          </cell>
          <cell r="M99" t="str">
            <v>Analista de Información</v>
          </cell>
          <cell r="N99" t="str">
            <v>1</v>
          </cell>
          <cell r="O99">
            <v>11</v>
          </cell>
          <cell r="P99" t="str">
            <v>0</v>
          </cell>
          <cell r="Q99" t="str">
            <v>11</v>
          </cell>
          <cell r="R99">
            <v>100</v>
          </cell>
          <cell r="S99">
            <v>3359000</v>
          </cell>
          <cell r="T99" t="str">
            <v>2025-03-01</v>
          </cell>
          <cell r="U99">
            <v>36949000</v>
          </cell>
          <cell r="V99">
            <v>36949000</v>
          </cell>
          <cell r="W99">
            <v>0</v>
          </cell>
          <cell r="X99" t="str">
            <v>no</v>
          </cell>
          <cell r="Y99" t="str">
            <v>no</v>
          </cell>
          <cell r="Z99" t="str">
            <v>83225</v>
          </cell>
          <cell r="AA99">
            <v>36949000</v>
          </cell>
          <cell r="AB99">
            <v>0</v>
          </cell>
          <cell r="AC99" t="str">
            <v>460</v>
          </cell>
          <cell r="AD99" t="str">
            <v>Dirección Territorial Bogotá</v>
          </cell>
          <cell r="AF99" t="str">
            <v>BERMUDEZ CASTAÑEDA JHON FREDY</v>
          </cell>
          <cell r="AG99" t="str">
            <v>DCD_28 - Producir boletines y cuadros de salida con información estadística de nacimientos y defunciones a nivel nacional producidos, para el registro de hechos vitales en Colombia.</v>
          </cell>
          <cell r="AH99">
            <v>1</v>
          </cell>
          <cell r="AI99">
            <v>0</v>
          </cell>
          <cell r="AJ99">
            <v>0</v>
          </cell>
          <cell r="AK99">
            <v>0</v>
          </cell>
          <cell r="AL99">
            <v>0</v>
          </cell>
          <cell r="AM99">
            <v>1</v>
          </cell>
          <cell r="AN99" t="str">
            <v>DCD_28</v>
          </cell>
          <cell r="AO99">
            <v>36949000</v>
          </cell>
          <cell r="AP99" t="str">
            <v>0</v>
          </cell>
          <cell r="AQ99">
            <v>0</v>
          </cell>
          <cell r="AR99" t="str">
            <v>0</v>
          </cell>
          <cell r="AS99">
            <v>0</v>
          </cell>
          <cell r="AT99">
            <v>36949000</v>
          </cell>
          <cell r="AU99">
            <v>0</v>
          </cell>
        </row>
        <row r="100">
          <cell r="A100">
            <v>132810225</v>
          </cell>
          <cell r="B100" t="str">
            <v>Dirección de Censos y Demografía</v>
          </cell>
          <cell r="C100" t="str">
            <v>DCD</v>
          </cell>
          <cell r="D100" t="str">
            <v>DCD_EEVV_2025_DM</v>
          </cell>
          <cell r="E100" t="str">
            <v>Estadisticas Vitales</v>
          </cell>
          <cell r="F100" t="str">
            <v>Producción de información Estadística analizada</v>
          </cell>
          <cell r="G100" t="str">
            <v>Documentos metodológicos</v>
          </cell>
          <cell r="H100" t="str">
            <v>DCD-Producción de información Estadística analizada-Documentos metodológicos</v>
          </cell>
          <cell r="I100" t="str">
            <v>202300000000008</v>
          </cell>
          <cell r="J100" t="str">
            <v>DIRECCIÓN TERRITORIAL CENTRAL</v>
          </cell>
          <cell r="K100" t="str">
            <v>DANE CENTRAL</v>
          </cell>
          <cell r="L100" t="str">
            <v>Talento Humano</v>
          </cell>
          <cell r="M100" t="str">
            <v>Profesional</v>
          </cell>
          <cell r="N100" t="str">
            <v>1</v>
          </cell>
          <cell r="O100">
            <v>10</v>
          </cell>
          <cell r="P100" t="str">
            <v>0</v>
          </cell>
          <cell r="Q100" t="str">
            <v>10</v>
          </cell>
          <cell r="R100">
            <v>100</v>
          </cell>
          <cell r="S100">
            <v>8179000</v>
          </cell>
          <cell r="T100" t="str">
            <v>2025-02-01 00:00:00</v>
          </cell>
          <cell r="U100">
            <v>81790000</v>
          </cell>
          <cell r="V100">
            <v>81790000</v>
          </cell>
          <cell r="W100">
            <v>0</v>
          </cell>
          <cell r="X100" t="str">
            <v>NO</v>
          </cell>
          <cell r="Y100" t="str">
            <v>NO</v>
          </cell>
          <cell r="Z100" t="str">
            <v>15225</v>
          </cell>
          <cell r="AA100">
            <v>81790000</v>
          </cell>
          <cell r="AB100">
            <v>0</v>
          </cell>
          <cell r="AC100" t="str">
            <v>596</v>
          </cell>
          <cell r="AD100" t="str">
            <v>Dirección de Censos y Demografía</v>
          </cell>
          <cell r="AF100" t="str">
            <v>GINNA PAOLA SAAVEDRA MARTÍNEZ - -</v>
          </cell>
          <cell r="AG100" t="str">
            <v>DCD_21 - Realizar el Análisis de comparabilidad y calidad de los datos en el proceso preparatorio para la transición de CIE10 a CIE11 desarrollado, a través del uso de las herramientas tecnológicas para la codificación automática de causas de defunción en CIE11 "1. Desarrollo In House: SIGEV Módulo de codificación y 2. IRIS 6 - con nuevas versiones de pruebas".</v>
          </cell>
          <cell r="AH100">
            <v>1</v>
          </cell>
          <cell r="AI100">
            <v>0</v>
          </cell>
          <cell r="AJ100">
            <v>0</v>
          </cell>
          <cell r="AK100">
            <v>0</v>
          </cell>
          <cell r="AL100">
            <v>0</v>
          </cell>
          <cell r="AM100">
            <v>1</v>
          </cell>
          <cell r="AN100" t="str">
            <v>DCD_21</v>
          </cell>
          <cell r="AO100">
            <v>81790000</v>
          </cell>
          <cell r="AP100" t="str">
            <v>0</v>
          </cell>
          <cell r="AQ100">
            <v>0</v>
          </cell>
          <cell r="AR100" t="str">
            <v>0</v>
          </cell>
          <cell r="AS100">
            <v>0</v>
          </cell>
          <cell r="AT100">
            <v>81790000</v>
          </cell>
          <cell r="AU100">
            <v>0</v>
          </cell>
        </row>
        <row r="101">
          <cell r="A101">
            <v>132710225</v>
          </cell>
          <cell r="B101" t="str">
            <v>Dirección de Censos y Demografía</v>
          </cell>
          <cell r="C101" t="str">
            <v>DCD</v>
          </cell>
          <cell r="D101" t="str">
            <v>DCD_EEVV_2025_DM</v>
          </cell>
          <cell r="E101" t="str">
            <v>Estadisticas Vitales</v>
          </cell>
          <cell r="F101" t="str">
            <v>Producción de información Estadística analizada</v>
          </cell>
          <cell r="G101" t="str">
            <v>Documentos metodológicos</v>
          </cell>
          <cell r="H101" t="str">
            <v>DCD-Producción de información Estadística analizada-Documentos metodológicos</v>
          </cell>
          <cell r="I101" t="str">
            <v>202300000000008</v>
          </cell>
          <cell r="J101" t="str">
            <v>DIRECCIÓN TERRITORIAL CENTRAL</v>
          </cell>
          <cell r="K101" t="str">
            <v>DANE CENTRAL</v>
          </cell>
          <cell r="L101" t="str">
            <v>Talento Humano</v>
          </cell>
          <cell r="M101" t="str">
            <v>Profesional</v>
          </cell>
          <cell r="N101" t="str">
            <v>1</v>
          </cell>
          <cell r="O101">
            <v>11</v>
          </cell>
          <cell r="P101" t="str">
            <v>0</v>
          </cell>
          <cell r="Q101" t="str">
            <v>11</v>
          </cell>
          <cell r="R101">
            <v>100</v>
          </cell>
          <cell r="S101">
            <v>5094000</v>
          </cell>
          <cell r="T101" t="str">
            <v>2025-02-01 00:00:00</v>
          </cell>
          <cell r="U101">
            <v>56034000</v>
          </cell>
          <cell r="V101">
            <v>56034000</v>
          </cell>
          <cell r="W101">
            <v>0</v>
          </cell>
          <cell r="X101" t="str">
            <v>NO</v>
          </cell>
          <cell r="Y101" t="str">
            <v>NO</v>
          </cell>
          <cell r="Z101" t="str">
            <v>27925</v>
          </cell>
          <cell r="AA101">
            <v>56034000</v>
          </cell>
          <cell r="AB101">
            <v>0</v>
          </cell>
          <cell r="AC101" t="str">
            <v>2234</v>
          </cell>
          <cell r="AD101" t="str">
            <v>Dirección de Censos y Demografía</v>
          </cell>
          <cell r="AF101" t="str">
            <v>AMPARO INES GUERRERO CETINA - -</v>
          </cell>
          <cell r="AG101" t="str">
            <v>DCD_21 - Realizar el Análisis de comparabilidad y calidad de los datos en el proceso preparatorio para la transición de CIE10 a CIE11 desarrollado, a través del uso de las herramientas tecnológicas para la codificación automática de causas de defunción en CIE11 "1. Desarrollo In House: SIGEV Módulo de codificación y 2. IRIS 6 - con nuevas versiones de pruebas".</v>
          </cell>
          <cell r="AH101">
            <v>1</v>
          </cell>
          <cell r="AI101">
            <v>0</v>
          </cell>
          <cell r="AJ101">
            <v>0</v>
          </cell>
          <cell r="AK101">
            <v>0</v>
          </cell>
          <cell r="AL101">
            <v>0</v>
          </cell>
          <cell r="AM101">
            <v>1</v>
          </cell>
          <cell r="AN101" t="str">
            <v>DCD_21</v>
          </cell>
          <cell r="AO101">
            <v>56034000</v>
          </cell>
          <cell r="AP101" t="str">
            <v>0</v>
          </cell>
          <cell r="AQ101">
            <v>0</v>
          </cell>
          <cell r="AR101" t="str">
            <v>0</v>
          </cell>
          <cell r="AS101">
            <v>0</v>
          </cell>
          <cell r="AT101">
            <v>56034000</v>
          </cell>
          <cell r="AU101">
            <v>0</v>
          </cell>
        </row>
        <row r="102">
          <cell r="A102">
            <v>132610225</v>
          </cell>
          <cell r="B102" t="str">
            <v>Dirección de Censos y Demografía</v>
          </cell>
          <cell r="C102" t="str">
            <v>DCD</v>
          </cell>
          <cell r="D102" t="str">
            <v>DCD_EEVV_2025_DM</v>
          </cell>
          <cell r="E102" t="str">
            <v>Estadisticas Vitales</v>
          </cell>
          <cell r="F102" t="str">
            <v>Producción de información Estadística analizada</v>
          </cell>
          <cell r="G102" t="str">
            <v>Documentos metodológicos</v>
          </cell>
          <cell r="H102" t="str">
            <v>DCD-Producción de información Estadística analizada-Documentos metodológicos</v>
          </cell>
          <cell r="I102" t="str">
            <v>202300000000008</v>
          </cell>
          <cell r="J102" t="str">
            <v>DIRECCIÓN TERRITORIAL CENTRAL</v>
          </cell>
          <cell r="K102" t="str">
            <v>DANE CENTRAL</v>
          </cell>
          <cell r="L102" t="str">
            <v>Talento Humano</v>
          </cell>
          <cell r="M102" t="str">
            <v>Profesional</v>
          </cell>
          <cell r="N102" t="str">
            <v>1</v>
          </cell>
          <cell r="O102">
            <v>11</v>
          </cell>
          <cell r="P102" t="str">
            <v>0</v>
          </cell>
          <cell r="Q102" t="str">
            <v>11</v>
          </cell>
          <cell r="R102">
            <v>100</v>
          </cell>
          <cell r="S102">
            <v>4371000</v>
          </cell>
          <cell r="T102" t="str">
            <v>2025-02-01 00:00:00</v>
          </cell>
          <cell r="U102">
            <v>48081000</v>
          </cell>
          <cell r="V102">
            <v>47789600</v>
          </cell>
          <cell r="W102">
            <v>291400</v>
          </cell>
          <cell r="X102" t="str">
            <v>NO</v>
          </cell>
          <cell r="Y102" t="str">
            <v>NO</v>
          </cell>
          <cell r="Z102" t="str">
            <v>27025</v>
          </cell>
          <cell r="AA102">
            <v>47789600</v>
          </cell>
          <cell r="AB102">
            <v>291400</v>
          </cell>
          <cell r="AC102" t="str">
            <v>2233</v>
          </cell>
          <cell r="AD102" t="str">
            <v>Dirección de Censos y Demografía</v>
          </cell>
          <cell r="AF102" t="str">
            <v>ANDREA DEL PILAR VARGAS PERALTA - -</v>
          </cell>
          <cell r="AG102" t="str">
            <v>DCD_21 - Realizar el Análisis de comparabilidad y calidad de los datos en el proceso preparatorio para la transición de CIE10 a CIE11 desarrollado, a través del uso de las herramientas tecnológicas para la codificación automática de causas de defunción en CIE11 "1. Desarrollo In House: SIGEV Módulo de codificación y 2. IRIS 6 - con nuevas versiones de pruebas".</v>
          </cell>
          <cell r="AH102">
            <v>1</v>
          </cell>
          <cell r="AI102">
            <v>0</v>
          </cell>
          <cell r="AJ102">
            <v>0</v>
          </cell>
          <cell r="AK102">
            <v>0</v>
          </cell>
          <cell r="AL102">
            <v>0</v>
          </cell>
          <cell r="AM102">
            <v>1</v>
          </cell>
          <cell r="AN102" t="str">
            <v>DCD_21</v>
          </cell>
          <cell r="AO102">
            <v>48081000</v>
          </cell>
          <cell r="AP102" t="str">
            <v>0</v>
          </cell>
          <cell r="AQ102">
            <v>0</v>
          </cell>
          <cell r="AR102" t="str">
            <v>0</v>
          </cell>
          <cell r="AS102">
            <v>0</v>
          </cell>
          <cell r="AT102">
            <v>48081000</v>
          </cell>
          <cell r="AU102">
            <v>0</v>
          </cell>
        </row>
        <row r="103">
          <cell r="A103">
            <v>132510225</v>
          </cell>
          <cell r="B103" t="str">
            <v>Dirección de Censos y Demografía</v>
          </cell>
          <cell r="C103" t="str">
            <v>DCD</v>
          </cell>
          <cell r="D103" t="str">
            <v>DCD_EEVV_2025_DM</v>
          </cell>
          <cell r="E103" t="str">
            <v>Estadisticas Vitales</v>
          </cell>
          <cell r="F103" t="str">
            <v>Producción de información Estadística analizada</v>
          </cell>
          <cell r="G103" t="str">
            <v>Documentos metodológicos</v>
          </cell>
          <cell r="H103" t="str">
            <v>DCD-Producción de información Estadística analizada-Documentos metodológicos</v>
          </cell>
          <cell r="I103" t="str">
            <v>202300000000008</v>
          </cell>
          <cell r="J103" t="str">
            <v>DIRECCIÓN TERRITORIAL CENTRAL</v>
          </cell>
          <cell r="K103" t="str">
            <v>DANE CENTRAL</v>
          </cell>
          <cell r="L103" t="str">
            <v>Talento Humano</v>
          </cell>
          <cell r="M103" t="str">
            <v>Técnico</v>
          </cell>
          <cell r="N103" t="str">
            <v>1</v>
          </cell>
          <cell r="O103">
            <v>11</v>
          </cell>
          <cell r="P103" t="str">
            <v>0</v>
          </cell>
          <cell r="Q103" t="str">
            <v>11</v>
          </cell>
          <cell r="R103">
            <v>100</v>
          </cell>
          <cell r="S103">
            <v>2667922</v>
          </cell>
          <cell r="T103" t="str">
            <v>2025-02-01 00:00:00</v>
          </cell>
          <cell r="U103">
            <v>29347142</v>
          </cell>
          <cell r="V103">
            <v>29347142</v>
          </cell>
          <cell r="W103">
            <v>0</v>
          </cell>
          <cell r="X103" t="str">
            <v>NO</v>
          </cell>
          <cell r="Y103" t="str">
            <v>NO</v>
          </cell>
          <cell r="Z103" t="str">
            <v>34525</v>
          </cell>
          <cell r="AA103">
            <v>29347142</v>
          </cell>
          <cell r="AB103">
            <v>0</v>
          </cell>
          <cell r="AC103" t="str">
            <v>595</v>
          </cell>
          <cell r="AD103" t="str">
            <v>Dirección de Censos y Demografía</v>
          </cell>
          <cell r="AF103" t="str">
            <v>MARIANA HERRERA HUERTAS - -</v>
          </cell>
          <cell r="AG103" t="str">
            <v>DCD_21 - Realizar el Análisis de comparabilidad y calidad de los datos en el proceso preparatorio para la transición de CIE10 a CIE11 desarrollado, a través del uso de las herramientas tecnológicas para la codificación automática de causas de defunción en CIE11 "1. Desarrollo In House: SIGEV Módulo de codificación y 2. IRIS 6 - con nuevas versiones de pruebas".</v>
          </cell>
          <cell r="AH103">
            <v>1</v>
          </cell>
          <cell r="AI103">
            <v>0</v>
          </cell>
          <cell r="AJ103">
            <v>0</v>
          </cell>
          <cell r="AK103">
            <v>0</v>
          </cell>
          <cell r="AL103">
            <v>0</v>
          </cell>
          <cell r="AM103">
            <v>1</v>
          </cell>
          <cell r="AN103" t="str">
            <v>DCD_21</v>
          </cell>
          <cell r="AO103">
            <v>29347142</v>
          </cell>
          <cell r="AP103" t="str">
            <v>0</v>
          </cell>
          <cell r="AQ103">
            <v>0</v>
          </cell>
          <cell r="AR103" t="str">
            <v>0</v>
          </cell>
          <cell r="AS103">
            <v>0</v>
          </cell>
          <cell r="AT103">
            <v>29347142</v>
          </cell>
          <cell r="AU103">
            <v>0</v>
          </cell>
        </row>
        <row r="104">
          <cell r="A104">
            <v>132410225</v>
          </cell>
          <cell r="B104" t="str">
            <v>Dirección de Censos y Demografía</v>
          </cell>
          <cell r="C104" t="str">
            <v>DCD</v>
          </cell>
          <cell r="D104" t="str">
            <v>DCD_EEVV_2025_DM</v>
          </cell>
          <cell r="E104" t="str">
            <v>Estadisticas Vitales</v>
          </cell>
          <cell r="F104" t="str">
            <v>Producción de información Estadística analizada</v>
          </cell>
          <cell r="G104" t="str">
            <v>Documentos metodológicos</v>
          </cell>
          <cell r="H104" t="str">
            <v>DCD-Producción de información Estadística analizada-Documentos metodológicos</v>
          </cell>
          <cell r="I104" t="str">
            <v>202300000000008</v>
          </cell>
          <cell r="J104" t="str">
            <v>DIRECCIÓN TERRITORIAL CENTRAL</v>
          </cell>
          <cell r="K104" t="str">
            <v>DANE CENTRAL</v>
          </cell>
          <cell r="L104" t="str">
            <v>Talento Humano</v>
          </cell>
          <cell r="M104" t="str">
            <v>Técnico</v>
          </cell>
          <cell r="N104" t="str">
            <v>1</v>
          </cell>
          <cell r="O104">
            <v>11</v>
          </cell>
          <cell r="P104" t="str">
            <v>0</v>
          </cell>
          <cell r="Q104" t="str">
            <v>11</v>
          </cell>
          <cell r="R104">
            <v>100</v>
          </cell>
          <cell r="S104">
            <v>2667922</v>
          </cell>
          <cell r="T104" t="str">
            <v>2025-02-01 00:00:00</v>
          </cell>
          <cell r="U104">
            <v>29347142</v>
          </cell>
          <cell r="V104">
            <v>29169281</v>
          </cell>
          <cell r="W104">
            <v>177861</v>
          </cell>
          <cell r="X104" t="str">
            <v>NO</v>
          </cell>
          <cell r="Y104" t="str">
            <v>NO</v>
          </cell>
          <cell r="Z104" t="str">
            <v>34525</v>
          </cell>
          <cell r="AA104">
            <v>29169281</v>
          </cell>
          <cell r="AB104">
            <v>177861</v>
          </cell>
          <cell r="AC104" t="str">
            <v>595</v>
          </cell>
          <cell r="AD104" t="str">
            <v>Dirección de Censos y Demografía</v>
          </cell>
          <cell r="AF104" t="str">
            <v>LEIDY ANGELICA REYES HUERTAS - -</v>
          </cell>
          <cell r="AG104" t="str">
            <v>DCD_21 - Realizar el Análisis de comparabilidad y calidad de los datos en el proceso preparatorio para la transición de CIE10 a CIE11 desarrollado, a través del uso de las herramientas tecnológicas para la codificación automática de causas de defunción en CIE11 "1. Desarrollo In House: SIGEV Módulo de codificación y 2. IRIS 6 - con nuevas versiones de pruebas".</v>
          </cell>
          <cell r="AH104">
            <v>1</v>
          </cell>
          <cell r="AI104">
            <v>0</v>
          </cell>
          <cell r="AJ104">
            <v>0</v>
          </cell>
          <cell r="AK104">
            <v>0</v>
          </cell>
          <cell r="AL104">
            <v>0</v>
          </cell>
          <cell r="AM104">
            <v>1</v>
          </cell>
          <cell r="AN104" t="str">
            <v>DCD_21</v>
          </cell>
          <cell r="AO104">
            <v>29347142</v>
          </cell>
          <cell r="AP104" t="str">
            <v>0</v>
          </cell>
          <cell r="AQ104">
            <v>0</v>
          </cell>
          <cell r="AR104" t="str">
            <v>0</v>
          </cell>
          <cell r="AS104">
            <v>0</v>
          </cell>
          <cell r="AT104">
            <v>29347142</v>
          </cell>
          <cell r="AU104">
            <v>0</v>
          </cell>
        </row>
        <row r="105">
          <cell r="A105">
            <v>132310225</v>
          </cell>
          <cell r="B105" t="str">
            <v>Dirección de Censos y Demografía</v>
          </cell>
          <cell r="C105" t="str">
            <v>DCD</v>
          </cell>
          <cell r="D105" t="str">
            <v>DCD_EEVV_2025_DM</v>
          </cell>
          <cell r="E105" t="str">
            <v>Estadisticas Vitales</v>
          </cell>
          <cell r="F105" t="str">
            <v>Producción de información Estadística analizada</v>
          </cell>
          <cell r="G105" t="str">
            <v>Documentos metodológicos</v>
          </cell>
          <cell r="H105" t="str">
            <v>DCD-Producción de información Estadística analizada-Documentos metodológicos</v>
          </cell>
          <cell r="I105" t="str">
            <v>202300000000008</v>
          </cell>
          <cell r="J105" t="str">
            <v>DIRECCIÓN TERRITORIAL CENTRAL</v>
          </cell>
          <cell r="K105" t="str">
            <v>DANE CENTRAL</v>
          </cell>
          <cell r="L105" t="str">
            <v>Talento Humano</v>
          </cell>
          <cell r="M105" t="str">
            <v>Técnico</v>
          </cell>
          <cell r="N105" t="str">
            <v>1</v>
          </cell>
          <cell r="O105">
            <v>11</v>
          </cell>
          <cell r="P105" t="str">
            <v>0</v>
          </cell>
          <cell r="Q105" t="str">
            <v>11</v>
          </cell>
          <cell r="R105">
            <v>100</v>
          </cell>
          <cell r="S105">
            <v>2667922</v>
          </cell>
          <cell r="T105" t="str">
            <v>2025-02-01 00:00:00</v>
          </cell>
          <cell r="U105">
            <v>29347142</v>
          </cell>
          <cell r="V105">
            <v>29347142</v>
          </cell>
          <cell r="W105">
            <v>0</v>
          </cell>
          <cell r="X105" t="str">
            <v>NO</v>
          </cell>
          <cell r="Y105" t="str">
            <v>NO</v>
          </cell>
          <cell r="Z105" t="str">
            <v>33725</v>
          </cell>
          <cell r="AA105">
            <v>29347142</v>
          </cell>
          <cell r="AB105">
            <v>0</v>
          </cell>
          <cell r="AC105" t="str">
            <v>311</v>
          </cell>
          <cell r="AD105" t="str">
            <v>Dirección de Censos y Demografía</v>
          </cell>
          <cell r="AF105" t="str">
            <v>MARIA DEL PILAR MARINEZ MEJIA - -</v>
          </cell>
          <cell r="AG105" t="str">
            <v>DCD_21 - Realizar el Análisis de comparabilidad y calidad de los datos en el proceso preparatorio para la transición de CIE10 a CIE11 desarrollado, a través del uso de las herramientas tecnológicas para la codificación automática de causas de defunción en CIE11 "1. Desarrollo In House: SIGEV Módulo de codificación y 2. IRIS 6 - con nuevas versiones de pruebas".</v>
          </cell>
          <cell r="AH105">
            <v>1</v>
          </cell>
          <cell r="AI105">
            <v>0</v>
          </cell>
          <cell r="AJ105">
            <v>0</v>
          </cell>
          <cell r="AK105">
            <v>0</v>
          </cell>
          <cell r="AL105">
            <v>0</v>
          </cell>
          <cell r="AM105">
            <v>1</v>
          </cell>
          <cell r="AN105" t="str">
            <v>DCD_21</v>
          </cell>
          <cell r="AO105">
            <v>29347142</v>
          </cell>
          <cell r="AP105" t="str">
            <v>0</v>
          </cell>
          <cell r="AQ105">
            <v>0</v>
          </cell>
          <cell r="AR105" t="str">
            <v>0</v>
          </cell>
          <cell r="AS105">
            <v>0</v>
          </cell>
          <cell r="AT105">
            <v>29347142</v>
          </cell>
          <cell r="AU105">
            <v>0</v>
          </cell>
        </row>
        <row r="106">
          <cell r="A106">
            <v>132210225</v>
          </cell>
          <cell r="B106" t="str">
            <v>Dirección de Censos y Demografía</v>
          </cell>
          <cell r="C106" t="str">
            <v>DCD</v>
          </cell>
          <cell r="D106" t="str">
            <v>DCD_EEVV_2025_CR</v>
          </cell>
          <cell r="E106" t="str">
            <v>Estadisticas Vitales</v>
          </cell>
          <cell r="F106" t="str">
            <v>Producción de información Estadística analizada</v>
          </cell>
          <cell r="G106" t="str">
            <v>Cuadros de resultados</v>
          </cell>
          <cell r="H106" t="str">
            <v>DCD-Producción de información Estadística analizada-Cuadros de resultados</v>
          </cell>
          <cell r="I106" t="str">
            <v>202300000000008</v>
          </cell>
          <cell r="J106" t="str">
            <v>DIRECCIÓN TERRITORIAL CENTRAL</v>
          </cell>
          <cell r="K106" t="str">
            <v>DANE CENTRAL</v>
          </cell>
          <cell r="L106" t="str">
            <v>Talento Humano</v>
          </cell>
          <cell r="M106" t="str">
            <v>Profesional</v>
          </cell>
          <cell r="N106" t="str">
            <v>1</v>
          </cell>
          <cell r="O106">
            <v>11</v>
          </cell>
          <cell r="P106" t="str">
            <v>0</v>
          </cell>
          <cell r="Q106" t="str">
            <v>11</v>
          </cell>
          <cell r="R106">
            <v>100</v>
          </cell>
          <cell r="S106">
            <v>9418000</v>
          </cell>
          <cell r="T106" t="str">
            <v>2025-02-01 00:00:00</v>
          </cell>
          <cell r="U106">
            <v>103598000</v>
          </cell>
          <cell r="V106">
            <v>103598000</v>
          </cell>
          <cell r="W106">
            <v>0</v>
          </cell>
          <cell r="X106" t="str">
            <v>NO</v>
          </cell>
          <cell r="Y106" t="str">
            <v>NO</v>
          </cell>
          <cell r="Z106" t="str">
            <v>15525</v>
          </cell>
          <cell r="AA106">
            <v>103598000</v>
          </cell>
          <cell r="AB106">
            <v>0</v>
          </cell>
          <cell r="AC106" t="str">
            <v>587</v>
          </cell>
          <cell r="AD106" t="str">
            <v>Dirección de Censos y Demografía</v>
          </cell>
          <cell r="AF106" t="str">
            <v>OSCAR ANDRES CRUZ MARTINEZ - -</v>
          </cell>
          <cell r="AG106" t="str">
            <v>DCD_21 - Realizar el Análisis de comparabilidad y calidad de los datos en el proceso preparatorio para la transición de CIE10 a CIE11 desarrollado, a través del uso de las herramientas tecnológicas para la codificación automática de causas de defunción en CIE11 "1. Desarrollo In House: SIGEV Módulo de codificación y 2. IRIS 6 - con nuevas versiones de pruebas".</v>
          </cell>
          <cell r="AH106">
            <v>1</v>
          </cell>
          <cell r="AI106">
            <v>0</v>
          </cell>
          <cell r="AJ106">
            <v>0</v>
          </cell>
          <cell r="AK106">
            <v>0</v>
          </cell>
          <cell r="AL106">
            <v>0</v>
          </cell>
          <cell r="AM106">
            <v>1</v>
          </cell>
          <cell r="AN106" t="str">
            <v>DCD_21</v>
          </cell>
          <cell r="AO106">
            <v>103598000</v>
          </cell>
          <cell r="AP106" t="str">
            <v>0</v>
          </cell>
          <cell r="AQ106">
            <v>0</v>
          </cell>
          <cell r="AR106" t="str">
            <v>0</v>
          </cell>
          <cell r="AS106">
            <v>0</v>
          </cell>
          <cell r="AT106">
            <v>103598000</v>
          </cell>
          <cell r="AU106">
            <v>0</v>
          </cell>
        </row>
        <row r="107">
          <cell r="A107">
            <v>132110225</v>
          </cell>
          <cell r="B107" t="str">
            <v>Dirección de Censos y Demografía</v>
          </cell>
          <cell r="C107" t="str">
            <v>DCD</v>
          </cell>
          <cell r="D107" t="str">
            <v>DCD_EEVV_2025_CR</v>
          </cell>
          <cell r="E107" t="str">
            <v>Estadisticas Vitales</v>
          </cell>
          <cell r="F107" t="str">
            <v>Producción de información Estadística analizada</v>
          </cell>
          <cell r="G107" t="str">
            <v>Cuadros de resultados</v>
          </cell>
          <cell r="H107" t="str">
            <v>DCD-Producción de información Estadística analizada-Cuadros de resultados</v>
          </cell>
          <cell r="I107" t="str">
            <v>202300000000008</v>
          </cell>
          <cell r="J107" t="str">
            <v>DIRECCIÓN TERRITORIAL CENTRAL</v>
          </cell>
          <cell r="K107" t="str">
            <v>DANE CENTRAL</v>
          </cell>
          <cell r="L107" t="str">
            <v>Talento Humano</v>
          </cell>
          <cell r="M107" t="str">
            <v>Profesional</v>
          </cell>
          <cell r="N107" t="str">
            <v>1</v>
          </cell>
          <cell r="O107">
            <v>11</v>
          </cell>
          <cell r="P107" t="str">
            <v>0</v>
          </cell>
          <cell r="Q107" t="str">
            <v>11</v>
          </cell>
          <cell r="R107">
            <v>100</v>
          </cell>
          <cell r="S107">
            <v>8179000</v>
          </cell>
          <cell r="T107" t="str">
            <v>2025-02-01 00:00:00</v>
          </cell>
          <cell r="U107">
            <v>89969000</v>
          </cell>
          <cell r="V107">
            <v>89969000</v>
          </cell>
          <cell r="W107">
            <v>0</v>
          </cell>
          <cell r="X107" t="str">
            <v>NO</v>
          </cell>
          <cell r="Y107" t="str">
            <v>NO</v>
          </cell>
          <cell r="Z107" t="str">
            <v>26025</v>
          </cell>
          <cell r="AA107">
            <v>89969000</v>
          </cell>
          <cell r="AB107">
            <v>0</v>
          </cell>
          <cell r="AC107" t="str">
            <v>600</v>
          </cell>
          <cell r="AD107" t="str">
            <v>Dirección de Censos y Demografía</v>
          </cell>
          <cell r="AF107" t="str">
            <v>JAIRO BUITRAGO - -</v>
          </cell>
          <cell r="AG107" t="str">
            <v>DCD_21 - Realizar el Análisis de comparabilidad y calidad de los datos en el proceso preparatorio para la transición de CIE10 a CIE11 desarrollado, a través del uso de las herramientas tecnológicas para la codificación automática de causas de defunción en CIE11 "1. Desarrollo In House: SIGEV Módulo de codificación y 2. IRIS 6 - con nuevas versiones de pruebas".</v>
          </cell>
          <cell r="AH107">
            <v>1</v>
          </cell>
          <cell r="AI107">
            <v>0</v>
          </cell>
          <cell r="AJ107">
            <v>0</v>
          </cell>
          <cell r="AK107">
            <v>0</v>
          </cell>
          <cell r="AL107">
            <v>0</v>
          </cell>
          <cell r="AM107">
            <v>1</v>
          </cell>
          <cell r="AN107" t="str">
            <v>DCD_21</v>
          </cell>
          <cell r="AO107">
            <v>89969000</v>
          </cell>
          <cell r="AP107" t="str">
            <v>0</v>
          </cell>
          <cell r="AQ107">
            <v>0</v>
          </cell>
          <cell r="AR107" t="str">
            <v>0</v>
          </cell>
          <cell r="AS107">
            <v>0</v>
          </cell>
          <cell r="AT107">
            <v>89969000</v>
          </cell>
          <cell r="AU107">
            <v>0</v>
          </cell>
        </row>
        <row r="108">
          <cell r="A108">
            <v>132010225</v>
          </cell>
          <cell r="B108" t="str">
            <v>Dirección de Censos y Demografía</v>
          </cell>
          <cell r="C108" t="str">
            <v>DCD</v>
          </cell>
          <cell r="D108" t="str">
            <v>DCD_EEVV_2025_CR</v>
          </cell>
          <cell r="E108" t="str">
            <v>Estadisticas Vitales</v>
          </cell>
          <cell r="F108" t="str">
            <v>Producción de información Estadística analizada</v>
          </cell>
          <cell r="G108" t="str">
            <v>Cuadros de resultados</v>
          </cell>
          <cell r="H108" t="str">
            <v>DCD-Producción de información Estadística analizada-Cuadros de resultados</v>
          </cell>
          <cell r="I108" t="str">
            <v>202300000000008</v>
          </cell>
          <cell r="J108" t="str">
            <v>DIRECCIÓN TERRITORIAL CENTRAL</v>
          </cell>
          <cell r="K108" t="str">
            <v>DANE CENTRAL</v>
          </cell>
          <cell r="L108" t="str">
            <v>Talento Humano</v>
          </cell>
          <cell r="M108" t="str">
            <v>Profesional</v>
          </cell>
          <cell r="N108" t="str">
            <v>1</v>
          </cell>
          <cell r="O108">
            <v>9</v>
          </cell>
          <cell r="P108" t="str">
            <v>0</v>
          </cell>
          <cell r="Q108" t="str">
            <v>9</v>
          </cell>
          <cell r="R108">
            <v>100</v>
          </cell>
          <cell r="S108">
            <v>5198000</v>
          </cell>
          <cell r="T108" t="str">
            <v>2025-02-01 00:00:00</v>
          </cell>
          <cell r="U108">
            <v>46782000</v>
          </cell>
          <cell r="V108">
            <v>46782000</v>
          </cell>
          <cell r="W108">
            <v>0</v>
          </cell>
          <cell r="X108" t="str">
            <v>NO</v>
          </cell>
          <cell r="Y108" t="str">
            <v>NO</v>
          </cell>
          <cell r="Z108" t="str">
            <v>43425</v>
          </cell>
          <cell r="AA108">
            <v>46782000</v>
          </cell>
          <cell r="AB108">
            <v>0</v>
          </cell>
          <cell r="AC108" t="str">
            <v>740</v>
          </cell>
          <cell r="AD108" t="str">
            <v>Dirección de Censos y Demografía</v>
          </cell>
          <cell r="AF108" t="str">
            <v>POR CONFIRMAR NOMBRE - -</v>
          </cell>
          <cell r="AG108" t="str">
            <v>DCD_28 - Producir boletines y cuadros de salida con información estadística de nacimientos y defunciones a nivel nacional producidos, para el registro de hechos vitales en Colombia.</v>
          </cell>
          <cell r="AH108">
            <v>1</v>
          </cell>
          <cell r="AI108">
            <v>0</v>
          </cell>
          <cell r="AJ108">
            <v>0</v>
          </cell>
          <cell r="AK108">
            <v>0</v>
          </cell>
          <cell r="AL108">
            <v>0</v>
          </cell>
          <cell r="AM108">
            <v>1</v>
          </cell>
          <cell r="AN108" t="str">
            <v>DCD_28</v>
          </cell>
          <cell r="AO108">
            <v>46782000</v>
          </cell>
          <cell r="AP108" t="str">
            <v>0</v>
          </cell>
          <cell r="AQ108">
            <v>0</v>
          </cell>
          <cell r="AR108" t="str">
            <v>0</v>
          </cell>
          <cell r="AS108">
            <v>0</v>
          </cell>
          <cell r="AT108">
            <v>46782000</v>
          </cell>
          <cell r="AU108">
            <v>0</v>
          </cell>
        </row>
        <row r="109">
          <cell r="A109">
            <v>131910225</v>
          </cell>
          <cell r="B109" t="str">
            <v>Dirección de Censos y Demografía</v>
          </cell>
          <cell r="C109" t="str">
            <v>DCD</v>
          </cell>
          <cell r="D109" t="str">
            <v>DCD_EEVV_2025_CR</v>
          </cell>
          <cell r="E109" t="str">
            <v>Estadisticas Vitales</v>
          </cell>
          <cell r="F109" t="str">
            <v>Producción de información Estadística analizada</v>
          </cell>
          <cell r="G109" t="str">
            <v>Cuadros de resultados</v>
          </cell>
          <cell r="H109" t="str">
            <v>DCD-Producción de información Estadística analizada-Cuadros de resultados</v>
          </cell>
          <cell r="I109" t="str">
            <v>202300000000008</v>
          </cell>
          <cell r="J109" t="str">
            <v>DIRECCIÓN TERRITORIAL CENTRAL</v>
          </cell>
          <cell r="K109" t="str">
            <v>DANE CENTRAL</v>
          </cell>
          <cell r="L109" t="str">
            <v>Talento Humano</v>
          </cell>
          <cell r="M109" t="str">
            <v>Analista de Información</v>
          </cell>
          <cell r="N109" t="str">
            <v>1</v>
          </cell>
          <cell r="O109">
            <v>11</v>
          </cell>
          <cell r="P109" t="str">
            <v>0</v>
          </cell>
          <cell r="Q109" t="str">
            <v>11</v>
          </cell>
          <cell r="R109">
            <v>100</v>
          </cell>
          <cell r="S109">
            <v>4238000</v>
          </cell>
          <cell r="T109" t="str">
            <v>2025-02-01 00:00:00</v>
          </cell>
          <cell r="U109">
            <v>46618000</v>
          </cell>
          <cell r="V109">
            <v>46618000</v>
          </cell>
          <cell r="W109">
            <v>0</v>
          </cell>
          <cell r="X109" t="str">
            <v>NO</v>
          </cell>
          <cell r="Y109" t="str">
            <v>NO</v>
          </cell>
          <cell r="Z109" t="str">
            <v>43725</v>
          </cell>
          <cell r="AA109">
            <v>46618000</v>
          </cell>
          <cell r="AB109">
            <v>0</v>
          </cell>
          <cell r="AC109" t="str">
            <v>736</v>
          </cell>
          <cell r="AD109" t="str">
            <v>Dirección de Censos y Demografía</v>
          </cell>
          <cell r="AF109" t="str">
            <v>POR CONFIRMAR NOMBRE - -</v>
          </cell>
          <cell r="AG109" t="str">
            <v>DCD_28 - Producir boletines y cuadros de salida con información estadística de nacimientos y defunciones a nivel nacional producidos, para el registro de hechos vitales en Colombia.</v>
          </cell>
          <cell r="AH109">
            <v>1</v>
          </cell>
          <cell r="AI109">
            <v>0</v>
          </cell>
          <cell r="AJ109">
            <v>0</v>
          </cell>
          <cell r="AK109">
            <v>0</v>
          </cell>
          <cell r="AL109">
            <v>0</v>
          </cell>
          <cell r="AM109">
            <v>1</v>
          </cell>
          <cell r="AN109" t="str">
            <v>DCD_28</v>
          </cell>
          <cell r="AO109">
            <v>46618000</v>
          </cell>
          <cell r="AP109" t="str">
            <v>0</v>
          </cell>
          <cell r="AQ109">
            <v>0</v>
          </cell>
          <cell r="AR109" t="str">
            <v>0</v>
          </cell>
          <cell r="AS109">
            <v>0</v>
          </cell>
          <cell r="AT109">
            <v>46618000</v>
          </cell>
          <cell r="AU109">
            <v>0</v>
          </cell>
        </row>
        <row r="110">
          <cell r="A110">
            <v>131810225</v>
          </cell>
          <cell r="B110" t="str">
            <v>Dirección de Censos y Demografía</v>
          </cell>
          <cell r="C110" t="str">
            <v>DCD</v>
          </cell>
          <cell r="D110" t="str">
            <v>DCD_EEVV_2025_BT</v>
          </cell>
          <cell r="E110" t="str">
            <v>Estadisticas Vitales</v>
          </cell>
          <cell r="F110" t="str">
            <v>Producción de información Estadística analizada</v>
          </cell>
          <cell r="G110" t="str">
            <v>Boletines Técnicos</v>
          </cell>
          <cell r="H110" t="str">
            <v>DCD-Producción de información Estadística analizada-Boletines Técnicos</v>
          </cell>
          <cell r="I110" t="str">
            <v>202300000000008</v>
          </cell>
          <cell r="J110" t="str">
            <v>DIRECCIÓN TERRITORIAL CENTRAL</v>
          </cell>
          <cell r="K110" t="str">
            <v>DANE CENTRAL</v>
          </cell>
          <cell r="L110" t="str">
            <v>Talento Humano</v>
          </cell>
          <cell r="M110" t="str">
            <v>Profesional</v>
          </cell>
          <cell r="N110" t="str">
            <v>1</v>
          </cell>
          <cell r="O110">
            <v>11</v>
          </cell>
          <cell r="P110" t="str">
            <v>0</v>
          </cell>
          <cell r="Q110" t="str">
            <v>11</v>
          </cell>
          <cell r="R110">
            <v>100</v>
          </cell>
          <cell r="S110">
            <v>6675000</v>
          </cell>
          <cell r="T110" t="str">
            <v>2025-02-01 00:00:00</v>
          </cell>
          <cell r="U110">
            <v>73425000</v>
          </cell>
          <cell r="V110">
            <v>73425000</v>
          </cell>
          <cell r="W110">
            <v>0</v>
          </cell>
          <cell r="X110" t="str">
            <v>NO</v>
          </cell>
          <cell r="Y110" t="str">
            <v>NO</v>
          </cell>
          <cell r="Z110" t="str">
            <v>31825</v>
          </cell>
          <cell r="AA110">
            <v>73425000</v>
          </cell>
          <cell r="AB110">
            <v>0</v>
          </cell>
          <cell r="AC110" t="str">
            <v>559</v>
          </cell>
          <cell r="AD110" t="str">
            <v>Dirección de Censos y Demografía</v>
          </cell>
          <cell r="AF110" t="str">
            <v>LEIDY JOHANNA GOMEZ HERNANDEZ - -</v>
          </cell>
          <cell r="AG110" t="str">
            <v>DCD_21 - Realizar el Análisis de comparabilidad y calidad de los datos en el proceso preparatorio para la transición de CIE10 a CIE11 desarrollado, a través del uso de las herramientas tecnológicas para la codificación automática de causas de defunción en CIE11 "1. Desarrollo In House: SIGEV Módulo de codificación y 2. IRIS 6 - con nuevas versiones de pruebas".</v>
          </cell>
          <cell r="AH110">
            <v>1</v>
          </cell>
          <cell r="AI110">
            <v>0</v>
          </cell>
          <cell r="AJ110">
            <v>0</v>
          </cell>
          <cell r="AK110">
            <v>0</v>
          </cell>
          <cell r="AL110">
            <v>0</v>
          </cell>
          <cell r="AM110">
            <v>1</v>
          </cell>
          <cell r="AN110" t="str">
            <v>DCD_21</v>
          </cell>
          <cell r="AO110">
            <v>73425000</v>
          </cell>
          <cell r="AP110" t="str">
            <v>0</v>
          </cell>
          <cell r="AQ110">
            <v>0</v>
          </cell>
          <cell r="AR110" t="str">
            <v>0</v>
          </cell>
          <cell r="AS110">
            <v>0</v>
          </cell>
          <cell r="AT110">
            <v>73425000</v>
          </cell>
          <cell r="AU110">
            <v>0</v>
          </cell>
        </row>
        <row r="111">
          <cell r="A111">
            <v>131710225</v>
          </cell>
          <cell r="B111" t="str">
            <v>Dirección de Censos y Demografía</v>
          </cell>
          <cell r="C111" t="str">
            <v>DCD</v>
          </cell>
          <cell r="D111" t="str">
            <v>DCD_MIG_2025_DM</v>
          </cell>
          <cell r="E111" t="str">
            <v>Estadisticas sobre Migracion</v>
          </cell>
          <cell r="F111" t="str">
            <v>Producción de información Estadística analizada</v>
          </cell>
          <cell r="G111" t="str">
            <v>Documentos metodológicos</v>
          </cell>
          <cell r="H111" t="str">
            <v>DCD-Producción de información Estadística analizada-Documentos metodológicos</v>
          </cell>
          <cell r="I111" t="str">
            <v>202300000000008</v>
          </cell>
          <cell r="J111" t="str">
            <v>DIRECCIÓN TERRITORIAL CENTRO ORIENTE</v>
          </cell>
          <cell r="K111" t="str">
            <v>CÚCUTA</v>
          </cell>
          <cell r="L111" t="str">
            <v>Talento Humano</v>
          </cell>
          <cell r="M111" t="str">
            <v>Profesional Junior</v>
          </cell>
          <cell r="N111" t="str">
            <v>1</v>
          </cell>
          <cell r="O111">
            <v>8</v>
          </cell>
          <cell r="P111" t="str">
            <v>0</v>
          </cell>
          <cell r="Q111" t="str">
            <v>8</v>
          </cell>
          <cell r="R111">
            <v>100</v>
          </cell>
          <cell r="S111">
            <v>3769000</v>
          </cell>
          <cell r="T111" t="str">
            <v>2025-02-01 00:00:00</v>
          </cell>
          <cell r="U111">
            <v>30152000</v>
          </cell>
          <cell r="V111">
            <v>30152000</v>
          </cell>
          <cell r="W111">
            <v>0</v>
          </cell>
          <cell r="X111" t="str">
            <v>NO</v>
          </cell>
          <cell r="Y111" t="str">
            <v>NO</v>
          </cell>
          <cell r="Z111" t="str">
            <v>34025</v>
          </cell>
          <cell r="AA111">
            <v>30152000</v>
          </cell>
          <cell r="AB111">
            <v>0</v>
          </cell>
          <cell r="AC111" t="str">
            <v>5168</v>
          </cell>
          <cell r="AD111" t="str">
            <v>Dirección Territorial Bucaramanga</v>
          </cell>
          <cell r="AF111" t="str">
            <v>POR CONFIRMAR (YURID MILENA PEREZ CAÑIZARES) - -</v>
          </cell>
          <cell r="AG111" t="str">
            <v>DCD_23 - Elaborar propuesta técnica para el fortalecimiento de la gestión e integración del sistema de información estadística de migración con la articulación del enfoque territorial.</v>
          </cell>
          <cell r="AH111">
            <v>1</v>
          </cell>
          <cell r="AI111">
            <v>0</v>
          </cell>
          <cell r="AJ111">
            <v>0</v>
          </cell>
          <cell r="AK111">
            <v>0</v>
          </cell>
          <cell r="AL111">
            <v>0</v>
          </cell>
          <cell r="AM111">
            <v>1</v>
          </cell>
          <cell r="AN111" t="str">
            <v>DCD_23</v>
          </cell>
          <cell r="AO111">
            <v>30152000</v>
          </cell>
          <cell r="AP111" t="str">
            <v>0</v>
          </cell>
          <cell r="AQ111">
            <v>0</v>
          </cell>
          <cell r="AR111" t="str">
            <v>0</v>
          </cell>
          <cell r="AS111">
            <v>0</v>
          </cell>
          <cell r="AT111">
            <v>30152000</v>
          </cell>
          <cell r="AU111">
            <v>0</v>
          </cell>
        </row>
        <row r="112">
          <cell r="A112">
            <v>131510225</v>
          </cell>
          <cell r="B112" t="str">
            <v>Dirección de Censos y Demografía</v>
          </cell>
          <cell r="C112" t="str">
            <v>DCD</v>
          </cell>
          <cell r="D112" t="str">
            <v>DCD_EEVV_2025_CR</v>
          </cell>
          <cell r="E112" t="str">
            <v>Estadisticas Vitales</v>
          </cell>
          <cell r="F112" t="str">
            <v>Producción de información Estadística analizada</v>
          </cell>
          <cell r="G112" t="str">
            <v>Cuadros de resultados</v>
          </cell>
          <cell r="H112" t="str">
            <v>DCD-Producción de información Estadística analizada-Cuadros de resultados</v>
          </cell>
          <cell r="I112" t="str">
            <v>202300000000008</v>
          </cell>
          <cell r="J112" t="str">
            <v>DIRECCIÓN TERRITORIAL CENTRO OCCIDENTE</v>
          </cell>
          <cell r="K112" t="str">
            <v>PEREIRA_MAN</v>
          </cell>
          <cell r="L112" t="str">
            <v>Talento Humano</v>
          </cell>
          <cell r="M112" t="str">
            <v>Analista de Información</v>
          </cell>
          <cell r="N112" t="str">
            <v>1</v>
          </cell>
          <cell r="O112">
            <v>11</v>
          </cell>
          <cell r="P112" t="str">
            <v>0</v>
          </cell>
          <cell r="Q112" t="str">
            <v>11</v>
          </cell>
          <cell r="R112">
            <v>100</v>
          </cell>
          <cell r="S112">
            <v>3359000</v>
          </cell>
          <cell r="T112" t="str">
            <v>2025-02-01 00:00:00</v>
          </cell>
          <cell r="U112">
            <v>36949000</v>
          </cell>
          <cell r="V112">
            <v>36949000</v>
          </cell>
          <cell r="W112">
            <v>0</v>
          </cell>
          <cell r="X112" t="str">
            <v>NO</v>
          </cell>
          <cell r="Y112" t="str">
            <v>NO</v>
          </cell>
          <cell r="Z112" t="str">
            <v>33525</v>
          </cell>
          <cell r="AA112">
            <v>36949000</v>
          </cell>
          <cell r="AB112">
            <v>0</v>
          </cell>
          <cell r="AC112" t="str">
            <v>360</v>
          </cell>
          <cell r="AD112" t="str">
            <v>Direcciones Territoriales</v>
          </cell>
          <cell r="AF112" t="str">
            <v>YADIXON DAVID IDARRAGA MARTINEZ - -</v>
          </cell>
          <cell r="AG112" t="str">
            <v>DCD_28 - Producir boletines y cuadros de salida con información estadística de nacimientos y defunciones a nivel nacional producidos, para el registro de hechos vitales en Colombia.</v>
          </cell>
          <cell r="AH112">
            <v>1</v>
          </cell>
          <cell r="AI112">
            <v>0</v>
          </cell>
          <cell r="AJ112">
            <v>0</v>
          </cell>
          <cell r="AK112">
            <v>0</v>
          </cell>
          <cell r="AL112">
            <v>0</v>
          </cell>
          <cell r="AM112">
            <v>1</v>
          </cell>
          <cell r="AN112" t="str">
            <v>DCD_28</v>
          </cell>
          <cell r="AO112">
            <v>36949000</v>
          </cell>
          <cell r="AP112" t="str">
            <v>0</v>
          </cell>
          <cell r="AQ112">
            <v>0</v>
          </cell>
          <cell r="AR112" t="str">
            <v>0</v>
          </cell>
          <cell r="AS112">
            <v>0</v>
          </cell>
          <cell r="AT112">
            <v>36949000</v>
          </cell>
          <cell r="AU112">
            <v>0</v>
          </cell>
        </row>
        <row r="113">
          <cell r="A113">
            <v>131210225</v>
          </cell>
          <cell r="B113" t="str">
            <v>Dirección de Censos y Demografía</v>
          </cell>
          <cell r="C113" t="str">
            <v>DCD</v>
          </cell>
          <cell r="D113" t="str">
            <v>DCD_EEVV_2025_CR</v>
          </cell>
          <cell r="E113" t="str">
            <v>Estadisticas Vitales</v>
          </cell>
          <cell r="F113" t="str">
            <v>Producción de información Estadística analizada</v>
          </cell>
          <cell r="G113" t="str">
            <v>Cuadros de resultados</v>
          </cell>
          <cell r="H113" t="str">
            <v>DCD-Producción de información Estadística analizada-Cuadros de resultados</v>
          </cell>
          <cell r="I113" t="str">
            <v>202300000000008</v>
          </cell>
          <cell r="J113" t="str">
            <v>DIRECCIÓN TERRITORIAL NOROCCIDENTE</v>
          </cell>
          <cell r="K113" t="str">
            <v>MEDELLÍN</v>
          </cell>
          <cell r="L113" t="str">
            <v>Talento Humano</v>
          </cell>
          <cell r="M113" t="str">
            <v>Profesional Junior</v>
          </cell>
          <cell r="N113" t="str">
            <v>1</v>
          </cell>
          <cell r="O113">
            <v>11</v>
          </cell>
          <cell r="P113" t="str">
            <v>0</v>
          </cell>
          <cell r="Q113" t="str">
            <v>11</v>
          </cell>
          <cell r="R113">
            <v>100</v>
          </cell>
          <cell r="S113">
            <v>4238000</v>
          </cell>
          <cell r="T113" t="str">
            <v>2025-02-01 00:00:00</v>
          </cell>
          <cell r="U113">
            <v>46618000</v>
          </cell>
          <cell r="V113">
            <v>46618000</v>
          </cell>
          <cell r="W113">
            <v>0</v>
          </cell>
          <cell r="X113" t="str">
            <v>NO</v>
          </cell>
          <cell r="Y113" t="str">
            <v>NO</v>
          </cell>
          <cell r="Z113" t="str">
            <v>27825</v>
          </cell>
          <cell r="AA113">
            <v>46618000</v>
          </cell>
          <cell r="AB113">
            <v>0</v>
          </cell>
          <cell r="AC113" t="str">
            <v>358</v>
          </cell>
          <cell r="AD113" t="str">
            <v>Direcciones Territoriales</v>
          </cell>
          <cell r="AF113" t="str">
            <v>SINDI CECILIA PEÑA REDONDO - -</v>
          </cell>
          <cell r="AG113" t="str">
            <v>DCD_28 - Producir boletines y cuadros de salida con información estadística de nacimientos y defunciones a nivel nacional producidos, para el registro de hechos vitales en Colombia.</v>
          </cell>
          <cell r="AH113">
            <v>1</v>
          </cell>
          <cell r="AI113">
            <v>0</v>
          </cell>
          <cell r="AJ113">
            <v>0</v>
          </cell>
          <cell r="AK113">
            <v>0</v>
          </cell>
          <cell r="AL113">
            <v>0</v>
          </cell>
          <cell r="AM113">
            <v>1</v>
          </cell>
          <cell r="AN113" t="str">
            <v>DCD_28</v>
          </cell>
          <cell r="AO113">
            <v>46618000</v>
          </cell>
          <cell r="AP113" t="str">
            <v>0</v>
          </cell>
          <cell r="AQ113">
            <v>0</v>
          </cell>
          <cell r="AR113" t="str">
            <v>0</v>
          </cell>
          <cell r="AS113">
            <v>0</v>
          </cell>
          <cell r="AT113">
            <v>46618000</v>
          </cell>
          <cell r="AU113">
            <v>0</v>
          </cell>
        </row>
        <row r="114">
          <cell r="A114">
            <v>131110225</v>
          </cell>
          <cell r="B114" t="str">
            <v>Dirección de Censos y Demografía</v>
          </cell>
          <cell r="C114" t="str">
            <v>DCD</v>
          </cell>
          <cell r="D114" t="str">
            <v>DCD_EEVV_2025_CR</v>
          </cell>
          <cell r="E114" t="str">
            <v>Estadisticas Vitales</v>
          </cell>
          <cell r="F114" t="str">
            <v>Producción de información Estadística analizada</v>
          </cell>
          <cell r="G114" t="str">
            <v>Cuadros de resultados</v>
          </cell>
          <cell r="H114" t="str">
            <v>DCD-Producción de información Estadística analizada-Cuadros de resultados</v>
          </cell>
          <cell r="I114" t="str">
            <v>202300000000008</v>
          </cell>
          <cell r="J114" t="str">
            <v>DIRECCIÓN TERRITORIAL CENTRO OCCIDENTE</v>
          </cell>
          <cell r="K114" t="str">
            <v>MANIZALES_MAN</v>
          </cell>
          <cell r="L114" t="str">
            <v>Talento Humano</v>
          </cell>
          <cell r="M114" t="str">
            <v>Profesional Junior</v>
          </cell>
          <cell r="N114" t="str">
            <v>1</v>
          </cell>
          <cell r="O114">
            <v>11</v>
          </cell>
          <cell r="P114" t="str">
            <v>0</v>
          </cell>
          <cell r="Q114" t="str">
            <v>11</v>
          </cell>
          <cell r="R114">
            <v>100</v>
          </cell>
          <cell r="S114">
            <v>4238000</v>
          </cell>
          <cell r="T114" t="str">
            <v>2025-02-01 00:00:00</v>
          </cell>
          <cell r="U114">
            <v>46618000</v>
          </cell>
          <cell r="V114">
            <v>46618000</v>
          </cell>
          <cell r="W114">
            <v>0</v>
          </cell>
          <cell r="X114" t="str">
            <v>NO</v>
          </cell>
          <cell r="Y114" t="str">
            <v>NO</v>
          </cell>
          <cell r="Z114" t="str">
            <v>33425</v>
          </cell>
          <cell r="AA114">
            <v>46618000</v>
          </cell>
          <cell r="AB114">
            <v>0</v>
          </cell>
          <cell r="AC114" t="str">
            <v>361</v>
          </cell>
          <cell r="AD114" t="str">
            <v>Direcciones Territoriales</v>
          </cell>
          <cell r="AF114" t="str">
            <v>NANCY LONDOÑO BETANCURT - -</v>
          </cell>
          <cell r="AG114" t="str">
            <v>DCD_28 - Producir boletines y cuadros de salida con información estadística de nacimientos y defunciones a nivel nacional producidos, para el registro de hechos vitales en Colombia.</v>
          </cell>
          <cell r="AH114">
            <v>1</v>
          </cell>
          <cell r="AI114">
            <v>0</v>
          </cell>
          <cell r="AJ114">
            <v>0</v>
          </cell>
          <cell r="AK114">
            <v>0</v>
          </cell>
          <cell r="AL114">
            <v>0</v>
          </cell>
          <cell r="AM114">
            <v>1</v>
          </cell>
          <cell r="AN114" t="str">
            <v>DCD_28</v>
          </cell>
          <cell r="AO114">
            <v>46618000</v>
          </cell>
          <cell r="AP114" t="str">
            <v>0</v>
          </cell>
          <cell r="AQ114">
            <v>0</v>
          </cell>
          <cell r="AR114" t="str">
            <v>0</v>
          </cell>
          <cell r="AS114">
            <v>0</v>
          </cell>
          <cell r="AT114">
            <v>46618000</v>
          </cell>
          <cell r="AU114">
            <v>0</v>
          </cell>
        </row>
        <row r="115">
          <cell r="A115">
            <v>131010225</v>
          </cell>
          <cell r="B115" t="str">
            <v>Dirección de Censos y Demografía</v>
          </cell>
          <cell r="C115" t="str">
            <v>DCD</v>
          </cell>
          <cell r="D115" t="str">
            <v>DCD_EEVV_2025_CR</v>
          </cell>
          <cell r="E115" t="str">
            <v>Estadisticas Vitales</v>
          </cell>
          <cell r="F115" t="str">
            <v>Producción de información Estadística analizada</v>
          </cell>
          <cell r="G115" t="str">
            <v>Cuadros de resultados</v>
          </cell>
          <cell r="H115" t="str">
            <v>DCD-Producción de información Estadística analizada-Cuadros de resultados</v>
          </cell>
          <cell r="I115" t="str">
            <v>202300000000008</v>
          </cell>
          <cell r="J115" t="str">
            <v>DIRECCIÓN TERRITORIAL NORTE</v>
          </cell>
          <cell r="K115" t="str">
            <v>BARRANQUILLA</v>
          </cell>
          <cell r="L115" t="str">
            <v>Talento Humano</v>
          </cell>
          <cell r="M115" t="str">
            <v>Profesional Junior</v>
          </cell>
          <cell r="N115" t="str">
            <v>1</v>
          </cell>
          <cell r="O115">
            <v>11</v>
          </cell>
          <cell r="P115" t="str">
            <v>0</v>
          </cell>
          <cell r="Q115" t="str">
            <v>11</v>
          </cell>
          <cell r="R115">
            <v>100</v>
          </cell>
          <cell r="S115">
            <v>4238000</v>
          </cell>
          <cell r="T115" t="str">
            <v>2025-02-01 00:00:00</v>
          </cell>
          <cell r="U115">
            <v>46618000</v>
          </cell>
          <cell r="V115">
            <v>46618000</v>
          </cell>
          <cell r="W115">
            <v>0</v>
          </cell>
          <cell r="X115" t="str">
            <v>NO</v>
          </cell>
          <cell r="Y115" t="str">
            <v>NO</v>
          </cell>
          <cell r="Z115" t="str">
            <v>47725</v>
          </cell>
          <cell r="AA115">
            <v>46618000</v>
          </cell>
          <cell r="AB115">
            <v>0</v>
          </cell>
          <cell r="AC115" t="str">
            <v>296</v>
          </cell>
          <cell r="AD115" t="str">
            <v>Direcciones Territoriales</v>
          </cell>
          <cell r="AF115" t="str">
            <v>INDIRA PATRICIA GONZALEZ SALAS - -</v>
          </cell>
          <cell r="AG115" t="str">
            <v>DCD_28 - Producir boletines y cuadros de salida con información estadística de nacimientos y defunciones a nivel nacional producidos, para el registro de hechos vitales en Colombia.</v>
          </cell>
          <cell r="AH115">
            <v>1</v>
          </cell>
          <cell r="AI115">
            <v>0</v>
          </cell>
          <cell r="AJ115">
            <v>0</v>
          </cell>
          <cell r="AK115">
            <v>0</v>
          </cell>
          <cell r="AL115">
            <v>0</v>
          </cell>
          <cell r="AM115">
            <v>1</v>
          </cell>
          <cell r="AN115" t="str">
            <v>DCD_28</v>
          </cell>
          <cell r="AO115">
            <v>46618000</v>
          </cell>
          <cell r="AP115" t="str">
            <v>0</v>
          </cell>
          <cell r="AQ115">
            <v>0</v>
          </cell>
          <cell r="AR115" t="str">
            <v>0</v>
          </cell>
          <cell r="AS115">
            <v>0</v>
          </cell>
          <cell r="AT115">
            <v>46618000</v>
          </cell>
          <cell r="AU115">
            <v>0</v>
          </cell>
        </row>
        <row r="116">
          <cell r="A116">
            <v>130610225</v>
          </cell>
          <cell r="B116" t="str">
            <v>Dirección de Censos y Demografía</v>
          </cell>
          <cell r="C116" t="str">
            <v>DCD</v>
          </cell>
          <cell r="D116" t="str">
            <v>DCD_EEVV_2025_CR</v>
          </cell>
          <cell r="E116" t="str">
            <v>Estadisticas Vitales</v>
          </cell>
          <cell r="F116" t="str">
            <v>Producción de información Estadística analizada</v>
          </cell>
          <cell r="G116" t="str">
            <v>Cuadros de resultados</v>
          </cell>
          <cell r="H116" t="str">
            <v>DCD-Producción de información Estadística analizada-Cuadros de resultados</v>
          </cell>
          <cell r="I116" t="str">
            <v>202300000000008</v>
          </cell>
          <cell r="J116" t="str">
            <v>DIRECCIÓN TERRITORIAL CENTRO ORIENTE</v>
          </cell>
          <cell r="K116" t="str">
            <v>BUCARAMANGA</v>
          </cell>
          <cell r="L116" t="str">
            <v>Talento Humano</v>
          </cell>
          <cell r="M116" t="str">
            <v>Profesional Junior</v>
          </cell>
          <cell r="N116" t="str">
            <v>1</v>
          </cell>
          <cell r="O116">
            <v>11</v>
          </cell>
          <cell r="P116" t="str">
            <v>0</v>
          </cell>
          <cell r="Q116" t="str">
            <v>11</v>
          </cell>
          <cell r="R116">
            <v>100</v>
          </cell>
          <cell r="S116">
            <v>4238000</v>
          </cell>
          <cell r="T116" t="str">
            <v>2025-02-01 00:00:00</v>
          </cell>
          <cell r="U116">
            <v>46618000</v>
          </cell>
          <cell r="V116">
            <v>46618000</v>
          </cell>
          <cell r="W116">
            <v>0</v>
          </cell>
          <cell r="X116" t="str">
            <v>NO</v>
          </cell>
          <cell r="Y116" t="str">
            <v>NO</v>
          </cell>
          <cell r="Z116" t="str">
            <v>24325</v>
          </cell>
          <cell r="AA116">
            <v>46618000</v>
          </cell>
          <cell r="AB116">
            <v>0</v>
          </cell>
          <cell r="AC116" t="str">
            <v>488</v>
          </cell>
          <cell r="AD116" t="str">
            <v>Dirección Territorial Bucaramanga</v>
          </cell>
          <cell r="AF116" t="str">
            <v>DIANA VARGAS GÓMEZ - -</v>
          </cell>
          <cell r="AG116" t="str">
            <v>DCD_28 - Producir boletines y cuadros de salida con información estadística de nacimientos y defunciones a nivel nacional producidos, para el registro de hechos vitales en Colombia.</v>
          </cell>
          <cell r="AH116">
            <v>1</v>
          </cell>
          <cell r="AI116">
            <v>0</v>
          </cell>
          <cell r="AJ116">
            <v>0</v>
          </cell>
          <cell r="AK116">
            <v>0</v>
          </cell>
          <cell r="AL116">
            <v>0</v>
          </cell>
          <cell r="AM116">
            <v>1</v>
          </cell>
          <cell r="AN116" t="str">
            <v>DCD_28</v>
          </cell>
          <cell r="AO116">
            <v>46618000</v>
          </cell>
          <cell r="AP116" t="str">
            <v>0</v>
          </cell>
          <cell r="AQ116">
            <v>0</v>
          </cell>
          <cell r="AR116" t="str">
            <v>0</v>
          </cell>
          <cell r="AS116">
            <v>0</v>
          </cell>
          <cell r="AT116">
            <v>46618000</v>
          </cell>
          <cell r="AU116">
            <v>0</v>
          </cell>
        </row>
        <row r="117">
          <cell r="A117">
            <v>130410225</v>
          </cell>
          <cell r="B117" t="str">
            <v>Dirección de Censos y Demografía</v>
          </cell>
          <cell r="C117" t="str">
            <v>DCD</v>
          </cell>
          <cell r="D117" t="str">
            <v>DCD_EEVV_2025_CR</v>
          </cell>
          <cell r="E117" t="str">
            <v>Estadisticas Vitales</v>
          </cell>
          <cell r="F117" t="str">
            <v>Producción de información Estadística analizada</v>
          </cell>
          <cell r="G117" t="str">
            <v>Cuadros de resultados</v>
          </cell>
          <cell r="H117" t="str">
            <v>DCD-Producción de información Estadística analizada-Cuadros de resultados</v>
          </cell>
          <cell r="I117" t="str">
            <v>202300000000008</v>
          </cell>
          <cell r="J117" t="str">
            <v>DIRECCIÓN TERRITORIAL CENTRAL</v>
          </cell>
          <cell r="K117" t="str">
            <v>DANE CENTRAL</v>
          </cell>
          <cell r="L117" t="str">
            <v>Talento Humano</v>
          </cell>
          <cell r="M117" t="str">
            <v>Técnico</v>
          </cell>
          <cell r="N117" t="str">
            <v>1</v>
          </cell>
          <cell r="O117">
            <v>11</v>
          </cell>
          <cell r="P117" t="str">
            <v>0</v>
          </cell>
          <cell r="Q117" t="str">
            <v>11</v>
          </cell>
          <cell r="R117">
            <v>100</v>
          </cell>
          <cell r="S117">
            <v>2667922</v>
          </cell>
          <cell r="T117" t="str">
            <v>2025-01-13 00:00:00</v>
          </cell>
          <cell r="U117">
            <v>29347142</v>
          </cell>
          <cell r="V117">
            <v>29347142</v>
          </cell>
          <cell r="W117">
            <v>0</v>
          </cell>
          <cell r="X117" t="str">
            <v>NO</v>
          </cell>
          <cell r="Y117" t="str">
            <v>NO</v>
          </cell>
          <cell r="Z117" t="str">
            <v>34625</v>
          </cell>
          <cell r="AA117">
            <v>29347142</v>
          </cell>
          <cell r="AB117">
            <v>0</v>
          </cell>
          <cell r="AC117" t="str">
            <v>556</v>
          </cell>
          <cell r="AD117" t="str">
            <v>Dirección de Censos y Demografía</v>
          </cell>
          <cell r="AF117" t="str">
            <v>PRIORIZADO_YUDI NATALI HERRERA PEÑA - -</v>
          </cell>
          <cell r="AG117" t="str">
            <v>DCD_28 - Producir boletines y cuadros de salida con información estadística de nacimientos y defunciones a nivel nacional producidos, para el registro de hechos vitales en Colombia.</v>
          </cell>
          <cell r="AH117">
            <v>1</v>
          </cell>
          <cell r="AI117">
            <v>0</v>
          </cell>
          <cell r="AJ117">
            <v>0</v>
          </cell>
          <cell r="AK117">
            <v>0</v>
          </cell>
          <cell r="AL117">
            <v>0</v>
          </cell>
          <cell r="AM117">
            <v>1</v>
          </cell>
          <cell r="AN117" t="str">
            <v>DCD_28</v>
          </cell>
          <cell r="AO117">
            <v>29347142</v>
          </cell>
          <cell r="AP117" t="str">
            <v>0</v>
          </cell>
          <cell r="AQ117">
            <v>0</v>
          </cell>
          <cell r="AR117" t="str">
            <v>0</v>
          </cell>
          <cell r="AS117">
            <v>0</v>
          </cell>
          <cell r="AT117">
            <v>29347142</v>
          </cell>
          <cell r="AU117">
            <v>0</v>
          </cell>
        </row>
        <row r="118">
          <cell r="A118">
            <v>130310225</v>
          </cell>
          <cell r="B118" t="str">
            <v>Dirección de Censos y Demografía</v>
          </cell>
          <cell r="C118" t="str">
            <v>DCD</v>
          </cell>
          <cell r="D118" t="str">
            <v>DCD_EEVV_2025_CR</v>
          </cell>
          <cell r="E118" t="str">
            <v>Estadisticas Vitales</v>
          </cell>
          <cell r="F118" t="str">
            <v>Producción de información Estadística analizada</v>
          </cell>
          <cell r="G118" t="str">
            <v>Cuadros de resultados</v>
          </cell>
          <cell r="H118" t="str">
            <v>DCD-Producción de información Estadística analizada-Cuadros de resultados</v>
          </cell>
          <cell r="I118" t="str">
            <v>202300000000008</v>
          </cell>
          <cell r="J118" t="str">
            <v>DIRECCIÓN TERRITORIAL CENTRAL</v>
          </cell>
          <cell r="K118" t="str">
            <v>DANE CENTRAL</v>
          </cell>
          <cell r="L118" t="str">
            <v>Talento Humano</v>
          </cell>
          <cell r="M118" t="str">
            <v>Técnico</v>
          </cell>
          <cell r="N118" t="str">
            <v>1</v>
          </cell>
          <cell r="O118">
            <v>11</v>
          </cell>
          <cell r="P118" t="str">
            <v>0</v>
          </cell>
          <cell r="Q118" t="str">
            <v>11</v>
          </cell>
          <cell r="R118">
            <v>100</v>
          </cell>
          <cell r="S118">
            <v>2667922</v>
          </cell>
          <cell r="T118" t="str">
            <v>2025-01-13 00:00:00</v>
          </cell>
          <cell r="U118">
            <v>29347142</v>
          </cell>
          <cell r="V118">
            <v>28991419</v>
          </cell>
          <cell r="W118">
            <v>355723</v>
          </cell>
          <cell r="X118" t="str">
            <v>NO</v>
          </cell>
          <cell r="Y118" t="str">
            <v>NO</v>
          </cell>
          <cell r="Z118" t="str">
            <v>34625</v>
          </cell>
          <cell r="AA118">
            <v>28991419</v>
          </cell>
          <cell r="AB118">
            <v>355723</v>
          </cell>
          <cell r="AC118" t="str">
            <v>556</v>
          </cell>
          <cell r="AD118" t="str">
            <v>Dirección de Censos y Demografía</v>
          </cell>
          <cell r="AF118" t="str">
            <v>PRIORIZADO_HEYDY LORENA TAUTIVA GONZALEZ - -</v>
          </cell>
          <cell r="AG118" t="str">
            <v>DCD_28 - Producir boletines y cuadros de salida con información estadística de nacimientos y defunciones a nivel nacional producidos, para el registro de hechos vitales en Colombia.</v>
          </cell>
          <cell r="AH118">
            <v>1</v>
          </cell>
          <cell r="AI118">
            <v>0</v>
          </cell>
          <cell r="AJ118">
            <v>0</v>
          </cell>
          <cell r="AK118">
            <v>0</v>
          </cell>
          <cell r="AL118">
            <v>0</v>
          </cell>
          <cell r="AM118">
            <v>1</v>
          </cell>
          <cell r="AN118" t="str">
            <v>DCD_28</v>
          </cell>
          <cell r="AO118">
            <v>29347142</v>
          </cell>
          <cell r="AP118" t="str">
            <v>0</v>
          </cell>
          <cell r="AQ118">
            <v>0</v>
          </cell>
          <cell r="AR118" t="str">
            <v>0</v>
          </cell>
          <cell r="AS118">
            <v>0</v>
          </cell>
          <cell r="AT118">
            <v>29347142</v>
          </cell>
          <cell r="AU118">
            <v>0</v>
          </cell>
        </row>
        <row r="119">
          <cell r="A119">
            <v>130210225</v>
          </cell>
          <cell r="B119" t="str">
            <v>Dirección de Censos y Demografía</v>
          </cell>
          <cell r="C119" t="str">
            <v>DCD</v>
          </cell>
          <cell r="D119" t="str">
            <v>DCD_EEVV_2025_CR</v>
          </cell>
          <cell r="E119" t="str">
            <v>Estadisticas Vitales</v>
          </cell>
          <cell r="F119" t="str">
            <v>Producción de información Estadística analizada</v>
          </cell>
          <cell r="G119" t="str">
            <v>Cuadros de resultados</v>
          </cell>
          <cell r="H119" t="str">
            <v>DCD-Producción de información Estadística analizada-Cuadros de resultados</v>
          </cell>
          <cell r="I119" t="str">
            <v>202300000000008</v>
          </cell>
          <cell r="J119" t="str">
            <v>DIRECCIÓN TERRITORIAL CENTRAL</v>
          </cell>
          <cell r="K119" t="str">
            <v>DANE CENTRAL</v>
          </cell>
          <cell r="L119" t="str">
            <v>Talento Humano</v>
          </cell>
          <cell r="M119" t="str">
            <v>Técnico</v>
          </cell>
          <cell r="N119" t="str">
            <v>1</v>
          </cell>
          <cell r="O119">
            <v>11</v>
          </cell>
          <cell r="P119" t="str">
            <v>0</v>
          </cell>
          <cell r="Q119" t="str">
            <v>11</v>
          </cell>
          <cell r="R119">
            <v>100</v>
          </cell>
          <cell r="S119">
            <v>2667922</v>
          </cell>
          <cell r="T119" t="str">
            <v>2025-01-13 00:00:00</v>
          </cell>
          <cell r="U119">
            <v>29347142</v>
          </cell>
          <cell r="V119">
            <v>28902488.300000001</v>
          </cell>
          <cell r="W119">
            <v>444653.69999999931</v>
          </cell>
          <cell r="X119" t="str">
            <v>NO</v>
          </cell>
          <cell r="Y119" t="str">
            <v>NO</v>
          </cell>
          <cell r="Z119" t="str">
            <v>34625</v>
          </cell>
          <cell r="AA119">
            <v>28902488.300000001</v>
          </cell>
          <cell r="AB119">
            <v>444653.69999999931</v>
          </cell>
          <cell r="AC119" t="str">
            <v>556</v>
          </cell>
          <cell r="AD119" t="str">
            <v>Dirección de Censos y Demografía</v>
          </cell>
          <cell r="AF119" t="str">
            <v>PRIORIZADO_CLAUDIA INES NUÑEZ MAESTRE - -</v>
          </cell>
          <cell r="AG119" t="str">
            <v>DCD_28 - Producir boletines y cuadros de salida con información estadística de nacimientos y defunciones a nivel nacional producidos, para el registro de hechos vitales en Colombia.</v>
          </cell>
          <cell r="AH119">
            <v>1</v>
          </cell>
          <cell r="AI119">
            <v>0</v>
          </cell>
          <cell r="AJ119">
            <v>0</v>
          </cell>
          <cell r="AK119">
            <v>0</v>
          </cell>
          <cell r="AL119">
            <v>0</v>
          </cell>
          <cell r="AM119">
            <v>1</v>
          </cell>
          <cell r="AN119" t="str">
            <v>DCD_28</v>
          </cell>
          <cell r="AO119">
            <v>29347142</v>
          </cell>
          <cell r="AP119" t="str">
            <v>0</v>
          </cell>
          <cell r="AQ119">
            <v>0</v>
          </cell>
          <cell r="AR119" t="str">
            <v>0</v>
          </cell>
          <cell r="AS119">
            <v>0</v>
          </cell>
          <cell r="AT119">
            <v>29347142</v>
          </cell>
          <cell r="AU119">
            <v>0</v>
          </cell>
        </row>
        <row r="120">
          <cell r="A120">
            <v>129810225</v>
          </cell>
          <cell r="B120" t="str">
            <v>Dirección de Censos y Demografía</v>
          </cell>
          <cell r="C120" t="str">
            <v>DCD</v>
          </cell>
          <cell r="D120" t="str">
            <v>DCD_EEVV_2025_CR</v>
          </cell>
          <cell r="E120" t="str">
            <v>Estadisticas Vitales</v>
          </cell>
          <cell r="F120" t="str">
            <v>Producción de información Estadística analizada</v>
          </cell>
          <cell r="G120" t="str">
            <v>Cuadros de resultados</v>
          </cell>
          <cell r="H120" t="str">
            <v>DCD-Producción de información Estadística analizada-Cuadros de resultados</v>
          </cell>
          <cell r="I120" t="str">
            <v>202300000000008</v>
          </cell>
          <cell r="J120" t="str">
            <v>DIRECCIÓN TERRITORIAL NORTE</v>
          </cell>
          <cell r="K120" t="str">
            <v>SINCELEJO</v>
          </cell>
          <cell r="L120" t="str">
            <v>Talento Humano</v>
          </cell>
          <cell r="M120" t="str">
            <v>Analista de Información</v>
          </cell>
          <cell r="N120" t="str">
            <v>1</v>
          </cell>
          <cell r="O120">
            <v>11</v>
          </cell>
          <cell r="P120" t="str">
            <v>0</v>
          </cell>
          <cell r="Q120" t="str">
            <v>11</v>
          </cell>
          <cell r="R120">
            <v>100</v>
          </cell>
          <cell r="S120">
            <v>3359000</v>
          </cell>
          <cell r="T120" t="str">
            <v>2025-01-13 00:00:00</v>
          </cell>
          <cell r="U120">
            <v>36949000</v>
          </cell>
          <cell r="V120">
            <v>36949000</v>
          </cell>
          <cell r="W120">
            <v>0</v>
          </cell>
          <cell r="X120" t="str">
            <v>NO</v>
          </cell>
          <cell r="Y120" t="str">
            <v>NO</v>
          </cell>
          <cell r="Z120" t="str">
            <v>47625</v>
          </cell>
          <cell r="AA120">
            <v>36949000</v>
          </cell>
          <cell r="AB120">
            <v>0</v>
          </cell>
          <cell r="AC120" t="str">
            <v>302</v>
          </cell>
          <cell r="AD120" t="str">
            <v>Direcciones Territoriales</v>
          </cell>
          <cell r="AF120" t="str">
            <v>PRIORIZADO_MAIRA LUCIA OSORIO LOZANO - -</v>
          </cell>
          <cell r="AG120" t="str">
            <v>DCD_28 - Producir boletines y cuadros de salida con información estadística de nacimientos y defunciones a nivel nacional producidos, para el registro de hechos vitales en Colombia.</v>
          </cell>
          <cell r="AH120">
            <v>1</v>
          </cell>
          <cell r="AI120">
            <v>0</v>
          </cell>
          <cell r="AJ120">
            <v>0</v>
          </cell>
          <cell r="AK120">
            <v>0</v>
          </cell>
          <cell r="AL120">
            <v>0</v>
          </cell>
          <cell r="AM120">
            <v>1</v>
          </cell>
          <cell r="AN120" t="str">
            <v>DCD_28</v>
          </cell>
          <cell r="AO120">
            <v>36949000</v>
          </cell>
          <cell r="AP120" t="str">
            <v>0</v>
          </cell>
          <cell r="AQ120">
            <v>0</v>
          </cell>
          <cell r="AR120" t="str">
            <v>0</v>
          </cell>
          <cell r="AS120">
            <v>0</v>
          </cell>
          <cell r="AT120">
            <v>36949000</v>
          </cell>
          <cell r="AU120">
            <v>0</v>
          </cell>
        </row>
        <row r="121">
          <cell r="A121">
            <v>129410225</v>
          </cell>
          <cell r="B121" t="str">
            <v>Dirección de Censos y Demografía</v>
          </cell>
          <cell r="C121" t="str">
            <v>DCD</v>
          </cell>
          <cell r="D121" t="str">
            <v>DCD_EEVV_2025_CR</v>
          </cell>
          <cell r="E121" t="str">
            <v>Estadisticas Vitales</v>
          </cell>
          <cell r="F121" t="str">
            <v>Producción de información Estadística analizada</v>
          </cell>
          <cell r="G121" t="str">
            <v>Cuadros de resultados</v>
          </cell>
          <cell r="H121" t="str">
            <v>DCD-Producción de información Estadística analizada-Cuadros de resultados</v>
          </cell>
          <cell r="I121" t="str">
            <v>202300000000008</v>
          </cell>
          <cell r="J121" t="str">
            <v>DIRECCIÓN TERRITORIAL SUR OCCIDENTE</v>
          </cell>
          <cell r="K121" t="str">
            <v>POPAYÁN</v>
          </cell>
          <cell r="L121" t="str">
            <v>Talento Humano</v>
          </cell>
          <cell r="M121" t="str">
            <v>Analista de Información</v>
          </cell>
          <cell r="N121" t="str">
            <v>1</v>
          </cell>
          <cell r="O121">
            <v>11</v>
          </cell>
          <cell r="P121" t="str">
            <v>0</v>
          </cell>
          <cell r="Q121" t="str">
            <v>11</v>
          </cell>
          <cell r="R121">
            <v>100</v>
          </cell>
          <cell r="S121">
            <v>3359000</v>
          </cell>
          <cell r="T121" t="str">
            <v>2025-01-13 00:00:00</v>
          </cell>
          <cell r="U121">
            <v>36949000</v>
          </cell>
          <cell r="V121">
            <v>36949000</v>
          </cell>
          <cell r="W121">
            <v>0</v>
          </cell>
          <cell r="X121" t="str">
            <v>NO</v>
          </cell>
          <cell r="Y121" t="str">
            <v>NO</v>
          </cell>
          <cell r="Z121" t="str">
            <v>38125</v>
          </cell>
          <cell r="AA121">
            <v>36949000</v>
          </cell>
          <cell r="AB121">
            <v>0</v>
          </cell>
          <cell r="AC121" t="str">
            <v>838</v>
          </cell>
          <cell r="AD121" t="str">
            <v>Dirección Territorial Cali</v>
          </cell>
          <cell r="AF121" t="str">
            <v>PRIORIZADO_BUSTAMANTE OSTOS LUZ ANGIE - -</v>
          </cell>
          <cell r="AG121" t="str">
            <v>DCD_28 - Producir boletines y cuadros de salida con información estadística de nacimientos y defunciones a nivel nacional producidos, para el registro de hechos vitales en Colombia.</v>
          </cell>
          <cell r="AH121">
            <v>1</v>
          </cell>
          <cell r="AI121">
            <v>0</v>
          </cell>
          <cell r="AJ121">
            <v>0</v>
          </cell>
          <cell r="AK121">
            <v>0</v>
          </cell>
          <cell r="AL121">
            <v>0</v>
          </cell>
          <cell r="AM121">
            <v>1</v>
          </cell>
          <cell r="AN121" t="str">
            <v>DCD_28</v>
          </cell>
          <cell r="AO121">
            <v>36949000</v>
          </cell>
          <cell r="AP121" t="str">
            <v>0</v>
          </cell>
          <cell r="AQ121">
            <v>0</v>
          </cell>
          <cell r="AR121" t="str">
            <v>0</v>
          </cell>
          <cell r="AS121">
            <v>0</v>
          </cell>
          <cell r="AT121">
            <v>36949000</v>
          </cell>
          <cell r="AU121">
            <v>0</v>
          </cell>
        </row>
        <row r="122">
          <cell r="A122">
            <v>129310225</v>
          </cell>
          <cell r="B122" t="str">
            <v>Dirección de Censos y Demografía</v>
          </cell>
          <cell r="C122" t="str">
            <v>DCD</v>
          </cell>
          <cell r="D122" t="str">
            <v>DCD_EEVV_2025_CR</v>
          </cell>
          <cell r="E122" t="str">
            <v>Estadisticas Vitales</v>
          </cell>
          <cell r="F122" t="str">
            <v>Producción de información Estadística analizada</v>
          </cell>
          <cell r="G122" t="str">
            <v>Cuadros de resultados</v>
          </cell>
          <cell r="H122" t="str">
            <v>DCD-Producción de información Estadística analizada-Cuadros de resultados</v>
          </cell>
          <cell r="I122" t="str">
            <v>202300000000008</v>
          </cell>
          <cell r="J122" t="str">
            <v>DIRECCIÓN TERRITORIAL NOROCCIDENTE</v>
          </cell>
          <cell r="K122" t="str">
            <v>MONTERÍA_MED</v>
          </cell>
          <cell r="L122" t="str">
            <v>Talento Humano</v>
          </cell>
          <cell r="M122" t="str">
            <v>Analista de Información</v>
          </cell>
          <cell r="N122" t="str">
            <v>1</v>
          </cell>
          <cell r="O122">
            <v>11</v>
          </cell>
          <cell r="P122" t="str">
            <v>0</v>
          </cell>
          <cell r="Q122" t="str">
            <v>11</v>
          </cell>
          <cell r="R122">
            <v>100</v>
          </cell>
          <cell r="S122">
            <v>3359000</v>
          </cell>
          <cell r="T122" t="str">
            <v>2025-01-13 00:00:00</v>
          </cell>
          <cell r="U122">
            <v>36949000</v>
          </cell>
          <cell r="V122">
            <v>36949000</v>
          </cell>
          <cell r="W122">
            <v>0</v>
          </cell>
          <cell r="X122" t="str">
            <v>NO</v>
          </cell>
          <cell r="Y122" t="str">
            <v>NO</v>
          </cell>
          <cell r="Z122" t="str">
            <v>27525</v>
          </cell>
          <cell r="AA122">
            <v>36949000</v>
          </cell>
          <cell r="AB122">
            <v>0</v>
          </cell>
          <cell r="AC122" t="str">
            <v>359</v>
          </cell>
          <cell r="AD122" t="str">
            <v>Direcciones Territoriales</v>
          </cell>
          <cell r="AF122" t="str">
            <v>PRIORIZADO_NATALI GUEVARA CALUME - -</v>
          </cell>
          <cell r="AG122" t="str">
            <v>DCD_28 - Producir boletines y cuadros de salida con información estadística de nacimientos y defunciones a nivel nacional producidos, para el registro de hechos vitales en Colombia.</v>
          </cell>
          <cell r="AH122">
            <v>1</v>
          </cell>
          <cell r="AI122">
            <v>0</v>
          </cell>
          <cell r="AJ122">
            <v>0</v>
          </cell>
          <cell r="AK122">
            <v>0</v>
          </cell>
          <cell r="AL122">
            <v>0</v>
          </cell>
          <cell r="AM122">
            <v>1</v>
          </cell>
          <cell r="AN122" t="str">
            <v>DCD_28</v>
          </cell>
          <cell r="AO122">
            <v>36949000</v>
          </cell>
          <cell r="AP122" t="str">
            <v>0</v>
          </cell>
          <cell r="AQ122">
            <v>0</v>
          </cell>
          <cell r="AR122" t="str">
            <v>0</v>
          </cell>
          <cell r="AS122">
            <v>0</v>
          </cell>
          <cell r="AT122">
            <v>36949000</v>
          </cell>
          <cell r="AU122">
            <v>0</v>
          </cell>
        </row>
        <row r="123">
          <cell r="A123">
            <v>129110225</v>
          </cell>
          <cell r="B123" t="str">
            <v>Dirección de Censos y Demografía</v>
          </cell>
          <cell r="C123" t="str">
            <v>DCD</v>
          </cell>
          <cell r="D123" t="str">
            <v>DCD_EEVV_2025_CR</v>
          </cell>
          <cell r="E123" t="str">
            <v>Estadisticas Vitales</v>
          </cell>
          <cell r="F123" t="str">
            <v>Producción de información Estadística analizada</v>
          </cell>
          <cell r="G123" t="str">
            <v>Cuadros de resultados</v>
          </cell>
          <cell r="H123" t="str">
            <v>DCD-Producción de información Estadística analizada-Cuadros de resultados</v>
          </cell>
          <cell r="I123" t="str">
            <v>202300000000008</v>
          </cell>
          <cell r="J123" t="str">
            <v>DIRECCIÓN TERRITORIAL CENTRO ORIENTE</v>
          </cell>
          <cell r="K123" t="str">
            <v>CÚCUTA</v>
          </cell>
          <cell r="L123" t="str">
            <v>Talento Humano</v>
          </cell>
          <cell r="M123" t="str">
            <v>Analista de Información</v>
          </cell>
          <cell r="N123" t="str">
            <v>1</v>
          </cell>
          <cell r="O123">
            <v>11</v>
          </cell>
          <cell r="P123" t="str">
            <v>0</v>
          </cell>
          <cell r="Q123" t="str">
            <v>11</v>
          </cell>
          <cell r="R123">
            <v>100</v>
          </cell>
          <cell r="S123">
            <v>3359000</v>
          </cell>
          <cell r="T123" t="str">
            <v>2025-01-13 00:00:00</v>
          </cell>
          <cell r="U123">
            <v>36949000</v>
          </cell>
          <cell r="V123">
            <v>36949000</v>
          </cell>
          <cell r="W123">
            <v>0</v>
          </cell>
          <cell r="X123" t="str">
            <v>NO</v>
          </cell>
          <cell r="Y123" t="str">
            <v>NO</v>
          </cell>
          <cell r="Z123" t="str">
            <v>24225</v>
          </cell>
          <cell r="AA123">
            <v>36949000</v>
          </cell>
          <cell r="AB123">
            <v>0</v>
          </cell>
          <cell r="AC123" t="str">
            <v>485</v>
          </cell>
          <cell r="AD123" t="str">
            <v>Dirección Territorial Bucaramanga</v>
          </cell>
          <cell r="AF123" t="str">
            <v>PRIORIZADO_MARMY ALEXANDRA MORA MERCHAN - -</v>
          </cell>
          <cell r="AG123" t="str">
            <v>DCD_28 - Producir boletines y cuadros de salida con información estadística de nacimientos y defunciones a nivel nacional producidos, para el registro de hechos vitales en Colombia.</v>
          </cell>
          <cell r="AH123">
            <v>1</v>
          </cell>
          <cell r="AI123">
            <v>0</v>
          </cell>
          <cell r="AJ123">
            <v>0</v>
          </cell>
          <cell r="AK123">
            <v>0</v>
          </cell>
          <cell r="AL123">
            <v>0</v>
          </cell>
          <cell r="AM123">
            <v>1</v>
          </cell>
          <cell r="AN123" t="str">
            <v>DCD_28</v>
          </cell>
          <cell r="AO123">
            <v>36949000</v>
          </cell>
          <cell r="AP123" t="str">
            <v>0</v>
          </cell>
          <cell r="AQ123">
            <v>0</v>
          </cell>
          <cell r="AR123" t="str">
            <v>0</v>
          </cell>
          <cell r="AS123">
            <v>0</v>
          </cell>
          <cell r="AT123">
            <v>36949000</v>
          </cell>
          <cell r="AU123">
            <v>0</v>
          </cell>
        </row>
        <row r="124">
          <cell r="A124">
            <v>129910225</v>
          </cell>
          <cell r="B124" t="str">
            <v>Dirección de Censos y Demografía</v>
          </cell>
          <cell r="C124" t="str">
            <v>DCD</v>
          </cell>
          <cell r="D124" t="str">
            <v>DCD_EEVV_2025_CR</v>
          </cell>
          <cell r="E124" t="str">
            <v>Estadisticas Vitales</v>
          </cell>
          <cell r="F124" t="str">
            <v>Producción de información Estadística analizada</v>
          </cell>
          <cell r="G124" t="str">
            <v>Cuadros de resultados</v>
          </cell>
          <cell r="H124" t="str">
            <v>DCD-Producción de información Estadística analizada-Cuadros de resultados</v>
          </cell>
          <cell r="I124" t="str">
            <v>202300000000008</v>
          </cell>
          <cell r="J124" t="str">
            <v>DIRECCIÓN TERRITORIAL CENTRO</v>
          </cell>
          <cell r="K124" t="str">
            <v>TUNJA_BOG</v>
          </cell>
          <cell r="L124" t="str">
            <v>Talento Humano</v>
          </cell>
          <cell r="M124" t="str">
            <v>Analista de Información</v>
          </cell>
          <cell r="N124" t="str">
            <v>1</v>
          </cell>
          <cell r="O124">
            <v>11</v>
          </cell>
          <cell r="P124" t="str">
            <v>0</v>
          </cell>
          <cell r="Q124" t="str">
            <v>11</v>
          </cell>
          <cell r="R124">
            <v>100</v>
          </cell>
          <cell r="S124">
            <v>3359000</v>
          </cell>
          <cell r="T124" t="str">
            <v>2025-03-01</v>
          </cell>
          <cell r="U124">
            <v>36949000</v>
          </cell>
          <cell r="V124">
            <v>36949000</v>
          </cell>
          <cell r="W124">
            <v>0</v>
          </cell>
          <cell r="X124" t="str">
            <v>no</v>
          </cell>
          <cell r="Y124" t="str">
            <v>no</v>
          </cell>
          <cell r="Z124" t="str">
            <v>83225</v>
          </cell>
          <cell r="AA124">
            <v>36949000</v>
          </cell>
          <cell r="AB124">
            <v>0</v>
          </cell>
          <cell r="AC124" t="str">
            <v>460</v>
          </cell>
          <cell r="AD124" t="str">
            <v>Dirección Territorial Bogotá</v>
          </cell>
          <cell r="AF124" t="str">
            <v>MAYORGA PATARROYO JAZMIN ROCIO</v>
          </cell>
          <cell r="AG124" t="str">
            <v>DCD_28 - Producir boletines y cuadros de salida con información estadística de nacimientos y defunciones a nivel nacional producidos, para el registro de hechos vitales en Colombia.</v>
          </cell>
          <cell r="AH124">
            <v>1</v>
          </cell>
          <cell r="AI124">
            <v>0</v>
          </cell>
          <cell r="AJ124">
            <v>0</v>
          </cell>
          <cell r="AK124">
            <v>0</v>
          </cell>
          <cell r="AL124">
            <v>0</v>
          </cell>
          <cell r="AM124">
            <v>1</v>
          </cell>
          <cell r="AN124" t="str">
            <v>DCD_28</v>
          </cell>
          <cell r="AO124">
            <v>36949000</v>
          </cell>
          <cell r="AP124" t="str">
            <v>0</v>
          </cell>
          <cell r="AQ124">
            <v>0</v>
          </cell>
          <cell r="AR124" t="str">
            <v>0</v>
          </cell>
          <cell r="AS124">
            <v>0</v>
          </cell>
          <cell r="AT124">
            <v>36949000</v>
          </cell>
          <cell r="AU124">
            <v>0</v>
          </cell>
        </row>
        <row r="125">
          <cell r="A125">
            <v>133110225</v>
          </cell>
          <cell r="B125" t="str">
            <v>Dirección de Censos y Demografía</v>
          </cell>
          <cell r="C125" t="str">
            <v>DCD</v>
          </cell>
          <cell r="D125" t="str">
            <v>DCD_ETN_2025_DM</v>
          </cell>
          <cell r="E125" t="str">
            <v>Grupos Etnicos</v>
          </cell>
          <cell r="F125" t="str">
            <v>Producción de información Estadística analizada</v>
          </cell>
          <cell r="G125" t="str">
            <v>Documentos metodológicos</v>
          </cell>
          <cell r="H125" t="str">
            <v>DCD-Producción de información Estadística analizada-Documentos metodológicos</v>
          </cell>
          <cell r="I125" t="str">
            <v>202300000000008</v>
          </cell>
          <cell r="J125" t="str">
            <v>DIRECCIÓN TERRITORIAL CENTRAL</v>
          </cell>
          <cell r="K125" t="str">
            <v>DANE CENTRAL</v>
          </cell>
          <cell r="L125" t="str">
            <v>Talento Humano</v>
          </cell>
          <cell r="M125" t="str">
            <v>Profesional</v>
          </cell>
          <cell r="N125" t="str">
            <v>1</v>
          </cell>
          <cell r="O125">
            <v>9</v>
          </cell>
          <cell r="P125" t="str">
            <v>20</v>
          </cell>
          <cell r="Q125" t="str">
            <v>9.6666666667</v>
          </cell>
          <cell r="R125">
            <v>100</v>
          </cell>
          <cell r="S125">
            <v>5705000</v>
          </cell>
          <cell r="T125" t="str">
            <v>2025-03-03</v>
          </cell>
          <cell r="U125">
            <v>55148333.329999998</v>
          </cell>
          <cell r="V125">
            <v>51345000</v>
          </cell>
          <cell r="W125">
            <v>3803333.3299999982</v>
          </cell>
          <cell r="X125" t="str">
            <v>NO</v>
          </cell>
          <cell r="Y125" t="str">
            <v>NO</v>
          </cell>
          <cell r="Z125" t="str">
            <v>63425</v>
          </cell>
          <cell r="AA125">
            <v>51345000</v>
          </cell>
          <cell r="AB125">
            <v>3803333.3299999982</v>
          </cell>
          <cell r="AC125" t="str">
            <v>1590</v>
          </cell>
          <cell r="AD125" t="str">
            <v>Dirección de Censos y Demografía</v>
          </cell>
          <cell r="AF125" t="str">
            <v>RROM - RT5-67 LUZ ANGELA SILVA - -</v>
          </cell>
          <cell r="AG125" t="str">
            <v xml:space="preserve">DCD_19 - Realizar acompañamiento técnico para el diseño metodológico de la caracterización sociodemográfica de las viviendas y la población Rrom, a  las 9 kumpanias y las dos organizaciones del pueblo Rrom </v>
          </cell>
          <cell r="AH125">
            <v>1</v>
          </cell>
          <cell r="AI125">
            <v>0</v>
          </cell>
          <cell r="AJ125">
            <v>0</v>
          </cell>
          <cell r="AK125">
            <v>0</v>
          </cell>
          <cell r="AL125">
            <v>0</v>
          </cell>
          <cell r="AM125">
            <v>1</v>
          </cell>
          <cell r="AN125" t="str">
            <v>DCD_19</v>
          </cell>
          <cell r="AO125">
            <v>55148333.329999998</v>
          </cell>
          <cell r="AP125" t="str">
            <v>0</v>
          </cell>
          <cell r="AQ125">
            <v>0</v>
          </cell>
          <cell r="AR125" t="str">
            <v>0</v>
          </cell>
          <cell r="AS125">
            <v>0</v>
          </cell>
          <cell r="AT125">
            <v>55148333.329999998</v>
          </cell>
          <cell r="AU125">
            <v>0</v>
          </cell>
        </row>
        <row r="126">
          <cell r="A126">
            <v>130010225</v>
          </cell>
          <cell r="B126" t="str">
            <v>Dirección de Censos y Demografía</v>
          </cell>
          <cell r="C126" t="str">
            <v>DCD</v>
          </cell>
          <cell r="D126" t="str">
            <v>DCD_EEVV_2025_CR</v>
          </cell>
          <cell r="E126" t="str">
            <v>Estadisticas Vitales</v>
          </cell>
          <cell r="F126" t="str">
            <v>Producción de información Estadística analizada</v>
          </cell>
          <cell r="G126" t="str">
            <v>Cuadros de resultados</v>
          </cell>
          <cell r="H126" t="str">
            <v>DCD-Producción de información Estadística analizada-Cuadros de resultados</v>
          </cell>
          <cell r="I126" t="str">
            <v>202300000000008</v>
          </cell>
          <cell r="J126" t="str">
            <v>DIRECCIÓN TERRITORIAL NORTE</v>
          </cell>
          <cell r="K126" t="str">
            <v>VALLEDUPAR</v>
          </cell>
          <cell r="L126" t="str">
            <v>Talento Humano</v>
          </cell>
          <cell r="M126" t="str">
            <v>Analista de Información</v>
          </cell>
          <cell r="N126" t="str">
            <v>1</v>
          </cell>
          <cell r="O126">
            <v>11</v>
          </cell>
          <cell r="P126" t="str">
            <v>0</v>
          </cell>
          <cell r="Q126" t="str">
            <v>11</v>
          </cell>
          <cell r="R126">
            <v>100</v>
          </cell>
          <cell r="S126">
            <v>3359000</v>
          </cell>
          <cell r="T126" t="str">
            <v>2025-01-20</v>
          </cell>
          <cell r="U126">
            <v>36949000</v>
          </cell>
          <cell r="V126">
            <v>36949000</v>
          </cell>
          <cell r="W126">
            <v>0</v>
          </cell>
          <cell r="X126" t="str">
            <v>no</v>
          </cell>
          <cell r="Y126" t="str">
            <v>no</v>
          </cell>
          <cell r="Z126" t="str">
            <v>47625</v>
          </cell>
          <cell r="AA126">
            <v>36949000</v>
          </cell>
          <cell r="AB126">
            <v>0</v>
          </cell>
          <cell r="AC126" t="str">
            <v>302</v>
          </cell>
          <cell r="AD126" t="str">
            <v>Direcciones Territoriales</v>
          </cell>
          <cell r="AF126" t="str">
            <v>MPC - IT2-84 DINA MARCELA CONTRERAS FUENTES - -</v>
          </cell>
          <cell r="AG126" t="str">
            <v>DCD_28 - Producir boletines y cuadros de salida con información estadística de nacimientos y defunciones a nivel nacional producidos, para el registro de hechos vitales en Colombia.</v>
          </cell>
          <cell r="AH126">
            <v>1</v>
          </cell>
          <cell r="AI126">
            <v>0</v>
          </cell>
          <cell r="AJ126">
            <v>0</v>
          </cell>
          <cell r="AK126">
            <v>0</v>
          </cell>
          <cell r="AL126">
            <v>0</v>
          </cell>
          <cell r="AM126">
            <v>1</v>
          </cell>
          <cell r="AN126" t="str">
            <v>DCD_28</v>
          </cell>
          <cell r="AO126">
            <v>36949000</v>
          </cell>
          <cell r="AP126" t="str">
            <v>0</v>
          </cell>
          <cell r="AQ126">
            <v>0</v>
          </cell>
          <cell r="AR126" t="str">
            <v>0</v>
          </cell>
          <cell r="AS126">
            <v>0</v>
          </cell>
          <cell r="AT126">
            <v>36949000</v>
          </cell>
          <cell r="AU126">
            <v>0</v>
          </cell>
        </row>
        <row r="127">
          <cell r="A127">
            <v>129710225</v>
          </cell>
          <cell r="B127" t="str">
            <v>Dirección de Censos y Demografía</v>
          </cell>
          <cell r="C127" t="str">
            <v>DCD</v>
          </cell>
          <cell r="D127" t="str">
            <v>DCD_EEVV_2025_CR</v>
          </cell>
          <cell r="E127" t="str">
            <v>Estadisticas Vitales</v>
          </cell>
          <cell r="F127" t="str">
            <v>Producción de información Estadística analizada</v>
          </cell>
          <cell r="G127" t="str">
            <v>Cuadros de resultados</v>
          </cell>
          <cell r="H127" t="str">
            <v>DCD-Producción de información Estadística analizada-Cuadros de resultados</v>
          </cell>
          <cell r="I127" t="str">
            <v>202300000000008</v>
          </cell>
          <cell r="J127" t="str">
            <v>DIRECCIÓN TERRITORIAL NORTE</v>
          </cell>
          <cell r="K127" t="str">
            <v>SANTA MARTA</v>
          </cell>
          <cell r="L127" t="str">
            <v>Talento Humano</v>
          </cell>
          <cell r="M127" t="str">
            <v>Analista de Información</v>
          </cell>
          <cell r="N127" t="str">
            <v>1</v>
          </cell>
          <cell r="O127">
            <v>11</v>
          </cell>
          <cell r="P127" t="str">
            <v>0</v>
          </cell>
          <cell r="Q127" t="str">
            <v>11</v>
          </cell>
          <cell r="R127">
            <v>100</v>
          </cell>
          <cell r="S127">
            <v>3359000</v>
          </cell>
          <cell r="T127" t="str">
            <v>2025-01-20</v>
          </cell>
          <cell r="U127">
            <v>36949000</v>
          </cell>
          <cell r="V127">
            <v>36949000</v>
          </cell>
          <cell r="W127">
            <v>0</v>
          </cell>
          <cell r="X127" t="str">
            <v>no</v>
          </cell>
          <cell r="Y127" t="str">
            <v>no</v>
          </cell>
          <cell r="Z127" t="str">
            <v>47625</v>
          </cell>
          <cell r="AA127">
            <v>36949000</v>
          </cell>
          <cell r="AB127">
            <v>0</v>
          </cell>
          <cell r="AC127" t="str">
            <v>302</v>
          </cell>
          <cell r="AD127" t="str">
            <v>Direcciones Territoriales</v>
          </cell>
          <cell r="AF127" t="str">
            <v>MPC - IT2-84 MILISA KARINA ROMERO PINTO - -</v>
          </cell>
          <cell r="AG127" t="str">
            <v>DCD_28 - Producir boletines y cuadros de salida con información estadística de nacimientos y defunciones a nivel nacional producidos, para el registro de hechos vitales en Colombia.</v>
          </cell>
          <cell r="AH127">
            <v>1</v>
          </cell>
          <cell r="AI127">
            <v>0</v>
          </cell>
          <cell r="AJ127">
            <v>0</v>
          </cell>
          <cell r="AK127">
            <v>0</v>
          </cell>
          <cell r="AL127">
            <v>0</v>
          </cell>
          <cell r="AM127">
            <v>1</v>
          </cell>
          <cell r="AN127" t="str">
            <v>DCD_28</v>
          </cell>
          <cell r="AO127">
            <v>36949000</v>
          </cell>
          <cell r="AP127" t="str">
            <v>0</v>
          </cell>
          <cell r="AQ127">
            <v>0</v>
          </cell>
          <cell r="AR127" t="str">
            <v>0</v>
          </cell>
          <cell r="AS127">
            <v>0</v>
          </cell>
          <cell r="AT127">
            <v>36949000</v>
          </cell>
          <cell r="AU127">
            <v>0</v>
          </cell>
        </row>
        <row r="128">
          <cell r="A128">
            <v>129610225</v>
          </cell>
          <cell r="B128" t="str">
            <v>Dirección de Censos y Demografía</v>
          </cell>
          <cell r="C128" t="str">
            <v>DCD</v>
          </cell>
          <cell r="D128" t="str">
            <v>DCD_EEVV_2025_CR</v>
          </cell>
          <cell r="E128" t="str">
            <v>Estadisticas Vitales</v>
          </cell>
          <cell r="F128" t="str">
            <v>Producción de información Estadística analizada</v>
          </cell>
          <cell r="G128" t="str">
            <v>Cuadros de resultados</v>
          </cell>
          <cell r="H128" t="str">
            <v>DCD-Producción de información Estadística analizada-Cuadros de resultados</v>
          </cell>
          <cell r="I128" t="str">
            <v>202300000000008</v>
          </cell>
          <cell r="J128" t="str">
            <v>DIRECCIÓN TERRITORIAL NORTE</v>
          </cell>
          <cell r="K128" t="str">
            <v>RIOHACHA</v>
          </cell>
          <cell r="L128" t="str">
            <v>Talento Humano</v>
          </cell>
          <cell r="M128" t="str">
            <v>Analista de Información</v>
          </cell>
          <cell r="N128" t="str">
            <v>1</v>
          </cell>
          <cell r="O128">
            <v>11</v>
          </cell>
          <cell r="P128" t="str">
            <v>0</v>
          </cell>
          <cell r="Q128" t="str">
            <v>11</v>
          </cell>
          <cell r="R128">
            <v>100</v>
          </cell>
          <cell r="S128">
            <v>3359000</v>
          </cell>
          <cell r="T128" t="str">
            <v>2025-01-20</v>
          </cell>
          <cell r="U128">
            <v>36949000</v>
          </cell>
          <cell r="V128">
            <v>36949000</v>
          </cell>
          <cell r="W128">
            <v>0</v>
          </cell>
          <cell r="X128" t="str">
            <v>no</v>
          </cell>
          <cell r="Y128" t="str">
            <v>no</v>
          </cell>
          <cell r="Z128" t="str">
            <v>47625</v>
          </cell>
          <cell r="AA128">
            <v>36949000</v>
          </cell>
          <cell r="AB128">
            <v>0</v>
          </cell>
          <cell r="AC128" t="str">
            <v>302</v>
          </cell>
          <cell r="AD128" t="str">
            <v>Direcciones Territoriales</v>
          </cell>
          <cell r="AF128" t="str">
            <v>MPC - IT2-84 VERONICA BEATRIZ BERMUDES OLIVELLA - -</v>
          </cell>
          <cell r="AG128" t="str">
            <v>DCD_28 - Producir boletines y cuadros de salida con información estadística de nacimientos y defunciones a nivel nacional producidos, para el registro de hechos vitales en Colombia.</v>
          </cell>
          <cell r="AH128">
            <v>1</v>
          </cell>
          <cell r="AI128">
            <v>0</v>
          </cell>
          <cell r="AJ128">
            <v>0</v>
          </cell>
          <cell r="AK128">
            <v>0</v>
          </cell>
          <cell r="AL128">
            <v>0</v>
          </cell>
          <cell r="AM128">
            <v>1</v>
          </cell>
          <cell r="AN128" t="str">
            <v>DCD_28</v>
          </cell>
          <cell r="AO128">
            <v>36949000</v>
          </cell>
          <cell r="AP128" t="str">
            <v>0</v>
          </cell>
          <cell r="AQ128">
            <v>0</v>
          </cell>
          <cell r="AR128" t="str">
            <v>0</v>
          </cell>
          <cell r="AS128">
            <v>0</v>
          </cell>
          <cell r="AT128">
            <v>36949000</v>
          </cell>
          <cell r="AU128">
            <v>0</v>
          </cell>
        </row>
        <row r="129">
          <cell r="A129">
            <v>131410225</v>
          </cell>
          <cell r="B129" t="str">
            <v>Dirección de Censos y Demografía</v>
          </cell>
          <cell r="C129" t="str">
            <v>DCD</v>
          </cell>
          <cell r="D129" t="str">
            <v>DCD_EEVV_2025_CR</v>
          </cell>
          <cell r="E129" t="str">
            <v>Estadisticas Vitales</v>
          </cell>
          <cell r="F129" t="str">
            <v>Producción de información Estadística analizada</v>
          </cell>
          <cell r="G129" t="str">
            <v>Cuadros de resultados</v>
          </cell>
          <cell r="H129" t="str">
            <v>DCD-Producción de información Estadística analizada-Cuadros de resultados</v>
          </cell>
          <cell r="I129" t="str">
            <v>202300000000008</v>
          </cell>
          <cell r="J129" t="str">
            <v>DIRECCIÓN TERRITORIAL SUR OCCIDENTE</v>
          </cell>
          <cell r="K129" t="str">
            <v>PASTO</v>
          </cell>
          <cell r="L129" t="str">
            <v>Talento Humano</v>
          </cell>
          <cell r="M129" t="str">
            <v>Analista de Información</v>
          </cell>
          <cell r="N129" t="str">
            <v>1</v>
          </cell>
          <cell r="O129">
            <v>11</v>
          </cell>
          <cell r="P129" t="str">
            <v>0</v>
          </cell>
          <cell r="Q129" t="str">
            <v>11</v>
          </cell>
          <cell r="R129">
            <v>100</v>
          </cell>
          <cell r="S129">
            <v>3359000</v>
          </cell>
          <cell r="T129" t="str">
            <v>2025-01-20</v>
          </cell>
          <cell r="U129">
            <v>36949000</v>
          </cell>
          <cell r="V129">
            <v>36949000</v>
          </cell>
          <cell r="W129">
            <v>0</v>
          </cell>
          <cell r="X129" t="str">
            <v>no</v>
          </cell>
          <cell r="Y129" t="str">
            <v>no</v>
          </cell>
          <cell r="Z129" t="str">
            <v>38325</v>
          </cell>
          <cell r="AA129">
            <v>36949000</v>
          </cell>
          <cell r="AB129">
            <v>0</v>
          </cell>
          <cell r="AC129" t="str">
            <v>815</v>
          </cell>
          <cell r="AD129" t="str">
            <v>Dirección Territorial Cali</v>
          </cell>
          <cell r="AF129" t="str">
            <v>NARP NT2-95 AIDA LUCY RODRIGUEZ NARVAEZ - -</v>
          </cell>
          <cell r="AG129" t="str">
            <v>DCD_21 - Realizar el Análisis de comparabilidad y calidad de los datos en el proceso preparatorio para la transición de CIE10 a CIE11 desarrollado, a través del uso de las herramientas tecnológicas para la codificación automática de causas de defunción en CIE11 "1. Desarrollo In House: SIGEV Módulo de codificación y 2. IRIS 6 - con nuevas versiones de pruebas".</v>
          </cell>
          <cell r="AH129">
            <v>1</v>
          </cell>
          <cell r="AI129">
            <v>0</v>
          </cell>
          <cell r="AJ129">
            <v>0</v>
          </cell>
          <cell r="AK129">
            <v>0</v>
          </cell>
          <cell r="AL129">
            <v>0</v>
          </cell>
          <cell r="AM129">
            <v>1</v>
          </cell>
          <cell r="AN129" t="str">
            <v>DCD_21</v>
          </cell>
          <cell r="AO129">
            <v>36949000</v>
          </cell>
          <cell r="AP129" t="str">
            <v>0</v>
          </cell>
          <cell r="AQ129">
            <v>0</v>
          </cell>
          <cell r="AR129" t="str">
            <v>0</v>
          </cell>
          <cell r="AS129">
            <v>0</v>
          </cell>
          <cell r="AT129">
            <v>36949000</v>
          </cell>
          <cell r="AU129">
            <v>0</v>
          </cell>
        </row>
        <row r="130">
          <cell r="A130">
            <v>130710225</v>
          </cell>
          <cell r="B130" t="str">
            <v>Dirección de Censos y Demografía</v>
          </cell>
          <cell r="C130" t="str">
            <v>DCD</v>
          </cell>
          <cell r="D130" t="str">
            <v>DCD_EEVV_2025_CR</v>
          </cell>
          <cell r="E130" t="str">
            <v>Estadisticas Vitales</v>
          </cell>
          <cell r="F130" t="str">
            <v>Producción de información Estadística analizada</v>
          </cell>
          <cell r="G130" t="str">
            <v>Cuadros de resultados</v>
          </cell>
          <cell r="H130" t="str">
            <v>DCD-Producción de información Estadística analizada-Cuadros de resultados</v>
          </cell>
          <cell r="I130" t="str">
            <v>202300000000008</v>
          </cell>
          <cell r="J130" t="str">
            <v>DIRECCIÓN TERRITORIAL SUR OCCIDENTE</v>
          </cell>
          <cell r="K130" t="str">
            <v>CALI</v>
          </cell>
          <cell r="L130" t="str">
            <v>Talento Humano</v>
          </cell>
          <cell r="M130" t="str">
            <v>Profesional Junior</v>
          </cell>
          <cell r="N130" t="str">
            <v>1</v>
          </cell>
          <cell r="O130">
            <v>11</v>
          </cell>
          <cell r="P130" t="str">
            <v>0</v>
          </cell>
          <cell r="Q130" t="str">
            <v>11</v>
          </cell>
          <cell r="R130">
            <v>100</v>
          </cell>
          <cell r="S130">
            <v>4238000</v>
          </cell>
          <cell r="T130" t="str">
            <v>2025-01-20</v>
          </cell>
          <cell r="U130">
            <v>46618000</v>
          </cell>
          <cell r="V130">
            <v>46618000</v>
          </cell>
          <cell r="W130">
            <v>0</v>
          </cell>
          <cell r="X130" t="str">
            <v>no</v>
          </cell>
          <cell r="Y130" t="str">
            <v>no</v>
          </cell>
          <cell r="Z130" t="str">
            <v>38425</v>
          </cell>
          <cell r="AA130">
            <v>46618000</v>
          </cell>
          <cell r="AB130">
            <v>0</v>
          </cell>
          <cell r="AC130" t="str">
            <v>839</v>
          </cell>
          <cell r="AD130" t="str">
            <v>Dirección Territorial Cali</v>
          </cell>
          <cell r="AF130" t="str">
            <v>NARP NT2-95 JOHN JAIRO ARBELAEZ TORRES - -</v>
          </cell>
          <cell r="AG130" t="str">
            <v>DCD_28 - Producir boletines y cuadros de salida con información estadística de nacimientos y defunciones a nivel nacional producidos, para el registro de hechos vitales en Colombia.</v>
          </cell>
          <cell r="AH130">
            <v>1</v>
          </cell>
          <cell r="AI130">
            <v>0</v>
          </cell>
          <cell r="AJ130">
            <v>0</v>
          </cell>
          <cell r="AK130">
            <v>0</v>
          </cell>
          <cell r="AL130">
            <v>0</v>
          </cell>
          <cell r="AM130">
            <v>1</v>
          </cell>
          <cell r="AN130" t="str">
            <v>DCD_28</v>
          </cell>
          <cell r="AO130">
            <v>46618000</v>
          </cell>
          <cell r="AP130" t="str">
            <v>0</v>
          </cell>
          <cell r="AQ130">
            <v>0</v>
          </cell>
          <cell r="AR130" t="str">
            <v>0</v>
          </cell>
          <cell r="AS130">
            <v>0</v>
          </cell>
          <cell r="AT130">
            <v>46618000</v>
          </cell>
          <cell r="AU130">
            <v>0</v>
          </cell>
        </row>
        <row r="131">
          <cell r="A131">
            <v>129510225</v>
          </cell>
          <cell r="B131" t="str">
            <v>Dirección de Censos y Demografía</v>
          </cell>
          <cell r="C131" t="str">
            <v>DCD</v>
          </cell>
          <cell r="D131" t="str">
            <v>DCD_EEVV_2025_CR</v>
          </cell>
          <cell r="E131" t="str">
            <v>Estadisticas Vitales</v>
          </cell>
          <cell r="F131" t="str">
            <v>Producción de información Estadística analizada</v>
          </cell>
          <cell r="G131" t="str">
            <v>Cuadros de resultados</v>
          </cell>
          <cell r="H131" t="str">
            <v>DCD-Producción de información Estadística analizada-Cuadros de resultados</v>
          </cell>
          <cell r="I131" t="str">
            <v>202300000000008</v>
          </cell>
          <cell r="J131" t="str">
            <v>DIRECCIÓN TERRITORIAL NOROCCIDENTE</v>
          </cell>
          <cell r="K131" t="str">
            <v>QUIBDÓ</v>
          </cell>
          <cell r="L131" t="str">
            <v>Talento Humano</v>
          </cell>
          <cell r="M131" t="str">
            <v>Analista de Información</v>
          </cell>
          <cell r="N131" t="str">
            <v>1</v>
          </cell>
          <cell r="O131">
            <v>11</v>
          </cell>
          <cell r="P131" t="str">
            <v>0</v>
          </cell>
          <cell r="Q131" t="str">
            <v>11</v>
          </cell>
          <cell r="R131">
            <v>100</v>
          </cell>
          <cell r="S131">
            <v>3359000</v>
          </cell>
          <cell r="T131" t="str">
            <v>2025-01-20</v>
          </cell>
          <cell r="U131">
            <v>36949000</v>
          </cell>
          <cell r="V131">
            <v>36949000</v>
          </cell>
          <cell r="W131">
            <v>0</v>
          </cell>
          <cell r="X131" t="str">
            <v>no</v>
          </cell>
          <cell r="Y131" t="str">
            <v>no</v>
          </cell>
          <cell r="Z131" t="str">
            <v>27525</v>
          </cell>
          <cell r="AA131">
            <v>36949000</v>
          </cell>
          <cell r="AB131">
            <v>0</v>
          </cell>
          <cell r="AC131" t="str">
            <v>359</v>
          </cell>
          <cell r="AD131" t="str">
            <v>Direcciones Territoriales</v>
          </cell>
          <cell r="AF131" t="str">
            <v>NARP NT2-95 DAYLESTER VACA MENA - -</v>
          </cell>
          <cell r="AG131" t="str">
            <v>DCD_28 - Producir boletines y cuadros de salida con información estadística de nacimientos y defunciones a nivel nacional producidos, para el registro de hechos vitales en Colombia.</v>
          </cell>
          <cell r="AH131">
            <v>1</v>
          </cell>
          <cell r="AI131">
            <v>0</v>
          </cell>
          <cell r="AJ131">
            <v>0</v>
          </cell>
          <cell r="AK131">
            <v>0</v>
          </cell>
          <cell r="AL131">
            <v>0</v>
          </cell>
          <cell r="AM131">
            <v>1</v>
          </cell>
          <cell r="AN131" t="str">
            <v>DCD_28</v>
          </cell>
          <cell r="AO131">
            <v>36949000</v>
          </cell>
          <cell r="AP131" t="str">
            <v>0</v>
          </cell>
          <cell r="AQ131">
            <v>0</v>
          </cell>
          <cell r="AR131" t="str">
            <v>0</v>
          </cell>
          <cell r="AS131">
            <v>0</v>
          </cell>
          <cell r="AT131">
            <v>36949000</v>
          </cell>
          <cell r="AU131">
            <v>0</v>
          </cell>
        </row>
        <row r="132">
          <cell r="A132">
            <v>132910225</v>
          </cell>
          <cell r="B132" t="str">
            <v>Dirección de Censos y Demografía</v>
          </cell>
          <cell r="C132" t="str">
            <v>DCD</v>
          </cell>
          <cell r="D132" t="str">
            <v>DCD_ETN_2025_BT</v>
          </cell>
          <cell r="E132" t="str">
            <v>Grupos Etnicos</v>
          </cell>
          <cell r="F132" t="str">
            <v>Producción de información Estadística analizada</v>
          </cell>
          <cell r="G132" t="str">
            <v>Boletines Técnicos</v>
          </cell>
          <cell r="H132" t="str">
            <v>DCD-Producción de información Estadística analizada-Boletines Técnicos</v>
          </cell>
          <cell r="I132" t="str">
            <v>202300000000008</v>
          </cell>
          <cell r="J132" t="str">
            <v>DIRECCIÓN TERRITORIAL CENTRAL</v>
          </cell>
          <cell r="K132" t="str">
            <v>DANE CENTRAL</v>
          </cell>
          <cell r="L132" t="str">
            <v>Talento Humano</v>
          </cell>
          <cell r="M132" t="str">
            <v>Profesional</v>
          </cell>
          <cell r="N132" t="str">
            <v>1</v>
          </cell>
          <cell r="O132">
            <v>10</v>
          </cell>
          <cell r="P132" t="str">
            <v>5</v>
          </cell>
          <cell r="Q132" t="str">
            <v>10.1666666667</v>
          </cell>
          <cell r="R132">
            <v>100</v>
          </cell>
          <cell r="S132">
            <v>7397000</v>
          </cell>
          <cell r="T132" t="str">
            <v>2025-02-10</v>
          </cell>
          <cell r="U132">
            <v>75202833.329999998</v>
          </cell>
          <cell r="V132">
            <v>75202833</v>
          </cell>
          <cell r="W132">
            <v>0.32999999821186071</v>
          </cell>
          <cell r="X132" t="str">
            <v>NO</v>
          </cell>
          <cell r="Y132" t="str">
            <v>NO</v>
          </cell>
          <cell r="Z132" t="str">
            <v>63525</v>
          </cell>
          <cell r="AA132">
            <v>75202833</v>
          </cell>
          <cell r="AB132">
            <v>0.32999999821186071</v>
          </cell>
          <cell r="AC132" t="str">
            <v>1594</v>
          </cell>
          <cell r="AD132" t="str">
            <v>Dirección de Censos y Demografía</v>
          </cell>
          <cell r="AF132" t="str">
            <v>JUAN SEBASTIÁN HURTADO HOLGUÍN - -</v>
          </cell>
          <cell r="AG132" t="str">
            <v xml:space="preserve">DCD_14 - Construir el documento preliminar plan de pruebas temáticas para el conteo intercensal de población indígena </v>
          </cell>
          <cell r="AH132">
            <v>0.5</v>
          </cell>
          <cell r="AI132" t="str">
            <v>DCD_20 - Realizar el acompañamiento técnico para la producción de información estadística para la caracterización de la población campesina en cumplimiento de la sentencia 2028 de 2018</v>
          </cell>
          <cell r="AJ132">
            <v>0.5</v>
          </cell>
          <cell r="AK132">
            <v>0</v>
          </cell>
          <cell r="AL132">
            <v>0</v>
          </cell>
          <cell r="AM132">
            <v>1</v>
          </cell>
          <cell r="AN132" t="str">
            <v>DCD_14</v>
          </cell>
          <cell r="AO132">
            <v>37601416.664999999</v>
          </cell>
          <cell r="AP132" t="str">
            <v>DCD_20</v>
          </cell>
          <cell r="AQ132">
            <v>37601416.664999999</v>
          </cell>
          <cell r="AR132" t="str">
            <v>0</v>
          </cell>
          <cell r="AS132">
            <v>0</v>
          </cell>
          <cell r="AT132">
            <v>75202833.329999998</v>
          </cell>
          <cell r="AU132">
            <v>0</v>
          </cell>
        </row>
        <row r="133">
          <cell r="A133">
            <v>129010225</v>
          </cell>
          <cell r="B133" t="str">
            <v>Dirección de Censos y Demografía</v>
          </cell>
          <cell r="C133" t="str">
            <v>DCD</v>
          </cell>
          <cell r="D133" t="str">
            <v>DCD_EEVV_2025_CR</v>
          </cell>
          <cell r="E133" t="str">
            <v>Estadisticas Vitales</v>
          </cell>
          <cell r="F133" t="str">
            <v>Producción de información Estadística analizada</v>
          </cell>
          <cell r="G133" t="str">
            <v>Cuadros de resultados</v>
          </cell>
          <cell r="H133" t="str">
            <v>DCD-Producción de información Estadística analizada-Cuadros de resultados</v>
          </cell>
          <cell r="I133" t="str">
            <v>202300000000008</v>
          </cell>
          <cell r="J133" t="str">
            <v>DIRECCIÓN TERRITORIAL CENTRO</v>
          </cell>
          <cell r="K133" t="str">
            <v>BOGOTÁ</v>
          </cell>
          <cell r="L133" t="str">
            <v>Talento Humano</v>
          </cell>
          <cell r="M133" t="str">
            <v>Profesional Junior</v>
          </cell>
          <cell r="N133" t="str">
            <v>1</v>
          </cell>
          <cell r="O133">
            <v>11</v>
          </cell>
          <cell r="P133" t="str">
            <v>0</v>
          </cell>
          <cell r="Q133" t="str">
            <v>11</v>
          </cell>
          <cell r="R133">
            <v>100</v>
          </cell>
          <cell r="S133">
            <v>4238000</v>
          </cell>
          <cell r="T133" t="str">
            <v>2025-01-13 00:00:00</v>
          </cell>
          <cell r="U133">
            <v>46618000</v>
          </cell>
          <cell r="V133">
            <v>46618000</v>
          </cell>
          <cell r="W133">
            <v>0</v>
          </cell>
          <cell r="X133" t="str">
            <v>NO</v>
          </cell>
          <cell r="Y133" t="str">
            <v>NO</v>
          </cell>
          <cell r="Z133" t="str">
            <v>83325</v>
          </cell>
          <cell r="AA133">
            <v>46618000</v>
          </cell>
          <cell r="AB133">
            <v>0</v>
          </cell>
          <cell r="AC133" t="str">
            <v>462</v>
          </cell>
          <cell r="AD133" t="str">
            <v>Dirección Territorial Bogotá</v>
          </cell>
          <cell r="AF133" t="str">
            <v>PRIORIZADO_YESID ROJAS QUEVEDO - -</v>
          </cell>
          <cell r="AG133" t="str">
            <v>DCD_28 - Producir boletines y cuadros de salida con información estadística de nacimientos y defunciones a nivel nacional producidos, para el registro de hechos vitales en Colombia.</v>
          </cell>
          <cell r="AH133">
            <v>1</v>
          </cell>
          <cell r="AI133">
            <v>0</v>
          </cell>
          <cell r="AJ133">
            <v>0</v>
          </cell>
          <cell r="AK133">
            <v>0</v>
          </cell>
          <cell r="AL133">
            <v>0</v>
          </cell>
          <cell r="AM133">
            <v>1</v>
          </cell>
          <cell r="AN133" t="str">
            <v>DCD_28</v>
          </cell>
          <cell r="AO133">
            <v>46618000</v>
          </cell>
          <cell r="AP133" t="str">
            <v>0</v>
          </cell>
          <cell r="AQ133">
            <v>0</v>
          </cell>
          <cell r="AR133" t="str">
            <v>0</v>
          </cell>
          <cell r="AS133">
            <v>0</v>
          </cell>
          <cell r="AT133">
            <v>46618000</v>
          </cell>
          <cell r="AU133">
            <v>0</v>
          </cell>
        </row>
        <row r="134">
          <cell r="A134">
            <v>128910225</v>
          </cell>
          <cell r="B134" t="str">
            <v>Dirección de Censos y Demografía</v>
          </cell>
          <cell r="C134" t="str">
            <v>DCD</v>
          </cell>
          <cell r="D134" t="str">
            <v>DCD_PPED_2025_DM</v>
          </cell>
          <cell r="E134" t="str">
            <v>Proyecciones de Poblacion</v>
          </cell>
          <cell r="F134" t="str">
            <v>Producción de información Estadística analizada</v>
          </cell>
          <cell r="G134" t="str">
            <v>Documentos metodológicos</v>
          </cell>
          <cell r="H134" t="str">
            <v>DCD-Producción de información Estadística analizada-Documentos metodológicos</v>
          </cell>
          <cell r="I134" t="str">
            <v>202300000000008</v>
          </cell>
          <cell r="J134" t="str">
            <v>DIRECCIÓN TERRITORIAL CENTRAL</v>
          </cell>
          <cell r="K134" t="str">
            <v>DANE CENTRAL</v>
          </cell>
          <cell r="L134" t="str">
            <v>Talento Humano</v>
          </cell>
          <cell r="M134" t="str">
            <v>Profesional</v>
          </cell>
          <cell r="N134" t="str">
            <v>1</v>
          </cell>
          <cell r="O134">
            <v>1</v>
          </cell>
          <cell r="P134" t="str">
            <v>7</v>
          </cell>
          <cell r="Q134" t="str">
            <v>1.2333333333</v>
          </cell>
          <cell r="R134">
            <v>100</v>
          </cell>
          <cell r="S134">
            <v>6000000</v>
          </cell>
          <cell r="T134" t="str">
            <v>2025-01-15</v>
          </cell>
          <cell r="U134">
            <v>7400000</v>
          </cell>
          <cell r="V134">
            <v>7400000</v>
          </cell>
          <cell r="W134">
            <v>0</v>
          </cell>
          <cell r="X134" t="str">
            <v>no</v>
          </cell>
          <cell r="Y134" t="str">
            <v>no</v>
          </cell>
          <cell r="Z134" t="str">
            <v>28025</v>
          </cell>
          <cell r="AA134">
            <v>7400000</v>
          </cell>
          <cell r="AB134">
            <v>0</v>
          </cell>
          <cell r="AC134" t="str">
            <v>2236</v>
          </cell>
          <cell r="AD134" t="str">
            <v>Dirección de Censos y Demografía</v>
          </cell>
          <cell r="AF134" t="str">
            <v>PRIORIZADO_BLADIMIR CARABALÍ - -</v>
          </cell>
          <cell r="AG134" t="str">
            <v>DCD_27 - Elaborar Boletines y documentos técnicos generados en materia sociodemográfica que generen valor agregado al quehacer de la Dirección técnica (Línea base 2024 5% y 2025 100%)</v>
          </cell>
          <cell r="AH134">
            <v>1</v>
          </cell>
          <cell r="AI134">
            <v>0</v>
          </cell>
          <cell r="AJ134">
            <v>0</v>
          </cell>
          <cell r="AK134">
            <v>0</v>
          </cell>
          <cell r="AL134">
            <v>0</v>
          </cell>
          <cell r="AM134">
            <v>1</v>
          </cell>
          <cell r="AN134" t="str">
            <v>DCD_27</v>
          </cell>
          <cell r="AO134">
            <v>7400000</v>
          </cell>
          <cell r="AP134" t="str">
            <v>0</v>
          </cell>
          <cell r="AQ134">
            <v>0</v>
          </cell>
          <cell r="AR134" t="str">
            <v>0</v>
          </cell>
          <cell r="AS134">
            <v>0</v>
          </cell>
          <cell r="AT134">
            <v>7400000</v>
          </cell>
          <cell r="AU134">
            <v>0</v>
          </cell>
        </row>
        <row r="135">
          <cell r="A135">
            <v>128410225</v>
          </cell>
          <cell r="B135" t="str">
            <v>Dirección de Censos y Demografía</v>
          </cell>
          <cell r="C135" t="str">
            <v>DCD</v>
          </cell>
          <cell r="D135" t="str">
            <v>DCD_ETN_2025_DM</v>
          </cell>
          <cell r="E135" t="str">
            <v>Grupos Etnicos</v>
          </cell>
          <cell r="F135" t="str">
            <v>Producción de información Estadística analizada</v>
          </cell>
          <cell r="G135" t="str">
            <v>Documentos metodológicos</v>
          </cell>
          <cell r="H135" t="str">
            <v>DCD-Producción de información Estadística analizada-Documentos metodológicos</v>
          </cell>
          <cell r="I135" t="str">
            <v>202300000000008</v>
          </cell>
          <cell r="J135" t="str">
            <v>DIRECCIÓN TERRITORIAL CENTRAL</v>
          </cell>
          <cell r="K135" t="str">
            <v>DANE CENTRAL</v>
          </cell>
          <cell r="L135" t="str">
            <v>Talento Humano</v>
          </cell>
          <cell r="M135" t="str">
            <v>Profesional</v>
          </cell>
          <cell r="N135" t="str">
            <v>1</v>
          </cell>
          <cell r="O135">
            <v>11</v>
          </cell>
          <cell r="P135" t="str">
            <v>11</v>
          </cell>
          <cell r="Q135" t="str">
            <v>11.3666666667</v>
          </cell>
          <cell r="R135">
            <v>100</v>
          </cell>
          <cell r="S135">
            <v>8179000</v>
          </cell>
          <cell r="T135" t="str">
            <v>2025-01-27</v>
          </cell>
          <cell r="U135">
            <v>92967966.670000002</v>
          </cell>
          <cell r="V135">
            <v>81790000</v>
          </cell>
          <cell r="W135">
            <v>11177966.67</v>
          </cell>
          <cell r="X135" t="str">
            <v>NO</v>
          </cell>
          <cell r="Y135" t="str">
            <v>NO</v>
          </cell>
          <cell r="Z135" t="str">
            <v>15325</v>
          </cell>
          <cell r="AA135">
            <v>81790000</v>
          </cell>
          <cell r="AB135">
            <v>11177966.67</v>
          </cell>
          <cell r="AC135" t="str">
            <v>551</v>
          </cell>
          <cell r="AD135" t="str">
            <v>Dirección de Censos y Demografía</v>
          </cell>
          <cell r="AF135" t="str">
            <v>NARP NT2-91 LILIANA MARIA GUARNIZO - -</v>
          </cell>
          <cell r="AG135" t="str">
            <v>DCD_20 - Realizar el acompañamiento técnico para la producción de información estadística para la caracterización de la población campesina en cumplimiento de la sentencia 2028 de 2018</v>
          </cell>
          <cell r="AH135">
            <v>0.5</v>
          </cell>
          <cell r="AI135" t="str">
            <v xml:space="preserve">DCD_09 - Elaborar respuestas para atender los requerimientos en cumplimiento de las sentencia T 276 - pueblo Afrocolombiano </v>
          </cell>
          <cell r="AJ135">
            <v>0.5</v>
          </cell>
          <cell r="AK135">
            <v>0</v>
          </cell>
          <cell r="AL135">
            <v>0</v>
          </cell>
          <cell r="AM135">
            <v>1</v>
          </cell>
          <cell r="AN135" t="str">
            <v>DCD_20</v>
          </cell>
          <cell r="AO135">
            <v>46483983.335000001</v>
          </cell>
          <cell r="AP135" t="str">
            <v>DCD_09</v>
          </cell>
          <cell r="AQ135">
            <v>46483983.335000001</v>
          </cell>
          <cell r="AR135" t="str">
            <v>0</v>
          </cell>
          <cell r="AS135">
            <v>0</v>
          </cell>
          <cell r="AT135">
            <v>92967966.670000002</v>
          </cell>
          <cell r="AU135">
            <v>0</v>
          </cell>
        </row>
        <row r="136">
          <cell r="A136">
            <v>128810225</v>
          </cell>
          <cell r="B136" t="str">
            <v>Dirección de Censos y Demografía</v>
          </cell>
          <cell r="C136" t="str">
            <v>DCD</v>
          </cell>
          <cell r="D136" t="str">
            <v>DCD_PPED_2025_DM</v>
          </cell>
          <cell r="E136" t="str">
            <v>Proyecciones de Poblacion</v>
          </cell>
          <cell r="F136" t="str">
            <v>Producción de información Estadística analizada</v>
          </cell>
          <cell r="G136" t="str">
            <v>Documentos metodológicos</v>
          </cell>
          <cell r="H136" t="str">
            <v>DCD-Producción de información Estadística analizada-Documentos metodológicos</v>
          </cell>
          <cell r="I136" t="str">
            <v>202300000000008</v>
          </cell>
          <cell r="J136" t="str">
            <v>DIRECCIÓN TERRITORIAL CENTRAL</v>
          </cell>
          <cell r="K136" t="str">
            <v>DANE CENTRAL</v>
          </cell>
          <cell r="L136" t="str">
            <v>Talento Humano</v>
          </cell>
          <cell r="M136" t="str">
            <v>Profesional</v>
          </cell>
          <cell r="N136" t="str">
            <v>1</v>
          </cell>
          <cell r="O136">
            <v>10</v>
          </cell>
          <cell r="P136" t="str">
            <v>28</v>
          </cell>
          <cell r="Q136" t="str">
            <v>10.9333333333</v>
          </cell>
          <cell r="R136">
            <v>100</v>
          </cell>
          <cell r="S136">
            <v>5705000</v>
          </cell>
          <cell r="T136" t="str">
            <v>2025-02-03</v>
          </cell>
          <cell r="U136">
            <v>62374666.670000002</v>
          </cell>
          <cell r="V136">
            <v>57050000</v>
          </cell>
          <cell r="W136">
            <v>5324666.6700000018</v>
          </cell>
          <cell r="X136" t="str">
            <v>NO</v>
          </cell>
          <cell r="Y136" t="str">
            <v>NO</v>
          </cell>
          <cell r="Z136" t="str">
            <v>39025</v>
          </cell>
          <cell r="AA136">
            <v>57050000</v>
          </cell>
          <cell r="AB136">
            <v>5324666.6700000018</v>
          </cell>
          <cell r="AC136" t="str">
            <v>529</v>
          </cell>
          <cell r="AD136" t="str">
            <v>Dirección de Censos y Demografía</v>
          </cell>
          <cell r="AF136" t="str">
            <v>PRIORIZADO_KAROLL ANDREA ARCOS NAVARRO - -</v>
          </cell>
          <cell r="AG136" t="str">
            <v>DCD_22 - Desarrollar propuesta técnica para el fortalecimiento de la gestión, integración y articulación de la información poblacional y los análisis sociodemográficos con enfoque territorial.</v>
          </cell>
          <cell r="AH136">
            <v>0.8</v>
          </cell>
          <cell r="AI136" t="str">
            <v>DCD_27 - Elaborar Boletines y documentos técnicos generados en materia sociodemográfica que generen valor agregado al quehacer de la Dirección técnica (Línea base 2024 5% y 2025 100%)</v>
          </cell>
          <cell r="AJ136">
            <v>0.2</v>
          </cell>
          <cell r="AK136">
            <v>0</v>
          </cell>
          <cell r="AL136">
            <v>0</v>
          </cell>
          <cell r="AM136">
            <v>1</v>
          </cell>
          <cell r="AN136" t="str">
            <v>DCD_22</v>
          </cell>
          <cell r="AO136">
            <v>49899733.336000003</v>
          </cell>
          <cell r="AP136" t="str">
            <v>DCD_27</v>
          </cell>
          <cell r="AQ136">
            <v>12474933.334000001</v>
          </cell>
          <cell r="AR136" t="str">
            <v>0</v>
          </cell>
          <cell r="AS136">
            <v>0</v>
          </cell>
          <cell r="AT136">
            <v>62374666.670000002</v>
          </cell>
          <cell r="AU136">
            <v>0</v>
          </cell>
        </row>
        <row r="137">
          <cell r="A137">
            <v>128610225</v>
          </cell>
          <cell r="B137" t="str">
            <v>Dirección de Censos y Demografía</v>
          </cell>
          <cell r="C137" t="str">
            <v>DCD</v>
          </cell>
          <cell r="D137" t="str">
            <v>DCD_ETN_2025_DM</v>
          </cell>
          <cell r="E137" t="str">
            <v>Grupos Etnicos</v>
          </cell>
          <cell r="F137" t="str">
            <v>Producción de información Estadística analizada</v>
          </cell>
          <cell r="G137" t="str">
            <v>Documentos metodológicos</v>
          </cell>
          <cell r="H137" t="str">
            <v>DCD-Producción de información Estadística analizada-Documentos metodológicos</v>
          </cell>
          <cell r="I137" t="str">
            <v>202300000000008</v>
          </cell>
          <cell r="J137" t="str">
            <v>DIRECCIÓN TERRITORIAL CENTRAL</v>
          </cell>
          <cell r="K137" t="str">
            <v>DANE CENTRAL</v>
          </cell>
          <cell r="L137" t="str">
            <v>Talento Humano</v>
          </cell>
          <cell r="M137" t="str">
            <v>Profesional</v>
          </cell>
          <cell r="N137" t="str">
            <v>1</v>
          </cell>
          <cell r="O137">
            <v>11</v>
          </cell>
          <cell r="P137" t="str">
            <v>0</v>
          </cell>
          <cell r="Q137" t="str">
            <v>11</v>
          </cell>
          <cell r="R137">
            <v>100</v>
          </cell>
          <cell r="S137">
            <v>9157000</v>
          </cell>
          <cell r="T137" t="str">
            <v>2025-01-29</v>
          </cell>
          <cell r="U137">
            <v>100727000</v>
          </cell>
          <cell r="V137">
            <v>100116533.33</v>
          </cell>
          <cell r="W137">
            <v>610466.67000000179</v>
          </cell>
          <cell r="X137" t="str">
            <v>no</v>
          </cell>
          <cell r="Y137" t="str">
            <v>no</v>
          </cell>
          <cell r="Z137" t="str">
            <v>14825</v>
          </cell>
          <cell r="AA137">
            <v>100116533.33</v>
          </cell>
          <cell r="AB137">
            <v>610466.67000000179</v>
          </cell>
          <cell r="AC137" t="str">
            <v>550</v>
          </cell>
          <cell r="AD137" t="str">
            <v>FUN_FONDANE</v>
          </cell>
          <cell r="AF137" t="str">
            <v>MPC - IT2-84 FRANCISCO ALEJANDRO FORERO YANQUEN - -</v>
          </cell>
          <cell r="AG137" t="str">
            <v xml:space="preserve">DCD_14 - Construir el documento preliminar plan de pruebas temáticas para el conteo intercensal de población indígena </v>
          </cell>
          <cell r="AH137">
            <v>0.33</v>
          </cell>
          <cell r="AI137" t="str">
            <v>DCD_16 - Realizar acompañamiento técnico para la elaboración de los listados censales para la población NARP</v>
          </cell>
          <cell r="AJ137">
            <v>0.33</v>
          </cell>
          <cell r="AK137" t="str">
            <v xml:space="preserve">DCD_19 - Realizar acompañamiento técnico para el diseño metodológico de la caracterización sociodemográfica de las viviendas y la población Rrom, a  las 9 kumpanias y las dos organizaciones del pueblo Rrom </v>
          </cell>
          <cell r="AL137">
            <v>0.34</v>
          </cell>
          <cell r="AM137">
            <v>1</v>
          </cell>
          <cell r="AN137" t="str">
            <v>DCD_14</v>
          </cell>
          <cell r="AO137">
            <v>33239910</v>
          </cell>
          <cell r="AP137" t="str">
            <v>DCD_16</v>
          </cell>
          <cell r="AQ137">
            <v>33239910</v>
          </cell>
          <cell r="AR137" t="str">
            <v>DCD_19</v>
          </cell>
          <cell r="AS137">
            <v>34247180</v>
          </cell>
          <cell r="AT137">
            <v>100727000</v>
          </cell>
          <cell r="AU137">
            <v>0</v>
          </cell>
        </row>
        <row r="138">
          <cell r="A138">
            <v>128510225</v>
          </cell>
          <cell r="B138" t="str">
            <v>Dirección de Censos y Demografía</v>
          </cell>
          <cell r="C138" t="str">
            <v>DCD</v>
          </cell>
          <cell r="D138" t="str">
            <v>DCD_ETN_2025_DM</v>
          </cell>
          <cell r="E138" t="str">
            <v>Grupos Etnicos</v>
          </cell>
          <cell r="F138" t="str">
            <v>Producción de información Estadística analizada</v>
          </cell>
          <cell r="G138" t="str">
            <v>Documentos metodológicos</v>
          </cell>
          <cell r="H138" t="str">
            <v>DCD-Producción de información Estadística analizada-Documentos metodológicos</v>
          </cell>
          <cell r="I138" t="str">
            <v>202300000000008</v>
          </cell>
          <cell r="J138" t="str">
            <v>DIRECCIÓN TERRITORIAL CENTRAL</v>
          </cell>
          <cell r="K138" t="str">
            <v>DANE CENTRAL</v>
          </cell>
          <cell r="L138" t="str">
            <v>Talento Humano</v>
          </cell>
          <cell r="M138" t="str">
            <v>Profesional</v>
          </cell>
          <cell r="N138" t="str">
            <v>1</v>
          </cell>
          <cell r="O138">
            <v>11</v>
          </cell>
          <cell r="P138" t="str">
            <v>0</v>
          </cell>
          <cell r="Q138" t="str">
            <v>11</v>
          </cell>
          <cell r="R138">
            <v>100</v>
          </cell>
          <cell r="S138">
            <v>8486000</v>
          </cell>
          <cell r="T138" t="str">
            <v>2025-01-20</v>
          </cell>
          <cell r="U138">
            <v>93346000</v>
          </cell>
          <cell r="V138">
            <v>93346000</v>
          </cell>
          <cell r="W138">
            <v>0</v>
          </cell>
          <cell r="X138" t="str">
            <v>no</v>
          </cell>
          <cell r="Y138" t="str">
            <v>no</v>
          </cell>
          <cell r="Z138" t="str">
            <v>14125</v>
          </cell>
          <cell r="AA138">
            <v>93346000</v>
          </cell>
          <cell r="AB138">
            <v>0</v>
          </cell>
          <cell r="AC138" t="str">
            <v>547</v>
          </cell>
          <cell r="AD138" t="str">
            <v>Dirección de Censos y Demografía</v>
          </cell>
          <cell r="AF138" t="str">
            <v>NARP NT2-91 MONICA PATRICIA BERMEO PARRA - -</v>
          </cell>
          <cell r="AG138" t="str">
            <v>DCD_08 - Elaborar respuestas para atender los requerimientos en cumplimiento de las sentencias T302 y auto 696</v>
          </cell>
          <cell r="AH138">
            <v>0.33</v>
          </cell>
          <cell r="AI138" t="str">
            <v>DCD_06 - Culminar el operativo de recolección del Registro Multidimensional Wayuu, así como la preparación y entrega de los resultados, en cumplimiento de la Sentencia T302/2017. (Línea base 2024 27%)</v>
          </cell>
          <cell r="AJ138">
            <v>0.33</v>
          </cell>
          <cell r="AK138" t="str">
            <v xml:space="preserve">DCD_09 - Elaborar respuestas para atender los requerimientos en cumplimiento de las sentencia T 276 - pueblo Afrocolombiano </v>
          </cell>
          <cell r="AL138">
            <v>0.34</v>
          </cell>
          <cell r="AM138">
            <v>1</v>
          </cell>
          <cell r="AN138" t="str">
            <v>DCD_08</v>
          </cell>
          <cell r="AO138">
            <v>30804180</v>
          </cell>
          <cell r="AP138" t="str">
            <v>DCD_06</v>
          </cell>
          <cell r="AQ138">
            <v>30804180</v>
          </cell>
          <cell r="AR138" t="str">
            <v>DCD_09</v>
          </cell>
          <cell r="AS138">
            <v>31737640.000000004</v>
          </cell>
          <cell r="AT138">
            <v>93346000</v>
          </cell>
          <cell r="AU138">
            <v>0</v>
          </cell>
        </row>
        <row r="139">
          <cell r="A139">
            <v>128710225</v>
          </cell>
          <cell r="B139" t="str">
            <v>Dirección de Censos y Demografía</v>
          </cell>
          <cell r="C139" t="str">
            <v>DCD</v>
          </cell>
          <cell r="D139" t="str">
            <v>DCD_PPED_2025_CR</v>
          </cell>
          <cell r="E139" t="str">
            <v>Proyecciones de Poblacion</v>
          </cell>
          <cell r="F139" t="str">
            <v>Producción de información Estadística analizada</v>
          </cell>
          <cell r="G139" t="str">
            <v>Cuadros de resultados</v>
          </cell>
          <cell r="H139" t="str">
            <v>DCD-Producción de información Estadística analizada-Cuadros de resultados</v>
          </cell>
          <cell r="I139" t="str">
            <v>202300000000008</v>
          </cell>
          <cell r="J139" t="str">
            <v>DIRECCIÓN TERRITORIAL CENTRAL</v>
          </cell>
          <cell r="K139" t="str">
            <v>DANE CENTRAL</v>
          </cell>
          <cell r="L139" t="str">
            <v>Talento Humano</v>
          </cell>
          <cell r="M139" t="str">
            <v>Profesional</v>
          </cell>
          <cell r="N139" t="str">
            <v>1</v>
          </cell>
          <cell r="O139">
            <v>11</v>
          </cell>
          <cell r="P139" t="str">
            <v>2</v>
          </cell>
          <cell r="Q139" t="str">
            <v>11.0666666667</v>
          </cell>
          <cell r="R139">
            <v>100</v>
          </cell>
          <cell r="S139">
            <v>6503000</v>
          </cell>
          <cell r="T139" t="str">
            <v>2025-01-30</v>
          </cell>
          <cell r="U139">
            <v>71966533.329999998</v>
          </cell>
          <cell r="V139">
            <v>58527000</v>
          </cell>
          <cell r="W139">
            <v>13439533.33</v>
          </cell>
          <cell r="X139" t="str">
            <v>NO</v>
          </cell>
          <cell r="Y139" t="str">
            <v>NO</v>
          </cell>
          <cell r="Z139" t="str">
            <v>33625</v>
          </cell>
          <cell r="AA139">
            <v>58527000</v>
          </cell>
          <cell r="AB139">
            <v>13439533.33</v>
          </cell>
          <cell r="AC139" t="str">
            <v>331</v>
          </cell>
          <cell r="AD139" t="str">
            <v>Dirección de Censos y Demografía</v>
          </cell>
          <cell r="AF139" t="str">
            <v>PRIORIZADO_CAMILO GUATAQUIRA  HURTADO - -</v>
          </cell>
          <cell r="AG139" t="str">
            <v>DCD_23 - Elaborar propuesta técnica para el fortalecimiento de la gestión e integración del sistema de información estadística de migración con la articulación del enfoque territorial.</v>
          </cell>
          <cell r="AH139">
            <v>0.8</v>
          </cell>
          <cell r="AI139" t="str">
            <v>DCD_22 - Desarrollar propuesta técnica para el fortalecimiento de la gestión, integración y articulación de la información poblacional y los análisis sociodemográficos con enfoque territorial.</v>
          </cell>
          <cell r="AJ139">
            <v>0.2</v>
          </cell>
          <cell r="AK139">
            <v>0</v>
          </cell>
          <cell r="AL139">
            <v>0</v>
          </cell>
          <cell r="AM139">
            <v>1</v>
          </cell>
          <cell r="AN139" t="str">
            <v>DCD_23</v>
          </cell>
          <cell r="AO139">
            <v>57573226.664000005</v>
          </cell>
          <cell r="AP139" t="str">
            <v>DCD_22</v>
          </cell>
          <cell r="AQ139">
            <v>14393306.666000001</v>
          </cell>
          <cell r="AR139" t="str">
            <v>0</v>
          </cell>
          <cell r="AS139">
            <v>0</v>
          </cell>
          <cell r="AT139">
            <v>71966533.330000013</v>
          </cell>
          <cell r="AU139">
            <v>0</v>
          </cell>
        </row>
        <row r="140">
          <cell r="A140">
            <v>395410525</v>
          </cell>
          <cell r="B140" t="str">
            <v>Dirección de Censos y Demografía</v>
          </cell>
          <cell r="C140" t="str">
            <v>DCD</v>
          </cell>
          <cell r="D140" t="str">
            <v>SENTENCIA_2025_BDC</v>
          </cell>
          <cell r="E140" t="str">
            <v>Sentencia T302</v>
          </cell>
          <cell r="F140" t="str">
            <v>Producción de información estructural</v>
          </cell>
          <cell r="G140" t="str">
            <v>Bases de datos Censal</v>
          </cell>
          <cell r="H140" t="str">
            <v>DCD-Producción de información estructural-Bases de datos Censal</v>
          </cell>
          <cell r="I140" t="str">
            <v>202300000000099</v>
          </cell>
          <cell r="J140" t="str">
            <v>DIRECCIÓN TERRITORIAL NORTE</v>
          </cell>
          <cell r="K140" t="str">
            <v>RIOHACHA</v>
          </cell>
          <cell r="L140" t="str">
            <v>Talento Humano</v>
          </cell>
          <cell r="M140" t="str">
            <v>Coordinador de Campo</v>
          </cell>
          <cell r="N140" t="str">
            <v>1</v>
          </cell>
          <cell r="O140">
            <v>7</v>
          </cell>
          <cell r="P140" t="str">
            <v>0</v>
          </cell>
          <cell r="Q140" t="str">
            <v>7.0000000000</v>
          </cell>
          <cell r="R140">
            <v>100</v>
          </cell>
          <cell r="S140">
            <v>2800000</v>
          </cell>
          <cell r="T140" t="str">
            <v>2025-04-15</v>
          </cell>
          <cell r="U140">
            <v>19600000</v>
          </cell>
          <cell r="V140">
            <v>19600000</v>
          </cell>
          <cell r="W140">
            <v>0</v>
          </cell>
          <cell r="X140" t="str">
            <v>NO</v>
          </cell>
          <cell r="Y140" t="str">
            <v>NO</v>
          </cell>
          <cell r="Z140" t="str">
            <v>75325</v>
          </cell>
          <cell r="AA140">
            <v>19600000</v>
          </cell>
          <cell r="AB140">
            <v>0</v>
          </cell>
          <cell r="AC140" t="str">
            <v>6510</v>
          </cell>
          <cell r="AD140" t="str">
            <v>Dirección Territorial Barranquilla</v>
          </cell>
          <cell r="AF140" t="str">
            <v>Contrato por fuero de maternidad</v>
          </cell>
          <cell r="AG140" t="str">
            <v>DCD_06 - Culminar el operativo de recolección del Registro Multidimensional Wayuu, así como la preparación y entrega de los resultados, en cumplimiento de la Sentencia T302/2017. (Línea base 2024 27%)</v>
          </cell>
          <cell r="AH140">
            <v>1</v>
          </cell>
          <cell r="AI140" t="str">
            <v/>
          </cell>
          <cell r="AJ140">
            <v>0</v>
          </cell>
          <cell r="AK140" t="str">
            <v/>
          </cell>
          <cell r="AL140">
            <v>0</v>
          </cell>
          <cell r="AM140">
            <v>1</v>
          </cell>
          <cell r="AN140" t="str">
            <v>DCD_06</v>
          </cell>
          <cell r="AO140">
            <v>19600000</v>
          </cell>
          <cell r="AP140" t="str">
            <v/>
          </cell>
          <cell r="AQ140">
            <v>0</v>
          </cell>
          <cell r="AR140" t="str">
            <v/>
          </cell>
          <cell r="AS140">
            <v>0</v>
          </cell>
          <cell r="AT140">
            <v>19600000</v>
          </cell>
          <cell r="AU140">
            <v>0</v>
          </cell>
        </row>
        <row r="141">
          <cell r="A141">
            <v>396210525</v>
          </cell>
          <cell r="B141" t="str">
            <v>Dirección de Censos y Demografía</v>
          </cell>
          <cell r="C141" t="str">
            <v>DCD</v>
          </cell>
          <cell r="D141" t="str">
            <v>SENTENCIA_2025_BDC</v>
          </cell>
          <cell r="E141" t="str">
            <v>Sentencia T302</v>
          </cell>
          <cell r="F141" t="str">
            <v>Producción de información estructural</v>
          </cell>
          <cell r="G141" t="str">
            <v>Bases de datos Censal</v>
          </cell>
          <cell r="H141" t="str">
            <v>DCD-Producción de información estructural-Bases de datos Censal</v>
          </cell>
          <cell r="I141" t="str">
            <v>202300000000099</v>
          </cell>
          <cell r="J141" t="str">
            <v>DIRECCIÓN TERRITORIAL NORTE</v>
          </cell>
          <cell r="K141" t="str">
            <v>RIOHACHA</v>
          </cell>
          <cell r="L141" t="str">
            <v>Talento Humano</v>
          </cell>
          <cell r="M141" t="str">
            <v>Encuestador</v>
          </cell>
          <cell r="N141" t="str">
            <v>24</v>
          </cell>
          <cell r="O141">
            <v>1</v>
          </cell>
          <cell r="P141" t="str">
            <v>0</v>
          </cell>
          <cell r="Q141" t="str">
            <v>1.0000000000</v>
          </cell>
          <cell r="R141">
            <v>100</v>
          </cell>
          <cell r="S141">
            <v>1764000</v>
          </cell>
          <cell r="T141" t="str">
            <v>2025-04-04</v>
          </cell>
          <cell r="U141">
            <v>42336000</v>
          </cell>
          <cell r="V141">
            <v>42336000</v>
          </cell>
          <cell r="W141">
            <v>0</v>
          </cell>
          <cell r="X141" t="str">
            <v>no</v>
          </cell>
          <cell r="Y141" t="str">
            <v>no</v>
          </cell>
          <cell r="Z141" t="str">
            <v>72125</v>
          </cell>
          <cell r="AA141">
            <v>42336000</v>
          </cell>
          <cell r="AB141">
            <v>0</v>
          </cell>
          <cell r="AC141" t="str">
            <v>4946</v>
          </cell>
          <cell r="AD141" t="str">
            <v>Dirección Territorial Barranquilla</v>
          </cell>
          <cell r="AF141" t="str">
            <v>ENCUESTADOR CLASE 1 RIOHACHA</v>
          </cell>
          <cell r="AG141" t="str">
            <v>DCD_06 - Culminar el operativo de recolección del Registro Multidimensional Wayuu, así como la preparación y entrega de los resultados, en cumplimiento de la Sentencia T302/2017. (Línea base 2024 27%)</v>
          </cell>
          <cell r="AH141">
            <v>1</v>
          </cell>
          <cell r="AI141" t="str">
            <v/>
          </cell>
          <cell r="AJ141">
            <v>0</v>
          </cell>
          <cell r="AK141" t="str">
            <v/>
          </cell>
          <cell r="AL141">
            <v>0</v>
          </cell>
          <cell r="AM141">
            <v>1</v>
          </cell>
          <cell r="AN141" t="str">
            <v>DCD_06</v>
          </cell>
          <cell r="AO141">
            <v>42336000</v>
          </cell>
          <cell r="AP141" t="str">
            <v/>
          </cell>
          <cell r="AQ141">
            <v>0</v>
          </cell>
          <cell r="AR141" t="str">
            <v/>
          </cell>
          <cell r="AS141">
            <v>0</v>
          </cell>
          <cell r="AT141">
            <v>42336000</v>
          </cell>
          <cell r="AU141">
            <v>0</v>
          </cell>
        </row>
        <row r="142">
          <cell r="A142">
            <v>396310525</v>
          </cell>
          <cell r="B142" t="str">
            <v>Dirección de Censos y Demografía</v>
          </cell>
          <cell r="C142" t="str">
            <v>DCD</v>
          </cell>
          <cell r="D142" t="str">
            <v>SENTENCIA_2025_BDC</v>
          </cell>
          <cell r="E142" t="str">
            <v>Sentencia T302</v>
          </cell>
          <cell r="F142" t="str">
            <v>Producción de información estructural</v>
          </cell>
          <cell r="G142" t="str">
            <v>Bases de datos Censal</v>
          </cell>
          <cell r="H142" t="str">
            <v>DCD-Producción de información estructural-Bases de datos Censal</v>
          </cell>
          <cell r="I142" t="str">
            <v>202300000000099</v>
          </cell>
          <cell r="J142" t="str">
            <v>DIRECCIÓN TERRITORIAL NORTE</v>
          </cell>
          <cell r="K142" t="str">
            <v>RIOHACHA</v>
          </cell>
          <cell r="L142" t="str">
            <v>Talento Humano</v>
          </cell>
          <cell r="M142" t="str">
            <v>Encuestador Basico</v>
          </cell>
          <cell r="N142" t="str">
            <v>16</v>
          </cell>
          <cell r="O142">
            <v>1</v>
          </cell>
          <cell r="P142" t="str">
            <v>0</v>
          </cell>
          <cell r="Q142" t="str">
            <v>1.0000000000</v>
          </cell>
          <cell r="R142">
            <v>100</v>
          </cell>
          <cell r="S142">
            <v>1764000</v>
          </cell>
          <cell r="T142" t="str">
            <v>2025-04-04</v>
          </cell>
          <cell r="U142">
            <v>28224000</v>
          </cell>
          <cell r="V142">
            <v>28224000</v>
          </cell>
          <cell r="W142">
            <v>0</v>
          </cell>
          <cell r="X142" t="str">
            <v>NO</v>
          </cell>
          <cell r="Y142" t="str">
            <v>NO</v>
          </cell>
          <cell r="Z142" t="str">
            <v>72125</v>
          </cell>
          <cell r="AA142">
            <v>28224000</v>
          </cell>
          <cell r="AB142">
            <v>0</v>
          </cell>
          <cell r="AC142" t="str">
            <v>4946</v>
          </cell>
          <cell r="AD142" t="str">
            <v>Dirección Territorial Barranquilla</v>
          </cell>
          <cell r="AF142" t="str">
            <v>ENCUESTADOR CLASE 1 MAICAO</v>
          </cell>
          <cell r="AG142" t="str">
            <v>DCD_06 - Culminar el operativo de recolección del Registro Multidimensional Wayuu, así como la preparación y entrega de los resultados, en cumplimiento de la Sentencia T302/2017. (Línea base 2024 27%)</v>
          </cell>
          <cell r="AH142">
            <v>1</v>
          </cell>
          <cell r="AI142" t="str">
            <v/>
          </cell>
          <cell r="AJ142">
            <v>0</v>
          </cell>
          <cell r="AK142" t="str">
            <v/>
          </cell>
          <cell r="AL142">
            <v>0</v>
          </cell>
          <cell r="AM142">
            <v>1</v>
          </cell>
          <cell r="AN142" t="str">
            <v>DCD_06</v>
          </cell>
          <cell r="AO142">
            <v>28224000</v>
          </cell>
          <cell r="AP142" t="str">
            <v/>
          </cell>
          <cell r="AQ142">
            <v>0</v>
          </cell>
          <cell r="AR142" t="str">
            <v/>
          </cell>
          <cell r="AS142">
            <v>0</v>
          </cell>
          <cell r="AT142">
            <v>28224000</v>
          </cell>
          <cell r="AU142">
            <v>0</v>
          </cell>
        </row>
        <row r="143">
          <cell r="A143">
            <v>396510525</v>
          </cell>
          <cell r="B143" t="str">
            <v>Dirección de Censos y Demografía</v>
          </cell>
          <cell r="C143" t="str">
            <v>DCD</v>
          </cell>
          <cell r="D143" t="str">
            <v>SENTENCIA_2025_BDC</v>
          </cell>
          <cell r="E143" t="str">
            <v>Sentencia T302</v>
          </cell>
          <cell r="F143" t="str">
            <v>Producción de información estructural</v>
          </cell>
          <cell r="G143" t="str">
            <v>Bases de datos Censal</v>
          </cell>
          <cell r="H143" t="str">
            <v>DCD-Producción de información estructural-Bases de datos Censal</v>
          </cell>
          <cell r="I143" t="str">
            <v>202300000000099</v>
          </cell>
          <cell r="J143" t="str">
            <v>DIRECCIÓN TERRITORIAL NORTE</v>
          </cell>
          <cell r="K143" t="str">
            <v>RIOHACHA</v>
          </cell>
          <cell r="L143" t="str">
            <v>Talento Humano</v>
          </cell>
          <cell r="M143" t="str">
            <v>Supervisor I</v>
          </cell>
          <cell r="N143" t="str">
            <v>4</v>
          </cell>
          <cell r="O143">
            <v>1</v>
          </cell>
          <cell r="P143" t="str">
            <v>0</v>
          </cell>
          <cell r="Q143" t="str">
            <v>1.0000000000</v>
          </cell>
          <cell r="R143">
            <v>100</v>
          </cell>
          <cell r="S143">
            <v>2100000</v>
          </cell>
          <cell r="T143" t="str">
            <v>2025-04-04</v>
          </cell>
          <cell r="U143">
            <v>8400000</v>
          </cell>
          <cell r="V143">
            <v>8400000</v>
          </cell>
          <cell r="W143">
            <v>0</v>
          </cell>
          <cell r="X143" t="str">
            <v>NO</v>
          </cell>
          <cell r="Y143" t="str">
            <v>NO</v>
          </cell>
          <cell r="Z143" t="str">
            <v>72225</v>
          </cell>
          <cell r="AA143">
            <v>8400000</v>
          </cell>
          <cell r="AB143">
            <v>0</v>
          </cell>
          <cell r="AC143" t="str">
            <v>4947</v>
          </cell>
          <cell r="AD143" t="str">
            <v>Dirección Territorial Barranquilla</v>
          </cell>
          <cell r="AF143" t="str">
            <v>SUPERVISOR CLASE 1 MAICAO</v>
          </cell>
          <cell r="AG143" t="str">
            <v>DCD_06 - Culminar el operativo de recolección del Registro Multidimensional Wayuu, así como la preparación y entrega de los resultados, en cumplimiento de la Sentencia T302/2017. (Línea base 2024 27%)</v>
          </cell>
          <cell r="AH143">
            <v>1</v>
          </cell>
          <cell r="AI143" t="str">
            <v/>
          </cell>
          <cell r="AJ143">
            <v>0</v>
          </cell>
          <cell r="AK143" t="str">
            <v/>
          </cell>
          <cell r="AL143">
            <v>0</v>
          </cell>
          <cell r="AM143">
            <v>1</v>
          </cell>
          <cell r="AN143" t="str">
            <v>DCD_06</v>
          </cell>
          <cell r="AO143">
            <v>8400000</v>
          </cell>
          <cell r="AP143" t="str">
            <v/>
          </cell>
          <cell r="AQ143">
            <v>0</v>
          </cell>
          <cell r="AR143" t="str">
            <v/>
          </cell>
          <cell r="AS143">
            <v>0</v>
          </cell>
          <cell r="AT143">
            <v>8400000</v>
          </cell>
          <cell r="AU143">
            <v>0</v>
          </cell>
        </row>
        <row r="144">
          <cell r="A144">
            <v>396610525</v>
          </cell>
          <cell r="B144" t="str">
            <v>Dirección de Censos y Demografía</v>
          </cell>
          <cell r="C144" t="str">
            <v>DCD</v>
          </cell>
          <cell r="D144" t="str">
            <v>SENTENCIA_2025_BDC</v>
          </cell>
          <cell r="E144" t="str">
            <v>Sentencia T302</v>
          </cell>
          <cell r="F144" t="str">
            <v>Producción de información estructural</v>
          </cell>
          <cell r="G144" t="str">
            <v>Bases de datos Censal</v>
          </cell>
          <cell r="H144" t="str">
            <v>DCD-Producción de información estructural-Bases de datos Censal</v>
          </cell>
          <cell r="I144" t="str">
            <v>202300000000099</v>
          </cell>
          <cell r="J144" t="str">
            <v>DIRECCIÓN TERRITORIAL NORTE</v>
          </cell>
          <cell r="K144" t="str">
            <v>RIOHACHA</v>
          </cell>
          <cell r="L144" t="str">
            <v>Talento Humano</v>
          </cell>
          <cell r="M144" t="str">
            <v>Supervisor I</v>
          </cell>
          <cell r="N144" t="str">
            <v>6</v>
          </cell>
          <cell r="O144">
            <v>1</v>
          </cell>
          <cell r="P144" t="str">
            <v>0</v>
          </cell>
          <cell r="Q144" t="str">
            <v>1.0000000000</v>
          </cell>
          <cell r="R144">
            <v>100</v>
          </cell>
          <cell r="S144">
            <v>2100000</v>
          </cell>
          <cell r="T144" t="str">
            <v>2025-04-04</v>
          </cell>
          <cell r="U144">
            <v>12600000</v>
          </cell>
          <cell r="V144">
            <v>12600000</v>
          </cell>
          <cell r="W144">
            <v>0</v>
          </cell>
          <cell r="X144" t="str">
            <v>NO</v>
          </cell>
          <cell r="Y144" t="str">
            <v>NO</v>
          </cell>
          <cell r="Z144" t="str">
            <v>72225</v>
          </cell>
          <cell r="AA144">
            <v>12600000</v>
          </cell>
          <cell r="AB144">
            <v>0</v>
          </cell>
          <cell r="AC144" t="str">
            <v>4947</v>
          </cell>
          <cell r="AD144" t="str">
            <v>Dirección Territorial Barranquilla</v>
          </cell>
          <cell r="AF144" t="str">
            <v>SUPERVISOR CLASE 1 RIOHACHA</v>
          </cell>
          <cell r="AG144" t="str">
            <v>DCD_06 - Culminar el operativo de recolección del Registro Multidimensional Wayuu, así como la preparación y entrega de los resultados, en cumplimiento de la Sentencia T302/2017. (Línea base 2024 27%)</v>
          </cell>
          <cell r="AH144">
            <v>1</v>
          </cell>
          <cell r="AI144" t="str">
            <v/>
          </cell>
          <cell r="AJ144">
            <v>0</v>
          </cell>
          <cell r="AK144" t="str">
            <v/>
          </cell>
          <cell r="AL144">
            <v>0</v>
          </cell>
          <cell r="AM144">
            <v>1</v>
          </cell>
          <cell r="AN144" t="str">
            <v>DCD_06</v>
          </cell>
          <cell r="AO144">
            <v>12600000</v>
          </cell>
          <cell r="AP144" t="str">
            <v/>
          </cell>
          <cell r="AQ144">
            <v>0</v>
          </cell>
          <cell r="AR144" t="str">
            <v/>
          </cell>
          <cell r="AS144">
            <v>0</v>
          </cell>
          <cell r="AT144">
            <v>12600000</v>
          </cell>
          <cell r="AU144">
            <v>0</v>
          </cell>
        </row>
        <row r="145">
          <cell r="A145">
            <v>128310225</v>
          </cell>
          <cell r="B145" t="str">
            <v>Dirección de Censos y Demografía</v>
          </cell>
          <cell r="C145" t="str">
            <v>DCD</v>
          </cell>
          <cell r="D145" t="str">
            <v>DCD_ETN_2025_DM</v>
          </cell>
          <cell r="E145" t="str">
            <v>Grupos Etnicos</v>
          </cell>
          <cell r="F145" t="str">
            <v>Producción de información Estadística analizada</v>
          </cell>
          <cell r="G145" t="str">
            <v>Documentos metodológicos</v>
          </cell>
          <cell r="H145" t="str">
            <v>DCD-Producción de información Estadística analizada-Documentos metodológicos</v>
          </cell>
          <cell r="I145" t="str">
            <v>202300000000008</v>
          </cell>
          <cell r="J145" t="str">
            <v>DIRECCIÓN TERRITORIAL CENTRAL</v>
          </cell>
          <cell r="K145" t="str">
            <v>DANE CENTRAL</v>
          </cell>
          <cell r="L145" t="str">
            <v>Talento Humano</v>
          </cell>
          <cell r="M145" t="str">
            <v>Profesional</v>
          </cell>
          <cell r="N145" t="str">
            <v>1</v>
          </cell>
          <cell r="O145">
            <v>11</v>
          </cell>
          <cell r="P145" t="str">
            <v>0</v>
          </cell>
          <cell r="Q145" t="str">
            <v>11.0000000000</v>
          </cell>
          <cell r="R145">
            <v>100</v>
          </cell>
          <cell r="S145">
            <v>8179000</v>
          </cell>
          <cell r="T145" t="str">
            <v>2025-01-27</v>
          </cell>
          <cell r="U145">
            <v>89969000</v>
          </cell>
          <cell r="V145">
            <v>89969000</v>
          </cell>
          <cell r="W145">
            <v>0</v>
          </cell>
          <cell r="X145" t="str">
            <v>no</v>
          </cell>
          <cell r="Y145" t="str">
            <v>no</v>
          </cell>
          <cell r="Z145" t="str">
            <v>15625</v>
          </cell>
          <cell r="AA145">
            <v>89969000</v>
          </cell>
          <cell r="AB145">
            <v>0</v>
          </cell>
          <cell r="AC145" t="str">
            <v>552</v>
          </cell>
          <cell r="AD145" t="str">
            <v>Dirección de Censos y Demografía</v>
          </cell>
          <cell r="AF145" t="str">
            <v>NARP NT2-93 RODOLFO EMIR ROJAS CAMARGO - -</v>
          </cell>
          <cell r="AG145" t="str">
            <v>DCD_06 - Culminar el operativo de recolección del Registro Multidimensional Wayuu, así como la preparación y entrega de los resultados, en cumplimiento de la Sentencia T302/2017. (Línea base 2024 27%)</v>
          </cell>
          <cell r="AH145">
            <v>0.5</v>
          </cell>
          <cell r="AI145" t="str">
            <v>DCD_17 - Construir el documento preliminar del Protocolo de relacionamiento con las comunidades NARP.</v>
          </cell>
          <cell r="AJ145">
            <v>0.5</v>
          </cell>
          <cell r="AK145">
            <v>0</v>
          </cell>
          <cell r="AL145">
            <v>0</v>
          </cell>
          <cell r="AM145">
            <v>1</v>
          </cell>
          <cell r="AN145" t="str">
            <v>DCD_06</v>
          </cell>
          <cell r="AO145">
            <v>44984500</v>
          </cell>
          <cell r="AP145" t="str">
            <v>DCD_17</v>
          </cell>
          <cell r="AQ145">
            <v>44984500</v>
          </cell>
          <cell r="AR145" t="str">
            <v>0</v>
          </cell>
          <cell r="AS145">
            <v>0</v>
          </cell>
          <cell r="AT145">
            <v>89969000</v>
          </cell>
          <cell r="AU145">
            <v>0</v>
          </cell>
        </row>
        <row r="146">
          <cell r="A146">
            <v>413610525</v>
          </cell>
          <cell r="B146" t="str">
            <v>Dirección de Censos y Demografía</v>
          </cell>
          <cell r="C146" t="str">
            <v>DCD</v>
          </cell>
          <cell r="D146" t="str">
            <v>SENTENCIA_2025_BDC</v>
          </cell>
          <cell r="E146" t="str">
            <v>Sentencia T302</v>
          </cell>
          <cell r="F146" t="str">
            <v>Producción de información estructural</v>
          </cell>
          <cell r="G146" t="str">
            <v>Bases de datos Censal</v>
          </cell>
          <cell r="H146" t="str">
            <v>DCD-Producción de información estructural-Bases de datos Censal</v>
          </cell>
          <cell r="I146" t="str">
            <v>202300000000099</v>
          </cell>
          <cell r="J146" t="str">
            <v>DIRECCIÓN TERRITORIAL NORTE</v>
          </cell>
          <cell r="K146" t="str">
            <v>RIOHACHA</v>
          </cell>
          <cell r="L146" t="str">
            <v>Talento Humano</v>
          </cell>
          <cell r="M146" t="str">
            <v>Profesional Junior</v>
          </cell>
          <cell r="N146" t="str">
            <v>1</v>
          </cell>
          <cell r="O146">
            <v>6</v>
          </cell>
          <cell r="P146" t="str">
            <v>25</v>
          </cell>
          <cell r="Q146" t="str">
            <v>6.8333333333</v>
          </cell>
          <cell r="R146">
            <v>100</v>
          </cell>
          <cell r="S146">
            <v>4000000</v>
          </cell>
          <cell r="T146" t="str">
            <v>2025-06-06</v>
          </cell>
          <cell r="U146">
            <v>27333333.329999998</v>
          </cell>
          <cell r="V146">
            <v>27333333</v>
          </cell>
          <cell r="W146">
            <v>0.32999999821186071</v>
          </cell>
          <cell r="X146" t="str">
            <v>NO</v>
          </cell>
          <cell r="Y146" t="str">
            <v>NO</v>
          </cell>
          <cell r="Z146" t="str">
            <v>73425</v>
          </cell>
          <cell r="AA146">
            <v>27333333</v>
          </cell>
          <cell r="AB146">
            <v>0.32999999821186071</v>
          </cell>
          <cell r="AC146" t="str">
            <v>5409</v>
          </cell>
          <cell r="AD146" t="str">
            <v>Dirección Territorial Barranquilla</v>
          </cell>
          <cell r="AF146" t="str">
            <v>SUAIMA PIMIENTA SEMPRUM  - ESTABILIDAD LABORAL REFORZADA RMW</v>
          </cell>
          <cell r="AG146" t="str">
            <v>DCD_06 - Culminar el operativo de recolección del Registro Multidimensional Wayuu, así como la preparación y entrega de los resultados, en cumplimiento de la Sentencia T302/2017. (Línea base 2024 27%)</v>
          </cell>
          <cell r="AH146">
            <v>1</v>
          </cell>
          <cell r="AI146" t="str">
            <v/>
          </cell>
          <cell r="AJ146">
            <v>0</v>
          </cell>
          <cell r="AK146" t="str">
            <v/>
          </cell>
          <cell r="AL146">
            <v>0</v>
          </cell>
          <cell r="AM146">
            <v>1</v>
          </cell>
          <cell r="AN146" t="str">
            <v>DCD_06</v>
          </cell>
          <cell r="AO146">
            <v>27333333.329999998</v>
          </cell>
          <cell r="AP146" t="str">
            <v/>
          </cell>
          <cell r="AQ146">
            <v>0</v>
          </cell>
          <cell r="AR146" t="str">
            <v/>
          </cell>
          <cell r="AS146">
            <v>0</v>
          </cell>
          <cell r="AT146">
            <v>27333333.329999998</v>
          </cell>
          <cell r="AU146">
            <v>0</v>
          </cell>
        </row>
        <row r="147">
          <cell r="A147">
            <v>133010225</v>
          </cell>
          <cell r="B147" t="str">
            <v>Dirección de Censos y Demografía</v>
          </cell>
          <cell r="C147" t="str">
            <v>DCD</v>
          </cell>
          <cell r="D147" t="str">
            <v>DCD_ETN_2025_DM</v>
          </cell>
          <cell r="E147" t="str">
            <v>Grupos Etnicos</v>
          </cell>
          <cell r="F147" t="str">
            <v>Producción de información Estadística analizada</v>
          </cell>
          <cell r="G147" t="str">
            <v>Documentos metodológicos</v>
          </cell>
          <cell r="H147" t="str">
            <v>DCD-Producción de información Estadística analizada-Documentos metodológicos</v>
          </cell>
          <cell r="I147" t="str">
            <v>202300000000008</v>
          </cell>
          <cell r="J147" t="str">
            <v>DIRECCIÓN TERRITORIAL CENTRAL</v>
          </cell>
          <cell r="K147" t="str">
            <v>DANE CENTRAL</v>
          </cell>
          <cell r="L147" t="str">
            <v>Talento Humano</v>
          </cell>
          <cell r="M147" t="str">
            <v>Profesional</v>
          </cell>
          <cell r="N147" t="str">
            <v>1</v>
          </cell>
          <cell r="O147">
            <v>10</v>
          </cell>
          <cell r="P147" t="str">
            <v>0</v>
          </cell>
          <cell r="Q147" t="str">
            <v>10.0000000000</v>
          </cell>
          <cell r="R147">
            <v>100</v>
          </cell>
          <cell r="S147">
            <v>8669000</v>
          </cell>
          <cell r="T147" t="str">
            <v>2025-02-10</v>
          </cell>
          <cell r="U147">
            <v>86690000</v>
          </cell>
          <cell r="V147">
            <v>86690000</v>
          </cell>
          <cell r="W147">
            <v>0</v>
          </cell>
          <cell r="X147" t="str">
            <v>no</v>
          </cell>
          <cell r="Y147" t="str">
            <v>no</v>
          </cell>
          <cell r="Z147" t="str">
            <v>73625</v>
          </cell>
          <cell r="AA147">
            <v>86690000</v>
          </cell>
          <cell r="AB147">
            <v>0</v>
          </cell>
          <cell r="AC147" t="str">
            <v>1924</v>
          </cell>
          <cell r="AD147" t="str">
            <v>Dirección de Censos y Demografía</v>
          </cell>
          <cell r="AF147" t="str">
            <v>OMAR JERONIMO PRIETO RUIZ - -</v>
          </cell>
          <cell r="AG147" t="str">
            <v>DCD_06 - Culminar el operativo de recolección del Registro Multidimensional Wayuu, así como la preparación y entrega de los resultados, en cumplimiento de la Sentencia T302/2017. (Línea base 2024 27%)</v>
          </cell>
          <cell r="AH147">
            <v>1</v>
          </cell>
          <cell r="AI147">
            <v>0</v>
          </cell>
          <cell r="AJ147">
            <v>0</v>
          </cell>
          <cell r="AK147">
            <v>0</v>
          </cell>
          <cell r="AL147">
            <v>0</v>
          </cell>
          <cell r="AM147">
            <v>1</v>
          </cell>
          <cell r="AN147" t="str">
            <v>DCD_06</v>
          </cell>
          <cell r="AO147">
            <v>86690000</v>
          </cell>
          <cell r="AP147" t="str">
            <v>0</v>
          </cell>
          <cell r="AQ147">
            <v>0</v>
          </cell>
          <cell r="AR147" t="str">
            <v>0</v>
          </cell>
          <cell r="AS147">
            <v>0</v>
          </cell>
          <cell r="AT147">
            <v>86690000</v>
          </cell>
          <cell r="AU147">
            <v>0</v>
          </cell>
        </row>
        <row r="148">
          <cell r="A148">
            <v>413710525</v>
          </cell>
          <cell r="B148" t="str">
            <v>Dirección de Censos y Demografía</v>
          </cell>
          <cell r="C148" t="str">
            <v>DCD</v>
          </cell>
          <cell r="D148" t="str">
            <v>SENTENCIA_2025_BDC</v>
          </cell>
          <cell r="E148" t="str">
            <v>Sentencia T302</v>
          </cell>
          <cell r="F148" t="str">
            <v>Producción de información estructural</v>
          </cell>
          <cell r="G148" t="str">
            <v>Bases de datos Censal</v>
          </cell>
          <cell r="H148" t="str">
            <v>DCD-Producción de información estructural-Bases de datos Censal</v>
          </cell>
          <cell r="I148" t="str">
            <v>202300000000099</v>
          </cell>
          <cell r="J148" t="str">
            <v>DIRECCIÓN TERRITORIAL NORTE</v>
          </cell>
          <cell r="K148" t="str">
            <v>RIOHACHA</v>
          </cell>
          <cell r="L148" t="str">
            <v>Talento Humano</v>
          </cell>
          <cell r="M148" t="str">
            <v>Asistencial</v>
          </cell>
          <cell r="N148" t="str">
            <v>2</v>
          </cell>
          <cell r="O148">
            <v>8</v>
          </cell>
          <cell r="P148" t="str">
            <v>0</v>
          </cell>
          <cell r="Q148" t="str">
            <v>8.0000000000</v>
          </cell>
          <cell r="S148">
            <v>1764000</v>
          </cell>
          <cell r="T148" t="str">
            <v>2025-05-01</v>
          </cell>
          <cell r="U148"/>
          <cell r="X148" t="str">
            <v>NO</v>
          </cell>
          <cell r="Y148" t="str">
            <v>NO</v>
          </cell>
          <cell r="AF148" t="str">
            <v>YICELIS ISABEL BURGOS FONSECA,  TATIANA OLINDA EPIEYU CASTILLO ESTABILIDAD LABORAL REFORZADA RMW</v>
          </cell>
          <cell r="AG148" t="str">
            <v>DCD_06 - Culminar el operativo de recolección del Registro Multidimensional Wayuu, así como la preparación y entrega de los resultados, en cumplimiento de la Sentencia T302/2017. (Línea base 2024 27%)</v>
          </cell>
          <cell r="AH148">
            <v>1</v>
          </cell>
          <cell r="AI148" t="str">
            <v/>
          </cell>
          <cell r="AJ148">
            <v>0</v>
          </cell>
          <cell r="AK148" t="str">
            <v/>
          </cell>
          <cell r="AL148">
            <v>0</v>
          </cell>
          <cell r="AM148">
            <v>1</v>
          </cell>
          <cell r="AN148" t="str">
            <v>DCD_06</v>
          </cell>
          <cell r="AO148">
            <v>0</v>
          </cell>
          <cell r="AP148" t="str">
            <v/>
          </cell>
          <cell r="AQ148">
            <v>0</v>
          </cell>
          <cell r="AR148" t="str">
            <v/>
          </cell>
          <cell r="AS148">
            <v>0</v>
          </cell>
          <cell r="AT148">
            <v>0</v>
          </cell>
          <cell r="AU148">
            <v>0</v>
          </cell>
        </row>
        <row r="149">
          <cell r="A149">
            <v>133210225</v>
          </cell>
          <cell r="B149" t="str">
            <v>Dirección de Censos y Demografía</v>
          </cell>
          <cell r="C149" t="str">
            <v>DCD</v>
          </cell>
          <cell r="D149" t="str">
            <v>DCD_ETN_2025_DM</v>
          </cell>
          <cell r="E149" t="str">
            <v>Grupos Etnicos</v>
          </cell>
          <cell r="F149" t="str">
            <v>Producción de información Estadística analizada</v>
          </cell>
          <cell r="G149" t="str">
            <v>Documentos metodológicos</v>
          </cell>
          <cell r="H149" t="str">
            <v>DCD-Producción de información Estadística analizada-Documentos metodológicos</v>
          </cell>
          <cell r="I149" t="str">
            <v>202300000000008</v>
          </cell>
          <cell r="J149" t="str">
            <v>DIRECCIÓN TERRITORIAL CENTRAL</v>
          </cell>
          <cell r="K149" t="str">
            <v>DANE CENTRAL</v>
          </cell>
          <cell r="L149" t="str">
            <v>Talento Humano</v>
          </cell>
          <cell r="M149" t="str">
            <v>Profesional</v>
          </cell>
          <cell r="N149" t="str">
            <v>1</v>
          </cell>
          <cell r="O149">
            <v>9</v>
          </cell>
          <cell r="P149" t="str">
            <v>27</v>
          </cell>
          <cell r="Q149" t="str">
            <v>9.9000000000</v>
          </cell>
          <cell r="R149">
            <v>100</v>
          </cell>
          <cell r="S149">
            <v>8179000</v>
          </cell>
          <cell r="T149" t="str">
            <v>2025-02-10</v>
          </cell>
          <cell r="U149">
            <v>80972100</v>
          </cell>
          <cell r="V149">
            <v>73611000</v>
          </cell>
          <cell r="W149">
            <v>7361100</v>
          </cell>
          <cell r="X149" t="str">
            <v>no</v>
          </cell>
          <cell r="Y149" t="str">
            <v>no</v>
          </cell>
          <cell r="Z149" t="str">
            <v>63225</v>
          </cell>
          <cell r="AA149">
            <v>73611000</v>
          </cell>
          <cell r="AB149">
            <v>7361100</v>
          </cell>
          <cell r="AC149" t="str">
            <v>1593</v>
          </cell>
          <cell r="AD149" t="str">
            <v>Dirección de Censos y Demografía</v>
          </cell>
          <cell r="AF149" t="str">
            <v>NARP NT2-91 MARIA ALEJANDRA VALLEJO CASTRO</v>
          </cell>
          <cell r="AG149" t="str">
            <v>DCD_06 - Culminar el operativo de recolección del Registro Multidimensional Wayuu, así como la preparación y entrega de los resultados, en cumplimiento de la Sentencia T302/2017. (Línea base 2024 27%)</v>
          </cell>
          <cell r="AH149">
            <v>0.34</v>
          </cell>
          <cell r="AI149" t="str">
            <v>DCD_15 - Realizar acompañamiento técnico para el fortalecimiento las capacidades de análisis de información poblacional de lideres indígenas de la Amazonia</v>
          </cell>
          <cell r="AJ149">
            <v>0.33</v>
          </cell>
          <cell r="AK149" t="str">
            <v xml:space="preserve">DCD_19 - Realizar acompañamiento técnico para el diseño metodológico de la caracterización sociodemográfica de las viviendas y la población Rrom, a  las 9 kumpanias y las dos organizaciones del pueblo Rrom </v>
          </cell>
          <cell r="AL149">
            <v>0.33</v>
          </cell>
          <cell r="AM149">
            <v>1</v>
          </cell>
          <cell r="AN149" t="str">
            <v>DCD_06</v>
          </cell>
          <cell r="AO149">
            <v>27530514.000000004</v>
          </cell>
          <cell r="AP149" t="str">
            <v>DCD_15</v>
          </cell>
          <cell r="AQ149">
            <v>26720793</v>
          </cell>
          <cell r="AR149" t="str">
            <v>DCD_19</v>
          </cell>
          <cell r="AS149">
            <v>26720793</v>
          </cell>
          <cell r="AT149">
            <v>80972100</v>
          </cell>
          <cell r="AU149">
            <v>0</v>
          </cell>
        </row>
        <row r="150">
          <cell r="A150">
            <v>413810525</v>
          </cell>
          <cell r="B150" t="str">
            <v>Dirección de Censos y Demografía</v>
          </cell>
          <cell r="C150" t="str">
            <v>DCD</v>
          </cell>
          <cell r="D150" t="str">
            <v>SENTENCIA_2025_BDC</v>
          </cell>
          <cell r="E150" t="str">
            <v>Sentencia T302</v>
          </cell>
          <cell r="F150" t="str">
            <v>Producción de información estructural</v>
          </cell>
          <cell r="G150" t="str">
            <v>Bases de datos Censal</v>
          </cell>
          <cell r="H150" t="str">
            <v>DCD-Producción de información estructural-Bases de datos Censal</v>
          </cell>
          <cell r="I150" t="str">
            <v>202300000000099</v>
          </cell>
          <cell r="J150" t="str">
            <v>DIRECCIÓN TERRITORIAL NORTE</v>
          </cell>
          <cell r="K150" t="str">
            <v>RIOHACHA</v>
          </cell>
          <cell r="L150" t="str">
            <v>Talento Humano</v>
          </cell>
          <cell r="M150" t="str">
            <v>Asistencial</v>
          </cell>
          <cell r="N150" t="str">
            <v>2</v>
          </cell>
          <cell r="O150">
            <v>8</v>
          </cell>
          <cell r="P150" t="str">
            <v>0</v>
          </cell>
          <cell r="Q150" t="str">
            <v>8.0000000000</v>
          </cell>
          <cell r="R150">
            <v>100</v>
          </cell>
          <cell r="S150">
            <v>1764000</v>
          </cell>
          <cell r="T150" t="str">
            <v>2025-05-01</v>
          </cell>
          <cell r="U150">
            <v>28224000</v>
          </cell>
          <cell r="V150">
            <v>28224000</v>
          </cell>
          <cell r="W150">
            <v>0</v>
          </cell>
          <cell r="X150" t="str">
            <v>NO</v>
          </cell>
          <cell r="Y150" t="str">
            <v>NO</v>
          </cell>
          <cell r="Z150" t="str">
            <v>73525, 74325</v>
          </cell>
          <cell r="AA150">
            <v>28224000</v>
          </cell>
          <cell r="AB150">
            <v>0</v>
          </cell>
          <cell r="AC150" t="str">
            <v>5525, 5524</v>
          </cell>
          <cell r="AD150" t="str">
            <v>Dirección Territorial Barranquilla, Dirección Territorial Barranquilla</v>
          </cell>
          <cell r="AF150" t="str">
            <v>YICELIS ISABEL BURGOS FONSECA,  TATIANA OLINDA EPIEYU CASTILLO - ESTABILIDAD LABORAL REFORZADA RMW</v>
          </cell>
          <cell r="AG150" t="str">
            <v>DCD_06 - Culminar el operativo de recolección del Registro Multidimensional Wayuu, así como la preparación y entrega de los resultados, en cumplimiento de la Sentencia T302/2017. (Línea base 2024 27%)</v>
          </cell>
          <cell r="AH150">
            <v>1</v>
          </cell>
          <cell r="AI150" t="str">
            <v/>
          </cell>
          <cell r="AJ150">
            <v>0</v>
          </cell>
          <cell r="AK150" t="str">
            <v/>
          </cell>
          <cell r="AL150">
            <v>0</v>
          </cell>
          <cell r="AM150">
            <v>1</v>
          </cell>
          <cell r="AN150" t="str">
            <v>DCD_06</v>
          </cell>
          <cell r="AO150">
            <v>28224000</v>
          </cell>
          <cell r="AP150" t="str">
            <v/>
          </cell>
          <cell r="AQ150">
            <v>0</v>
          </cell>
          <cell r="AR150" t="str">
            <v/>
          </cell>
          <cell r="AS150">
            <v>0</v>
          </cell>
          <cell r="AT150">
            <v>28224000</v>
          </cell>
          <cell r="AU150">
            <v>0</v>
          </cell>
        </row>
        <row r="151">
          <cell r="A151">
            <v>416710525</v>
          </cell>
          <cell r="B151" t="str">
            <v>Dirección de Censos y Demografía</v>
          </cell>
          <cell r="C151" t="str">
            <v>DCD</v>
          </cell>
          <cell r="D151" t="str">
            <v>SENTENCIA_2025_SII</v>
          </cell>
          <cell r="E151" t="str">
            <v>Sentencia T302</v>
          </cell>
          <cell r="F151" t="str">
            <v>Producción de información estructural</v>
          </cell>
          <cell r="G151" t="str">
            <v>Servicio de información implementado</v>
          </cell>
          <cell r="H151" t="str">
            <v>DCD-Producción de información estructural-Servicio de información implementado</v>
          </cell>
          <cell r="I151" t="str">
            <v>202300000000099</v>
          </cell>
          <cell r="J151" t="str">
            <v>DIRECCIÓN TERRITORIAL CENTRAL</v>
          </cell>
          <cell r="K151" t="str">
            <v>DANE CENTRAL</v>
          </cell>
          <cell r="L151" t="str">
            <v>Talento Humano</v>
          </cell>
          <cell r="M151" t="str">
            <v>Profesional</v>
          </cell>
          <cell r="N151" t="str">
            <v>1</v>
          </cell>
          <cell r="O151">
            <v>7</v>
          </cell>
          <cell r="P151" t="str">
            <v>0</v>
          </cell>
          <cell r="Q151" t="str">
            <v>7.0000000000</v>
          </cell>
          <cell r="R151">
            <v>100</v>
          </cell>
          <cell r="S151">
            <v>6582000</v>
          </cell>
          <cell r="T151" t="str">
            <v>2025-06-01</v>
          </cell>
          <cell r="U151">
            <v>46074000</v>
          </cell>
          <cell r="V151">
            <v>46074000</v>
          </cell>
          <cell r="W151">
            <v>0</v>
          </cell>
          <cell r="X151" t="str">
            <v>NO</v>
          </cell>
          <cell r="Y151" t="str">
            <v>NO</v>
          </cell>
          <cell r="Z151" t="str">
            <v>99825</v>
          </cell>
          <cell r="AA151">
            <v>46074000</v>
          </cell>
          <cell r="AB151">
            <v>0</v>
          </cell>
          <cell r="AC151" t="str">
            <v>5636</v>
          </cell>
          <cell r="AD151" t="str">
            <v>Dirección de Geoestadística</v>
          </cell>
          <cell r="AF151" t="str">
            <v>DIG- Ingeniero de Desarrollo</v>
          </cell>
          <cell r="AG151" t="str">
            <v>DCD_06 - Culminar el operativo de recolección del Registro Multidimensional Wayuu, así como la preparación y entrega de los resultados, en cumplimiento de la Sentencia T302/2017. (Línea base 2024 27%)</v>
          </cell>
          <cell r="AH151">
            <v>1</v>
          </cell>
          <cell r="AI151" t="str">
            <v/>
          </cell>
          <cell r="AJ151">
            <v>0</v>
          </cell>
          <cell r="AK151" t="str">
            <v/>
          </cell>
          <cell r="AL151">
            <v>0</v>
          </cell>
          <cell r="AM151">
            <v>1</v>
          </cell>
          <cell r="AN151" t="str">
            <v>DCD_06</v>
          </cell>
          <cell r="AO151">
            <v>46074000</v>
          </cell>
          <cell r="AP151" t="str">
            <v/>
          </cell>
          <cell r="AQ151">
            <v>0</v>
          </cell>
          <cell r="AR151" t="str">
            <v/>
          </cell>
          <cell r="AS151">
            <v>0</v>
          </cell>
          <cell r="AT151">
            <v>46074000</v>
          </cell>
          <cell r="AU151">
            <v>0</v>
          </cell>
        </row>
        <row r="152">
          <cell r="A152">
            <v>416810525</v>
          </cell>
          <cell r="B152" t="str">
            <v>Dirección de Censos y Demografía</v>
          </cell>
          <cell r="C152" t="str">
            <v>DCD</v>
          </cell>
          <cell r="D152" t="str">
            <v>SENTENCIA_2025_SII</v>
          </cell>
          <cell r="E152" t="str">
            <v>Sentencia T302</v>
          </cell>
          <cell r="F152" t="str">
            <v>Producción de información estructural</v>
          </cell>
          <cell r="G152" t="str">
            <v>Servicio de información implementado</v>
          </cell>
          <cell r="H152" t="str">
            <v>DCD-Producción de información estructural-Servicio de información implementado</v>
          </cell>
          <cell r="I152" t="str">
            <v>202300000000099</v>
          </cell>
          <cell r="J152" t="str">
            <v>DIRECCIÓN TERRITORIAL CENTRAL</v>
          </cell>
          <cell r="K152" t="str">
            <v>DANE CENTRAL</v>
          </cell>
          <cell r="L152" t="str">
            <v>Talento Humano</v>
          </cell>
          <cell r="M152" t="str">
            <v>Profesional Junior</v>
          </cell>
          <cell r="N152" t="str">
            <v>1</v>
          </cell>
          <cell r="O152">
            <v>7</v>
          </cell>
          <cell r="P152" t="str">
            <v>0</v>
          </cell>
          <cell r="Q152" t="str">
            <v>7.0000000000</v>
          </cell>
          <cell r="R152">
            <v>100</v>
          </cell>
          <cell r="S152">
            <v>4132000</v>
          </cell>
          <cell r="T152" t="str">
            <v>2025-06-01</v>
          </cell>
          <cell r="U152">
            <v>28924000</v>
          </cell>
          <cell r="V152">
            <v>28924000</v>
          </cell>
          <cell r="W152">
            <v>0</v>
          </cell>
          <cell r="X152" t="str">
            <v>NO</v>
          </cell>
          <cell r="Y152" t="str">
            <v>NO</v>
          </cell>
          <cell r="Z152" t="str">
            <v>99725</v>
          </cell>
          <cell r="AA152">
            <v>28924000</v>
          </cell>
          <cell r="AB152">
            <v>0</v>
          </cell>
          <cell r="AC152" t="str">
            <v>5623</v>
          </cell>
          <cell r="AD152" t="str">
            <v>Dirección de Geoestadística</v>
          </cell>
          <cell r="AF152" t="str">
            <v>DIG - Ingeniero de pruebas</v>
          </cell>
          <cell r="AG152" t="str">
            <v>DCD_06 - Culminar el operativo de recolección del Registro Multidimensional Wayuu, así como la preparación y entrega de los resultados, en cumplimiento de la Sentencia T302/2017. (Línea base 2024 27%)</v>
          </cell>
          <cell r="AH152">
            <v>1</v>
          </cell>
          <cell r="AI152" t="str">
            <v/>
          </cell>
          <cell r="AJ152">
            <v>0</v>
          </cell>
          <cell r="AK152" t="str">
            <v/>
          </cell>
          <cell r="AL152">
            <v>0</v>
          </cell>
          <cell r="AM152">
            <v>1</v>
          </cell>
          <cell r="AN152" t="str">
            <v>DCD_06</v>
          </cell>
          <cell r="AO152">
            <v>28924000</v>
          </cell>
          <cell r="AP152" t="str">
            <v/>
          </cell>
          <cell r="AQ152">
            <v>0</v>
          </cell>
          <cell r="AR152" t="str">
            <v/>
          </cell>
          <cell r="AS152">
            <v>0</v>
          </cell>
          <cell r="AT152">
            <v>28924000</v>
          </cell>
          <cell r="AU152">
            <v>0</v>
          </cell>
        </row>
        <row r="153">
          <cell r="A153">
            <v>416910525</v>
          </cell>
          <cell r="B153" t="str">
            <v>Dirección de Censos y Demografía</v>
          </cell>
          <cell r="C153" t="str">
            <v>DCD</v>
          </cell>
          <cell r="D153" t="str">
            <v>SENTENCIA_2025_SII</v>
          </cell>
          <cell r="E153" t="str">
            <v>Sentencia T302</v>
          </cell>
          <cell r="F153" t="str">
            <v>Producción de información estructural</v>
          </cell>
          <cell r="G153" t="str">
            <v>Servicio de información implementado</v>
          </cell>
          <cell r="H153" t="str">
            <v>DCD-Producción de información estructural-Servicio de información implementado</v>
          </cell>
          <cell r="I153" t="str">
            <v>202300000000099</v>
          </cell>
          <cell r="J153" t="str">
            <v>DIRECCIÓN TERRITORIAL CENTRAL</v>
          </cell>
          <cell r="K153" t="str">
            <v>DANE CENTRAL</v>
          </cell>
          <cell r="L153" t="str">
            <v>Talento Humano</v>
          </cell>
          <cell r="M153" t="str">
            <v>Profesional</v>
          </cell>
          <cell r="N153" t="str">
            <v>1</v>
          </cell>
          <cell r="O153">
            <v>6</v>
          </cell>
          <cell r="P153" t="str">
            <v>0</v>
          </cell>
          <cell r="Q153" t="str">
            <v>6.0000000000</v>
          </cell>
          <cell r="R153">
            <v>100</v>
          </cell>
          <cell r="S153">
            <v>7500000</v>
          </cell>
          <cell r="T153" t="str">
            <v>2025-07-01</v>
          </cell>
          <cell r="U153">
            <v>45000000</v>
          </cell>
          <cell r="V153">
            <v>45000000</v>
          </cell>
          <cell r="W153">
            <v>0</v>
          </cell>
          <cell r="X153" t="str">
            <v>no</v>
          </cell>
          <cell r="Y153" t="str">
            <v>no</v>
          </cell>
          <cell r="Z153" t="str">
            <v>101125</v>
          </cell>
          <cell r="AA153">
            <v>45000000</v>
          </cell>
          <cell r="AB153">
            <v>0</v>
          </cell>
          <cell r="AC153" t="str">
            <v>5644</v>
          </cell>
          <cell r="AD153" t="str">
            <v>GIT Registros Administrativos</v>
          </cell>
          <cell r="AF153" t="str">
            <v>DRE - Ingeniero de datos Mid-level</v>
          </cell>
          <cell r="AG153" t="str">
            <v>DCD_06 - Culminar el operativo de recolección del Registro Multidimensional Wayuu, así como la preparación y entrega de los resultados, en cumplimiento de la Sentencia T302/2017. (Línea base 2024 27%)</v>
          </cell>
          <cell r="AH153">
            <v>1</v>
          </cell>
          <cell r="AI153" t="str">
            <v/>
          </cell>
          <cell r="AJ153">
            <v>0</v>
          </cell>
          <cell r="AK153" t="str">
            <v/>
          </cell>
          <cell r="AL153">
            <v>0</v>
          </cell>
          <cell r="AM153">
            <v>1</v>
          </cell>
          <cell r="AN153" t="str">
            <v>DCD_06</v>
          </cell>
          <cell r="AO153">
            <v>45000000</v>
          </cell>
          <cell r="AP153" t="str">
            <v/>
          </cell>
          <cell r="AQ153">
            <v>0</v>
          </cell>
          <cell r="AR153" t="str">
            <v/>
          </cell>
          <cell r="AS153">
            <v>0</v>
          </cell>
          <cell r="AT153">
            <v>45000000</v>
          </cell>
          <cell r="AU153">
            <v>0</v>
          </cell>
        </row>
        <row r="154">
          <cell r="A154">
            <v>417010525</v>
          </cell>
          <cell r="B154" t="str">
            <v>Dirección de Censos y Demografía</v>
          </cell>
          <cell r="C154" t="str">
            <v>DCD</v>
          </cell>
          <cell r="D154" t="str">
            <v>SENTENCIA_2025_SII</v>
          </cell>
          <cell r="E154" t="str">
            <v>Sentencia T302</v>
          </cell>
          <cell r="F154" t="str">
            <v>Producción de información estructural</v>
          </cell>
          <cell r="G154" t="str">
            <v>Servicio de información implementado</v>
          </cell>
          <cell r="H154" t="str">
            <v>DCD-Producción de información estructural-Servicio de información implementado</v>
          </cell>
          <cell r="I154" t="str">
            <v>202300000000099</v>
          </cell>
          <cell r="J154" t="str">
            <v>DIRECCIÓN TERRITORIAL CENTRAL</v>
          </cell>
          <cell r="K154" t="str">
            <v>DANE CENTRAL</v>
          </cell>
          <cell r="L154" t="str">
            <v>Talento Humano</v>
          </cell>
          <cell r="M154" t="str">
            <v>Profesional</v>
          </cell>
          <cell r="N154" t="str">
            <v>1</v>
          </cell>
          <cell r="O154">
            <v>6</v>
          </cell>
          <cell r="P154" t="str">
            <v>0</v>
          </cell>
          <cell r="Q154" t="str">
            <v>6.0000000000</v>
          </cell>
          <cell r="R154">
            <v>100</v>
          </cell>
          <cell r="S154">
            <v>6600000</v>
          </cell>
          <cell r="T154" t="str">
            <v>2025-07-01</v>
          </cell>
          <cell r="U154">
            <v>39600000</v>
          </cell>
          <cell r="V154">
            <v>39600000</v>
          </cell>
          <cell r="W154">
            <v>0</v>
          </cell>
          <cell r="X154" t="str">
            <v>no</v>
          </cell>
          <cell r="Y154" t="str">
            <v>no</v>
          </cell>
          <cell r="Z154" t="str">
            <v>100825</v>
          </cell>
          <cell r="AA154">
            <v>39600000</v>
          </cell>
          <cell r="AB154">
            <v>0</v>
          </cell>
          <cell r="AC154" t="str">
            <v>5679</v>
          </cell>
          <cell r="AD154" t="str">
            <v>GIT Registros Administrativos</v>
          </cell>
          <cell r="AF154" t="str">
            <v>DRE - Ingeniero de datos Mid-level</v>
          </cell>
          <cell r="AG154" t="str">
            <v>DCD_06 - Culminar el operativo de recolección del Registro Multidimensional Wayuu, así como la preparación y entrega de los resultados, en cumplimiento de la Sentencia T302/2017. (Línea base 2024 27%)</v>
          </cell>
          <cell r="AH154">
            <v>1</v>
          </cell>
          <cell r="AI154" t="str">
            <v/>
          </cell>
          <cell r="AJ154">
            <v>0</v>
          </cell>
          <cell r="AK154" t="str">
            <v/>
          </cell>
          <cell r="AL154">
            <v>0</v>
          </cell>
          <cell r="AM154">
            <v>1</v>
          </cell>
          <cell r="AN154" t="str">
            <v>DCD_06</v>
          </cell>
          <cell r="AO154">
            <v>39600000</v>
          </cell>
          <cell r="AP154" t="str">
            <v/>
          </cell>
          <cell r="AQ154">
            <v>0</v>
          </cell>
          <cell r="AR154" t="str">
            <v/>
          </cell>
          <cell r="AS154">
            <v>0</v>
          </cell>
          <cell r="AT154">
            <v>39600000</v>
          </cell>
          <cell r="AU154">
            <v>0</v>
          </cell>
        </row>
        <row r="155">
          <cell r="A155">
            <v>417110525</v>
          </cell>
          <cell r="B155" t="str">
            <v>Dirección de Censos y Demografía</v>
          </cell>
          <cell r="C155" t="str">
            <v>DCD</v>
          </cell>
          <cell r="D155" t="str">
            <v>SENTENCIA_2025_SII</v>
          </cell>
          <cell r="E155" t="str">
            <v>Sentencia T302</v>
          </cell>
          <cell r="F155" t="str">
            <v>Producción de información estructural</v>
          </cell>
          <cell r="G155" t="str">
            <v>Servicio de información implementado</v>
          </cell>
          <cell r="H155" t="str">
            <v>DCD-Producción de información estructural-Servicio de información implementado</v>
          </cell>
          <cell r="I155" t="str">
            <v>202300000000099</v>
          </cell>
          <cell r="J155" t="str">
            <v>DIRECCIÓN TERRITORIAL CENTRAL</v>
          </cell>
          <cell r="K155" t="str">
            <v>DANE CENTRAL</v>
          </cell>
          <cell r="L155" t="str">
            <v>Talento Humano</v>
          </cell>
          <cell r="M155" t="str">
            <v>Profesional Junior</v>
          </cell>
          <cell r="N155" t="str">
            <v>1</v>
          </cell>
          <cell r="O155">
            <v>6</v>
          </cell>
          <cell r="P155" t="str">
            <v>0</v>
          </cell>
          <cell r="Q155" t="str">
            <v>6.0000000000</v>
          </cell>
          <cell r="R155">
            <v>100</v>
          </cell>
          <cell r="S155">
            <v>4700000</v>
          </cell>
          <cell r="T155" t="str">
            <v>2025-07-01</v>
          </cell>
          <cell r="U155">
            <v>28200000</v>
          </cell>
          <cell r="V155">
            <v>28200000</v>
          </cell>
          <cell r="W155">
            <v>0</v>
          </cell>
          <cell r="X155" t="str">
            <v>no</v>
          </cell>
          <cell r="Y155" t="str">
            <v>no</v>
          </cell>
          <cell r="Z155" t="str">
            <v>98925</v>
          </cell>
          <cell r="AA155">
            <v>28200000</v>
          </cell>
          <cell r="AB155">
            <v>0</v>
          </cell>
          <cell r="AC155" t="str">
            <v>5595</v>
          </cell>
          <cell r="AD155" t="str">
            <v>GIT Registros Administrativos</v>
          </cell>
          <cell r="AF155" t="str">
            <v>DRE - Modelador de datos de distancias</v>
          </cell>
          <cell r="AG155" t="str">
            <v>DCD_06 - Culminar el operativo de recolección del Registro Multidimensional Wayuu, así como la preparación y entrega de los resultados, en cumplimiento de la Sentencia T302/2017. (Línea base 2024 27%)</v>
          </cell>
          <cell r="AH155">
            <v>1</v>
          </cell>
          <cell r="AI155" t="str">
            <v/>
          </cell>
          <cell r="AJ155">
            <v>0</v>
          </cell>
          <cell r="AK155" t="str">
            <v/>
          </cell>
          <cell r="AL155">
            <v>0</v>
          </cell>
          <cell r="AM155">
            <v>1</v>
          </cell>
          <cell r="AN155" t="str">
            <v>DCD_06</v>
          </cell>
          <cell r="AO155">
            <v>28200000</v>
          </cell>
          <cell r="AP155" t="str">
            <v/>
          </cell>
          <cell r="AQ155">
            <v>0</v>
          </cell>
          <cell r="AR155" t="str">
            <v/>
          </cell>
          <cell r="AS155">
            <v>0</v>
          </cell>
          <cell r="AT155">
            <v>28200000</v>
          </cell>
          <cell r="AU155">
            <v>0</v>
          </cell>
        </row>
        <row r="156">
          <cell r="A156">
            <v>417210525</v>
          </cell>
          <cell r="B156" t="str">
            <v>Dirección de Censos y Demografía</v>
          </cell>
          <cell r="C156" t="str">
            <v>DCD</v>
          </cell>
          <cell r="D156" t="str">
            <v>SENTENCIA_2025_SII</v>
          </cell>
          <cell r="E156" t="str">
            <v>Sentencia T302</v>
          </cell>
          <cell r="F156" t="str">
            <v>Producción de información estructural</v>
          </cell>
          <cell r="G156" t="str">
            <v>Servicio de información implementado</v>
          </cell>
          <cell r="H156" t="str">
            <v>DCD-Producción de información estructural-Servicio de información implementado</v>
          </cell>
          <cell r="I156" t="str">
            <v>202300000000099</v>
          </cell>
          <cell r="J156" t="str">
            <v>DIRECCIÓN TERRITORIAL CENTRAL</v>
          </cell>
          <cell r="K156" t="str">
            <v>DANE CENTRAL</v>
          </cell>
          <cell r="L156" t="str">
            <v>Talento Humano</v>
          </cell>
          <cell r="M156" t="str">
            <v>Profesional Junior</v>
          </cell>
          <cell r="N156" t="str">
            <v>1</v>
          </cell>
          <cell r="O156">
            <v>6</v>
          </cell>
          <cell r="P156" t="str">
            <v>0</v>
          </cell>
          <cell r="Q156" t="str">
            <v>6.0000000000</v>
          </cell>
          <cell r="R156">
            <v>100</v>
          </cell>
          <cell r="S156">
            <v>5000000</v>
          </cell>
          <cell r="T156" t="str">
            <v>2025-07-01</v>
          </cell>
          <cell r="U156">
            <v>30000000</v>
          </cell>
          <cell r="V156">
            <v>30000000</v>
          </cell>
          <cell r="W156">
            <v>0</v>
          </cell>
          <cell r="X156" t="str">
            <v>no</v>
          </cell>
          <cell r="Y156" t="str">
            <v>no</v>
          </cell>
          <cell r="Z156" t="str">
            <v>99125</v>
          </cell>
          <cell r="AA156">
            <v>30000000</v>
          </cell>
          <cell r="AB156">
            <v>0</v>
          </cell>
          <cell r="AC156" t="str">
            <v>5599</v>
          </cell>
          <cell r="AD156" t="str">
            <v>GIT Registros Administrativos</v>
          </cell>
          <cell r="AF156" t="str">
            <v>DRE - Traductor</v>
          </cell>
          <cell r="AG156" t="str">
            <v>DCD_06 - Culminar el operativo de recolección del Registro Multidimensional Wayuu, así como la preparación y entrega de los resultados, en cumplimiento de la Sentencia T302/2017. (Línea base 2024 27%)</v>
          </cell>
          <cell r="AH156">
            <v>1</v>
          </cell>
          <cell r="AI156" t="str">
            <v/>
          </cell>
          <cell r="AJ156">
            <v>0</v>
          </cell>
          <cell r="AK156" t="str">
            <v/>
          </cell>
          <cell r="AL156">
            <v>0</v>
          </cell>
          <cell r="AM156">
            <v>1</v>
          </cell>
          <cell r="AN156" t="str">
            <v>DCD_06</v>
          </cell>
          <cell r="AO156">
            <v>30000000</v>
          </cell>
          <cell r="AP156" t="str">
            <v/>
          </cell>
          <cell r="AQ156">
            <v>0</v>
          </cell>
          <cell r="AR156" t="str">
            <v/>
          </cell>
          <cell r="AS156">
            <v>0</v>
          </cell>
          <cell r="AT156">
            <v>30000000</v>
          </cell>
          <cell r="AU156">
            <v>0</v>
          </cell>
        </row>
        <row r="157">
          <cell r="A157">
            <v>417310525</v>
          </cell>
          <cell r="B157" t="str">
            <v>Dirección de Censos y Demografía</v>
          </cell>
          <cell r="C157" t="str">
            <v>DCD</v>
          </cell>
          <cell r="D157" t="str">
            <v>SENTENCIA_2025_SII</v>
          </cell>
          <cell r="E157" t="str">
            <v>Sentencia T302</v>
          </cell>
          <cell r="F157" t="str">
            <v>Producción de información estructural</v>
          </cell>
          <cell r="G157" t="str">
            <v>Servicio de información implementado</v>
          </cell>
          <cell r="H157" t="str">
            <v>DCD-Producción de información estructural-Servicio de información implementado</v>
          </cell>
          <cell r="I157" t="str">
            <v>202300000000099</v>
          </cell>
          <cell r="J157" t="str">
            <v>DIRECCIÓN TERRITORIAL CENTRAL</v>
          </cell>
          <cell r="K157" t="str">
            <v>DANE CENTRAL</v>
          </cell>
          <cell r="L157" t="str">
            <v>Talento Humano</v>
          </cell>
          <cell r="M157" t="str">
            <v>Profesional Junior</v>
          </cell>
          <cell r="N157" t="str">
            <v>1</v>
          </cell>
          <cell r="O157">
            <v>6</v>
          </cell>
          <cell r="P157" t="str">
            <v>0</v>
          </cell>
          <cell r="Q157" t="str">
            <v>6.0000000000</v>
          </cell>
          <cell r="R157">
            <v>100</v>
          </cell>
          <cell r="S157">
            <v>4700000</v>
          </cell>
          <cell r="T157" t="str">
            <v>2025-07-01</v>
          </cell>
          <cell r="U157">
            <v>28200000</v>
          </cell>
          <cell r="V157">
            <v>28200000</v>
          </cell>
          <cell r="W157">
            <v>0</v>
          </cell>
          <cell r="X157" t="str">
            <v>no</v>
          </cell>
          <cell r="Y157" t="str">
            <v>no</v>
          </cell>
          <cell r="Z157" t="str">
            <v>99325</v>
          </cell>
          <cell r="AA157">
            <v>28200000</v>
          </cell>
          <cell r="AB157">
            <v>0</v>
          </cell>
          <cell r="AC157" t="str">
            <v>5600</v>
          </cell>
          <cell r="AD157" t="str">
            <v>GIT Registros Administrativos</v>
          </cell>
          <cell r="AF157" t="str">
            <v>DRE - Documental y apoyo administrativo</v>
          </cell>
          <cell r="AG157" t="str">
            <v>DCD_06 - Culminar el operativo de recolección del Registro Multidimensional Wayuu, así como la preparación y entrega de los resultados, en cumplimiento de la Sentencia T302/2017. (Línea base 2024 27%)</v>
          </cell>
          <cell r="AH157">
            <v>1</v>
          </cell>
          <cell r="AI157" t="str">
            <v/>
          </cell>
          <cell r="AJ157">
            <v>0</v>
          </cell>
          <cell r="AK157" t="str">
            <v/>
          </cell>
          <cell r="AL157">
            <v>0</v>
          </cell>
          <cell r="AM157">
            <v>1</v>
          </cell>
          <cell r="AN157" t="str">
            <v>DCD_06</v>
          </cell>
          <cell r="AO157">
            <v>28200000</v>
          </cell>
          <cell r="AP157" t="str">
            <v/>
          </cell>
          <cell r="AQ157">
            <v>0</v>
          </cell>
          <cell r="AR157" t="str">
            <v/>
          </cell>
          <cell r="AS157">
            <v>0</v>
          </cell>
          <cell r="AT157">
            <v>28200000</v>
          </cell>
          <cell r="AU157">
            <v>0</v>
          </cell>
        </row>
        <row r="158">
          <cell r="A158">
            <v>417410525</v>
          </cell>
          <cell r="B158" t="str">
            <v>Dirección de Censos y Demografía</v>
          </cell>
          <cell r="C158" t="str">
            <v>DCD</v>
          </cell>
          <cell r="D158" t="str">
            <v>SENTENCIA_2025_SII</v>
          </cell>
          <cell r="E158" t="str">
            <v>Sentencia T302</v>
          </cell>
          <cell r="F158" t="str">
            <v>Producción de información estructural</v>
          </cell>
          <cell r="G158" t="str">
            <v>Servicio de información implementado</v>
          </cell>
          <cell r="H158" t="str">
            <v>DCD-Producción de información estructural-Servicio de información implementado</v>
          </cell>
          <cell r="I158" t="str">
            <v>202300000000099</v>
          </cell>
          <cell r="J158" t="str">
            <v>DIRECCIÓN TERRITORIAL CENTRAL</v>
          </cell>
          <cell r="K158" t="str">
            <v>DANE CENTRAL</v>
          </cell>
          <cell r="L158" t="str">
            <v>Talento Humano</v>
          </cell>
          <cell r="M158" t="str">
            <v>Profesional Junior</v>
          </cell>
          <cell r="N158" t="str">
            <v>1</v>
          </cell>
          <cell r="O158">
            <v>5</v>
          </cell>
          <cell r="P158" t="str">
            <v>0</v>
          </cell>
          <cell r="Q158" t="str">
            <v>5.0000000000</v>
          </cell>
          <cell r="R158">
            <v>100</v>
          </cell>
          <cell r="S158">
            <v>5400000</v>
          </cell>
          <cell r="T158" t="str">
            <v>2025-07-01</v>
          </cell>
          <cell r="U158">
            <v>27000000</v>
          </cell>
          <cell r="V158">
            <v>27000000</v>
          </cell>
          <cell r="W158">
            <v>0</v>
          </cell>
          <cell r="X158" t="str">
            <v>no</v>
          </cell>
          <cell r="Y158" t="str">
            <v>no</v>
          </cell>
          <cell r="Z158" t="str">
            <v>99025</v>
          </cell>
          <cell r="AA158">
            <v>27000000</v>
          </cell>
          <cell r="AB158">
            <v>0</v>
          </cell>
          <cell r="AC158" t="str">
            <v>5601</v>
          </cell>
          <cell r="AD158" t="str">
            <v>GIT Registros Administrativos</v>
          </cell>
          <cell r="AF158" t="str">
            <v>DRE - Desarrollador</v>
          </cell>
          <cell r="AG158" t="str">
            <v>DCD_06 - Culminar el operativo de recolección del Registro Multidimensional Wayuu, así como la preparación y entrega de los resultados, en cumplimiento de la Sentencia T302/2017. (Línea base 2024 27%)</v>
          </cell>
          <cell r="AH158">
            <v>1</v>
          </cell>
          <cell r="AI158" t="str">
            <v/>
          </cell>
          <cell r="AJ158">
            <v>0</v>
          </cell>
          <cell r="AK158" t="str">
            <v/>
          </cell>
          <cell r="AL158">
            <v>0</v>
          </cell>
          <cell r="AM158">
            <v>1</v>
          </cell>
          <cell r="AN158" t="str">
            <v>DCD_06</v>
          </cell>
          <cell r="AO158">
            <v>27000000</v>
          </cell>
          <cell r="AP158" t="str">
            <v/>
          </cell>
          <cell r="AQ158">
            <v>0</v>
          </cell>
          <cell r="AR158" t="str">
            <v/>
          </cell>
          <cell r="AS158">
            <v>0</v>
          </cell>
          <cell r="AT158">
            <v>27000000</v>
          </cell>
          <cell r="AU158">
            <v>0</v>
          </cell>
        </row>
        <row r="159">
          <cell r="A159">
            <v>417510525</v>
          </cell>
          <cell r="B159" t="str">
            <v>Dirección de Censos y Demografía</v>
          </cell>
          <cell r="C159" t="str">
            <v>DCD</v>
          </cell>
          <cell r="D159" t="str">
            <v>SENTENCIA_2025_SII</v>
          </cell>
          <cell r="E159" t="str">
            <v>Sentencia T302</v>
          </cell>
          <cell r="F159" t="str">
            <v>Producción de información estructural</v>
          </cell>
          <cell r="G159" t="str">
            <v>Servicio de información implementado</v>
          </cell>
          <cell r="H159" t="str">
            <v>DCD-Producción de información estructural-Servicio de información implementado</v>
          </cell>
          <cell r="I159" t="str">
            <v>202300000000099</v>
          </cell>
          <cell r="J159" t="str">
            <v>DIRECCIÓN TERRITORIAL CENTRAL</v>
          </cell>
          <cell r="K159" t="str">
            <v>DANE CENTRAL</v>
          </cell>
          <cell r="L159" t="str">
            <v>Talento Humano</v>
          </cell>
          <cell r="M159" t="str">
            <v>Profesional Junior</v>
          </cell>
          <cell r="N159" t="str">
            <v>1</v>
          </cell>
          <cell r="O159">
            <v>6</v>
          </cell>
          <cell r="P159" t="str">
            <v>0</v>
          </cell>
          <cell r="Q159" t="str">
            <v>6.0000000000</v>
          </cell>
          <cell r="R159">
            <v>100</v>
          </cell>
          <cell r="S159">
            <v>6500000</v>
          </cell>
          <cell r="T159" t="str">
            <v>2025-07-01</v>
          </cell>
          <cell r="U159">
            <v>39000000</v>
          </cell>
          <cell r="V159">
            <v>39000000</v>
          </cell>
          <cell r="W159">
            <v>0</v>
          </cell>
          <cell r="X159" t="str">
            <v>no</v>
          </cell>
          <cell r="Y159" t="str">
            <v>no</v>
          </cell>
          <cell r="Z159" t="str">
            <v>98825</v>
          </cell>
          <cell r="AA159">
            <v>39000000</v>
          </cell>
          <cell r="AB159">
            <v>0</v>
          </cell>
          <cell r="AC159" t="str">
            <v>5587</v>
          </cell>
          <cell r="AD159" t="str">
            <v>GIT Registros Administrativos</v>
          </cell>
          <cell r="AF159" t="str">
            <v>DRE - Gestión de Proveedores - Acopio de RRAA</v>
          </cell>
          <cell r="AG159" t="str">
            <v>DCD_06 - Culminar el operativo de recolección del Registro Multidimensional Wayuu, así como la preparación y entrega de los resultados, en cumplimiento de la Sentencia T302/2017. (Línea base 2024 27%)</v>
          </cell>
          <cell r="AH159">
            <v>1</v>
          </cell>
          <cell r="AI159" t="str">
            <v/>
          </cell>
          <cell r="AJ159">
            <v>0</v>
          </cell>
          <cell r="AK159" t="str">
            <v/>
          </cell>
          <cell r="AL159">
            <v>0</v>
          </cell>
          <cell r="AM159">
            <v>1</v>
          </cell>
          <cell r="AN159" t="str">
            <v>DCD_06</v>
          </cell>
          <cell r="AO159">
            <v>39000000</v>
          </cell>
          <cell r="AP159" t="str">
            <v/>
          </cell>
          <cell r="AQ159">
            <v>0</v>
          </cell>
          <cell r="AR159" t="str">
            <v/>
          </cell>
          <cell r="AS159">
            <v>0</v>
          </cell>
          <cell r="AT159">
            <v>39000000</v>
          </cell>
          <cell r="AU159">
            <v>0</v>
          </cell>
        </row>
        <row r="160">
          <cell r="A160">
            <v>482810525</v>
          </cell>
          <cell r="B160" t="str">
            <v>Dirección de Censos y Demografía</v>
          </cell>
          <cell r="C160" t="str">
            <v>DCD</v>
          </cell>
          <cell r="D160" t="str">
            <v>SENTENCIA_2025_BDC</v>
          </cell>
          <cell r="E160" t="str">
            <v>Sentencia T302</v>
          </cell>
          <cell r="F160" t="str">
            <v>Producción de información estructural</v>
          </cell>
          <cell r="G160" t="str">
            <v>Bases de datos Censal</v>
          </cell>
          <cell r="H160" t="str">
            <v>DCD-Producción de información estructural-Bases de datos Censal</v>
          </cell>
          <cell r="I160" t="str">
            <v>202300000000099</v>
          </cell>
          <cell r="J160" t="str">
            <v>DIRECCIÓN TERRITORIAL CENTRAL</v>
          </cell>
          <cell r="K160" t="str">
            <v>DANE CENTRAL</v>
          </cell>
          <cell r="L160" t="str">
            <v>Talento Humano</v>
          </cell>
          <cell r="M160" t="str">
            <v>Profesional</v>
          </cell>
          <cell r="N160" t="str">
            <v>1</v>
          </cell>
          <cell r="O160">
            <v>3</v>
          </cell>
          <cell r="P160" t="str">
            <v>0</v>
          </cell>
          <cell r="Q160" t="str">
            <v>3.0000000000</v>
          </cell>
          <cell r="R160">
            <v>100</v>
          </cell>
          <cell r="S160">
            <v>9000000</v>
          </cell>
          <cell r="T160" t="str">
            <v>2025-08-15</v>
          </cell>
          <cell r="U160">
            <v>27000000</v>
          </cell>
          <cell r="V160">
            <v>27000000</v>
          </cell>
          <cell r="W160">
            <v>0</v>
          </cell>
          <cell r="X160" t="str">
            <v>NO</v>
          </cell>
          <cell r="Y160" t="str">
            <v>NO</v>
          </cell>
          <cell r="Z160" t="str">
            <v>107625</v>
          </cell>
          <cell r="AA160">
            <v>27000000</v>
          </cell>
          <cell r="AB160">
            <v>0</v>
          </cell>
          <cell r="AC160" t="str">
            <v>6387</v>
          </cell>
          <cell r="AD160" t="str">
            <v>Dirección de Censos y Demografía</v>
          </cell>
          <cell r="AF160" t="str">
            <v>profesional DCD - Seguimiento Wayúu</v>
          </cell>
          <cell r="AG160" t="str">
            <v>DCD_06 - Culminar el operativo de recolección del Registro Multidimensional Wayuu, así como la preparación y entrega de los resultados, en cumplimiento de la Sentencia T302/2017. (Línea base 2024 27%)</v>
          </cell>
          <cell r="AH160">
            <v>1</v>
          </cell>
          <cell r="AI160" t="str">
            <v/>
          </cell>
          <cell r="AJ160">
            <v>0</v>
          </cell>
          <cell r="AK160" t="str">
            <v/>
          </cell>
          <cell r="AL160">
            <v>0</v>
          </cell>
          <cell r="AM160">
            <v>1</v>
          </cell>
          <cell r="AN160" t="str">
            <v>DCD_06</v>
          </cell>
          <cell r="AO160">
            <v>27000000</v>
          </cell>
          <cell r="AP160" t="str">
            <v/>
          </cell>
          <cell r="AQ160">
            <v>0</v>
          </cell>
          <cell r="AR160" t="str">
            <v/>
          </cell>
          <cell r="AS160">
            <v>0</v>
          </cell>
          <cell r="AT160">
            <v>27000000</v>
          </cell>
          <cell r="AU160">
            <v>0</v>
          </cell>
        </row>
        <row r="161">
          <cell r="A161">
            <v>148310525</v>
          </cell>
          <cell r="B161" t="str">
            <v>Dirección de Censos y Demografía</v>
          </cell>
          <cell r="C161" t="str">
            <v>DCD</v>
          </cell>
          <cell r="D161" t="str">
            <v>CNPV_2025_DCD_DET</v>
          </cell>
          <cell r="E161" t="str">
            <v>Censo Nacional de Poblacion y Vivienda</v>
          </cell>
          <cell r="F161" t="str">
            <v>Producción de información estructural</v>
          </cell>
          <cell r="G161" t="str">
            <v>Documentos de estudios técnicos</v>
          </cell>
          <cell r="H161" t="str">
            <v>DCD-Producción de información estructural-Documentos de estudios técnicos</v>
          </cell>
          <cell r="I161" t="str">
            <v>202300000000099</v>
          </cell>
          <cell r="J161" t="str">
            <v>DIRECCIÓN TERRITORIAL CENTRAL</v>
          </cell>
          <cell r="K161" t="str">
            <v>DANE CENTRAL</v>
          </cell>
          <cell r="L161" t="str">
            <v>Talento Humano</v>
          </cell>
          <cell r="M161" t="str">
            <v>Profesional</v>
          </cell>
          <cell r="N161" t="str">
            <v>1</v>
          </cell>
          <cell r="O161">
            <v>11</v>
          </cell>
          <cell r="P161" t="str">
            <v>12</v>
          </cell>
          <cell r="Q161" t="str">
            <v>11.4000000000</v>
          </cell>
          <cell r="R161">
            <v>100</v>
          </cell>
          <cell r="S161">
            <v>7687000</v>
          </cell>
          <cell r="T161" t="str">
            <v>2025-01-21</v>
          </cell>
          <cell r="U161">
            <v>87631800</v>
          </cell>
          <cell r="V161">
            <v>69183000</v>
          </cell>
          <cell r="W161">
            <v>18448800</v>
          </cell>
          <cell r="X161" t="str">
            <v>NO</v>
          </cell>
          <cell r="Y161" t="str">
            <v>NO</v>
          </cell>
          <cell r="Z161" t="str">
            <v>19025</v>
          </cell>
          <cell r="AA161">
            <v>69183000</v>
          </cell>
          <cell r="AB161">
            <v>18448800</v>
          </cell>
          <cell r="AC161" t="str">
            <v>555</v>
          </cell>
          <cell r="AD161" t="str">
            <v>Dirección de Censos y Demografía</v>
          </cell>
          <cell r="AF161" t="str">
            <v>PRIORITARIO_KAREN JULIETTE LOPEZ DUEÑAS - -</v>
          </cell>
          <cell r="AG161" t="str">
            <v xml:space="preserve">DCD_24 - Gestionar el componente técnico y administrativo, para el desarrollo de las diferentes fases de las operaciones estadísticas tipo censo que se adelanten.
</v>
          </cell>
          <cell r="AH161">
            <v>1</v>
          </cell>
          <cell r="AI161">
            <v>0</v>
          </cell>
          <cell r="AJ161">
            <v>0</v>
          </cell>
          <cell r="AK161">
            <v>0</v>
          </cell>
          <cell r="AL161">
            <v>0</v>
          </cell>
          <cell r="AM161">
            <v>1</v>
          </cell>
          <cell r="AN161" t="str">
            <v>DCD_24</v>
          </cell>
          <cell r="AO161">
            <v>87631800</v>
          </cell>
          <cell r="AP161" t="str">
            <v>0</v>
          </cell>
          <cell r="AQ161">
            <v>0</v>
          </cell>
          <cell r="AR161" t="str">
            <v>0</v>
          </cell>
          <cell r="AS161">
            <v>0</v>
          </cell>
          <cell r="AT161">
            <v>87631800</v>
          </cell>
          <cell r="AU161">
            <v>0</v>
          </cell>
        </row>
        <row r="162">
          <cell r="A162">
            <v>134010225</v>
          </cell>
          <cell r="B162" t="str">
            <v>Dirección de Censos y Demografía</v>
          </cell>
          <cell r="C162" t="str">
            <v>DCD</v>
          </cell>
          <cell r="D162" t="str">
            <v>DCD_PPED_2025_CR</v>
          </cell>
          <cell r="E162" t="str">
            <v>Proyecciones de Poblacion</v>
          </cell>
          <cell r="F162" t="str">
            <v>Producción de información Estadística analizada</v>
          </cell>
          <cell r="G162" t="str">
            <v>Cuadros de resultados</v>
          </cell>
          <cell r="H162" t="str">
            <v>DCD-Producción de información Estadística analizada-Cuadros de resultados</v>
          </cell>
          <cell r="I162" t="str">
            <v>202300000000008</v>
          </cell>
          <cell r="J162" t="str">
            <v>DIRECCIÓN TERRITORIAL CENTRAL</v>
          </cell>
          <cell r="K162" t="str">
            <v>DANE CENTRAL</v>
          </cell>
          <cell r="L162" t="str">
            <v>Talento Humano</v>
          </cell>
          <cell r="M162" t="str">
            <v>Profesional</v>
          </cell>
          <cell r="N162" t="str">
            <v>1</v>
          </cell>
          <cell r="O162">
            <v>10</v>
          </cell>
          <cell r="P162" t="str">
            <v>20</v>
          </cell>
          <cell r="Q162" t="str">
            <v>10.6666666667</v>
          </cell>
          <cell r="R162">
            <v>100</v>
          </cell>
          <cell r="S162">
            <v>8179000</v>
          </cell>
          <cell r="T162" t="str">
            <v>2025-02-12</v>
          </cell>
          <cell r="U162">
            <v>87242666.670000002</v>
          </cell>
          <cell r="V162">
            <v>65432000</v>
          </cell>
          <cell r="W162">
            <v>21810666.670000002</v>
          </cell>
          <cell r="X162" t="str">
            <v>NO</v>
          </cell>
          <cell r="Y162" t="str">
            <v>NO</v>
          </cell>
          <cell r="Z162" t="str">
            <v>56625</v>
          </cell>
          <cell r="AA162">
            <v>65432000</v>
          </cell>
          <cell r="AB162">
            <v>21810666.670000002</v>
          </cell>
          <cell r="AC162" t="str">
            <v>1222</v>
          </cell>
          <cell r="AD162" t="str">
            <v>Dirección de Censos y Demografía</v>
          </cell>
          <cell r="AF162" t="str">
            <v>ADRIANA MARCELA SALAZAR GARCÍA - -</v>
          </cell>
          <cell r="AG162" t="str">
            <v>DCD_22 - Desarrollar propuesta técnica para el fortalecimiento de la gestión, integración y articulación de la información poblacional y los análisis sociodemográficos con enfoque territorial.</v>
          </cell>
          <cell r="AH162">
            <v>0.8</v>
          </cell>
          <cell r="AI162" t="str">
            <v>DCD_26 - Aplicar metodologías innovadoras identificadas para la medición de componentes demográficos, de acuerdo a las necesidades de la Dirección técnica</v>
          </cell>
          <cell r="AJ162">
            <v>0.2</v>
          </cell>
          <cell r="AK162">
            <v>0</v>
          </cell>
          <cell r="AL162">
            <v>0</v>
          </cell>
          <cell r="AM162">
            <v>1</v>
          </cell>
          <cell r="AN162" t="str">
            <v>DCD_22</v>
          </cell>
          <cell r="AO162">
            <v>69794133.33600001</v>
          </cell>
          <cell r="AP162" t="str">
            <v>DCD_26</v>
          </cell>
          <cell r="AQ162">
            <v>17448533.334000003</v>
          </cell>
          <cell r="AR162" t="str">
            <v>0</v>
          </cell>
          <cell r="AS162">
            <v>0</v>
          </cell>
          <cell r="AT162">
            <v>87242666.670000017</v>
          </cell>
          <cell r="AU162">
            <v>0</v>
          </cell>
        </row>
        <row r="163">
          <cell r="A163">
            <v>146310525</v>
          </cell>
          <cell r="B163" t="str">
            <v>Dirección de Censos y Demografía</v>
          </cell>
          <cell r="C163" t="str">
            <v>DCD</v>
          </cell>
          <cell r="D163" t="str">
            <v>SENTENCIA_2025_BDC</v>
          </cell>
          <cell r="E163" t="str">
            <v>Sentencia T302</v>
          </cell>
          <cell r="F163" t="str">
            <v>Producción de información estructural</v>
          </cell>
          <cell r="G163" t="str">
            <v>Bases de datos Censal</v>
          </cell>
          <cell r="H163" t="str">
            <v>DCD-Producción de información estructural-Bases de datos Censal</v>
          </cell>
          <cell r="I163" t="str">
            <v>202300000000099</v>
          </cell>
          <cell r="J163" t="str">
            <v>DIRECCIÓN TERRITORIAL NORTE</v>
          </cell>
          <cell r="K163" t="str">
            <v>RIOHACHA</v>
          </cell>
          <cell r="L163" t="str">
            <v>Talento Humano</v>
          </cell>
          <cell r="M163" t="str">
            <v>Encuestador Basico</v>
          </cell>
          <cell r="N163" t="str">
            <v>4</v>
          </cell>
          <cell r="O163">
            <v>4</v>
          </cell>
          <cell r="P163" t="str">
            <v>0</v>
          </cell>
          <cell r="Q163" t="str">
            <v>4</v>
          </cell>
          <cell r="R163">
            <v>100</v>
          </cell>
          <cell r="S163">
            <v>2500000</v>
          </cell>
          <cell r="T163" t="str">
            <v>2025-02-03</v>
          </cell>
          <cell r="U163">
            <v>40000000</v>
          </cell>
          <cell r="V163">
            <v>40000000</v>
          </cell>
          <cell r="W163">
            <v>0</v>
          </cell>
          <cell r="X163" t="str">
            <v>NO</v>
          </cell>
          <cell r="Y163" t="str">
            <v>NO</v>
          </cell>
          <cell r="Z163" t="str">
            <v>67525</v>
          </cell>
          <cell r="AA163">
            <v>40000000</v>
          </cell>
          <cell r="AB163">
            <v>0</v>
          </cell>
          <cell r="AC163" t="str">
            <v>1675</v>
          </cell>
          <cell r="AD163" t="str">
            <v>Dirección Territorial Barranquilla</v>
          </cell>
          <cell r="AF163" t="str">
            <v>Gestor Informatico - -</v>
          </cell>
          <cell r="AG163" t="str">
            <v>DCD_06 - Culminar el operativo de recolección del Registro Multidimensional Wayuu, así como la preparación y entrega de los resultados, en cumplimiento de la Sentencia T302/2017. (Línea base 2024 27%)</v>
          </cell>
          <cell r="AH163">
            <v>1</v>
          </cell>
          <cell r="AI163">
            <v>0</v>
          </cell>
          <cell r="AJ163">
            <v>0</v>
          </cell>
          <cell r="AK163">
            <v>0</v>
          </cell>
          <cell r="AL163">
            <v>0</v>
          </cell>
          <cell r="AM163">
            <v>1</v>
          </cell>
          <cell r="AN163" t="str">
            <v>DCD_06</v>
          </cell>
          <cell r="AO163">
            <v>40000000</v>
          </cell>
          <cell r="AP163" t="str">
            <v>0</v>
          </cell>
          <cell r="AQ163">
            <v>0</v>
          </cell>
          <cell r="AR163" t="str">
            <v>0</v>
          </cell>
          <cell r="AS163">
            <v>0</v>
          </cell>
          <cell r="AT163">
            <v>40000000</v>
          </cell>
          <cell r="AU163">
            <v>0</v>
          </cell>
        </row>
        <row r="164">
          <cell r="A164">
            <v>465610225</v>
          </cell>
          <cell r="B164" t="str">
            <v>Dirección de Censos y Demografía</v>
          </cell>
          <cell r="C164" t="str">
            <v>DCD</v>
          </cell>
          <cell r="D164" t="str">
            <v>DCD_PPED_2025_DM</v>
          </cell>
          <cell r="E164" t="str">
            <v>Proyecciones de Poblacion</v>
          </cell>
          <cell r="F164" t="str">
            <v>Producción de información Estadística analizada</v>
          </cell>
          <cell r="G164" t="str">
            <v>Documentos metodológicos</v>
          </cell>
          <cell r="H164" t="str">
            <v>DCD-Producción de información Estadística analizada-Documentos metodológicos</v>
          </cell>
          <cell r="I164" t="str">
            <v>202300000000008</v>
          </cell>
          <cell r="J164" t="str">
            <v>DIRECCIÓN TERRITORIAL CENTRAL</v>
          </cell>
          <cell r="K164" t="str">
            <v>DANE CENTRAL</v>
          </cell>
          <cell r="L164" t="str">
            <v>Talento Humano</v>
          </cell>
          <cell r="M164" t="str">
            <v>Profesional</v>
          </cell>
          <cell r="N164" t="str">
            <v>1</v>
          </cell>
          <cell r="O164">
            <v>6</v>
          </cell>
          <cell r="P164" t="str">
            <v>0</v>
          </cell>
          <cell r="Q164" t="str">
            <v>6.0000000000</v>
          </cell>
          <cell r="R164">
            <v>100</v>
          </cell>
          <cell r="S164">
            <v>8000000</v>
          </cell>
          <cell r="T164" t="str">
            <v>2025-07-01</v>
          </cell>
          <cell r="U164">
            <v>48000000</v>
          </cell>
          <cell r="V164">
            <v>48000000</v>
          </cell>
          <cell r="W164">
            <v>0</v>
          </cell>
          <cell r="X164" t="str">
            <v>no</v>
          </cell>
          <cell r="Y164" t="str">
            <v>no</v>
          </cell>
          <cell r="Z164" t="str">
            <v>103325</v>
          </cell>
          <cell r="AA164">
            <v>48000000</v>
          </cell>
          <cell r="AB164">
            <v>0</v>
          </cell>
          <cell r="AC164" t="str">
            <v>6117</v>
          </cell>
          <cell r="AD164" t="str">
            <v>Dirección de Censos y Demografía</v>
          </cell>
          <cell r="AF164" t="str">
            <v>Asesor DCD - Dirección</v>
          </cell>
          <cell r="AG164" t="str">
            <v>DCD_22 - Desarrollar propuesta técnica para el fortalecimiento de la gestión, integración y articulación de la información poblacional y los análisis sociodemográficos con enfoque territorial.</v>
          </cell>
          <cell r="AH164">
            <v>0.8</v>
          </cell>
          <cell r="AI164" t="str">
            <v>DCD_26 - Aplicar metodologías innovadoras identificadas para la medición de componentes demográficos, de acuerdo a las necesidades de la Dirección técnica</v>
          </cell>
          <cell r="AJ164">
            <v>0.2</v>
          </cell>
          <cell r="AK164" t="str">
            <v/>
          </cell>
          <cell r="AL164">
            <v>0</v>
          </cell>
          <cell r="AM164">
            <v>1</v>
          </cell>
          <cell r="AN164" t="str">
            <v>DCD_22</v>
          </cell>
          <cell r="AO164">
            <v>38400000</v>
          </cell>
          <cell r="AP164" t="str">
            <v>DCD_26</v>
          </cell>
          <cell r="AQ164">
            <v>9600000</v>
          </cell>
          <cell r="AR164" t="str">
            <v/>
          </cell>
          <cell r="AS164">
            <v>0</v>
          </cell>
          <cell r="AT164">
            <v>48000000</v>
          </cell>
          <cell r="AU164">
            <v>0</v>
          </cell>
        </row>
        <row r="165">
          <cell r="A165">
            <v>130810225</v>
          </cell>
          <cell r="B165" t="str">
            <v>Dirección de Censos y Demografía</v>
          </cell>
          <cell r="C165" t="str">
            <v>DCD</v>
          </cell>
          <cell r="D165" t="str">
            <v>DCD_EEVV_2025_CR</v>
          </cell>
          <cell r="E165" t="str">
            <v>Estadisticas Vitales</v>
          </cell>
          <cell r="F165" t="str">
            <v>Producción de información Estadística analizada</v>
          </cell>
          <cell r="G165" t="str">
            <v>Cuadros de resultados</v>
          </cell>
          <cell r="H165" t="str">
            <v>DCD-Producción de información Estadística analizada-Cuadros de resultados</v>
          </cell>
          <cell r="I165" t="str">
            <v>202300000000008</v>
          </cell>
          <cell r="J165" t="str">
            <v>DIRECCIÓN TERRITORIAL NORTE</v>
          </cell>
          <cell r="K165" t="str">
            <v>CARTAGENA</v>
          </cell>
          <cell r="L165" t="str">
            <v>Talento Humano</v>
          </cell>
          <cell r="M165" t="str">
            <v>Analista de Información</v>
          </cell>
          <cell r="N165" t="str">
            <v>1</v>
          </cell>
          <cell r="O165">
            <v>11</v>
          </cell>
          <cell r="P165" t="str">
            <v>0</v>
          </cell>
          <cell r="Q165" t="str">
            <v>11</v>
          </cell>
          <cell r="R165">
            <v>100</v>
          </cell>
          <cell r="S165">
            <v>3359000</v>
          </cell>
          <cell r="T165" t="str">
            <v>2025-02-01 00:00:00</v>
          </cell>
          <cell r="U165">
            <v>36949000</v>
          </cell>
          <cell r="V165">
            <v>36949000</v>
          </cell>
          <cell r="W165">
            <v>0</v>
          </cell>
          <cell r="X165" t="str">
            <v>NO</v>
          </cell>
          <cell r="Y165" t="str">
            <v>NO</v>
          </cell>
          <cell r="Z165" t="str">
            <v>47625</v>
          </cell>
          <cell r="AA165">
            <v>36949000</v>
          </cell>
          <cell r="AB165">
            <v>0</v>
          </cell>
          <cell r="AC165" t="str">
            <v>302</v>
          </cell>
          <cell r="AD165" t="str">
            <v>Direcciones Territoriales</v>
          </cell>
          <cell r="AF165" t="str">
            <v>MALKA IRINA LINERO BOLAÑO - -</v>
          </cell>
          <cell r="AG165" t="str">
            <v>DCD_28 - Producir boletines y cuadros de salida con información estadística de nacimientos y defunciones a nivel nacional producidos, para el registro de hechos vitales en Colombia.</v>
          </cell>
          <cell r="AH165">
            <v>1</v>
          </cell>
          <cell r="AI165">
            <v>0</v>
          </cell>
          <cell r="AJ165">
            <v>0</v>
          </cell>
          <cell r="AK165">
            <v>0</v>
          </cell>
          <cell r="AL165">
            <v>0</v>
          </cell>
          <cell r="AM165">
            <v>1</v>
          </cell>
          <cell r="AN165" t="str">
            <v>DCD_28</v>
          </cell>
          <cell r="AO165">
            <v>36949000</v>
          </cell>
          <cell r="AP165" t="str">
            <v>0</v>
          </cell>
          <cell r="AQ165">
            <v>0</v>
          </cell>
          <cell r="AR165" t="str">
            <v>0</v>
          </cell>
          <cell r="AS165">
            <v>0</v>
          </cell>
          <cell r="AT165">
            <v>36949000</v>
          </cell>
          <cell r="AU165">
            <v>0</v>
          </cell>
        </row>
        <row r="166">
          <cell r="A166">
            <v>465710525</v>
          </cell>
          <cell r="B166" t="str">
            <v>Dirección de Censos y Demografía</v>
          </cell>
          <cell r="C166" t="str">
            <v>DCD</v>
          </cell>
          <cell r="D166" t="str">
            <v>CNPV_2025_DCD_DET</v>
          </cell>
          <cell r="E166" t="str">
            <v>Censo Nacional de Poblacion y Vivienda</v>
          </cell>
          <cell r="F166" t="str">
            <v>Producción de información estructural</v>
          </cell>
          <cell r="G166" t="str">
            <v>Documentos de estudios técnicos</v>
          </cell>
          <cell r="H166" t="str">
            <v>DCD-Producción de información estructural-Documentos de estudios técnicos</v>
          </cell>
          <cell r="I166" t="str">
            <v>202300000000099</v>
          </cell>
          <cell r="J166" t="str">
            <v>DIRECCIÓN TERRITORIAL CENTRAL</v>
          </cell>
          <cell r="K166" t="str">
            <v>DANE CENTRAL</v>
          </cell>
          <cell r="L166" t="str">
            <v>Talento Humano</v>
          </cell>
          <cell r="M166" t="str">
            <v>Experto I</v>
          </cell>
          <cell r="N166" t="str">
            <v>1</v>
          </cell>
          <cell r="O166">
            <v>6</v>
          </cell>
          <cell r="P166" t="str">
            <v>0</v>
          </cell>
          <cell r="Q166" t="str">
            <v>6.0000000000</v>
          </cell>
          <cell r="R166">
            <v>100</v>
          </cell>
          <cell r="S166">
            <v>13000000</v>
          </cell>
          <cell r="T166" t="str">
            <v>2025-07-01</v>
          </cell>
          <cell r="U166">
            <v>78000000</v>
          </cell>
          <cell r="V166">
            <v>78000000</v>
          </cell>
          <cell r="W166">
            <v>0</v>
          </cell>
          <cell r="X166" t="str">
            <v>NO</v>
          </cell>
          <cell r="Y166" t="str">
            <v>NO</v>
          </cell>
          <cell r="Z166" t="str">
            <v>102825</v>
          </cell>
          <cell r="AA166">
            <v>78000000</v>
          </cell>
          <cell r="AB166">
            <v>0</v>
          </cell>
          <cell r="AC166" t="str">
            <v>6101</v>
          </cell>
          <cell r="AD166" t="str">
            <v>Dirección de Censos y Demografía</v>
          </cell>
          <cell r="AF166" t="str">
            <v>Profesional DCD - Dirección</v>
          </cell>
          <cell r="AG166" t="str">
            <v xml:space="preserve">DCD_24 - Gestionar el componente técnico y administrativo, para el desarrollo de las diferentes fases de las operaciones estadísticas tipo censo que se adelanten.
</v>
          </cell>
          <cell r="AH166">
            <v>1</v>
          </cell>
          <cell r="AI166" t="str">
            <v/>
          </cell>
          <cell r="AJ166">
            <v>0</v>
          </cell>
          <cell r="AK166" t="str">
            <v/>
          </cell>
          <cell r="AL166">
            <v>0</v>
          </cell>
          <cell r="AM166">
            <v>1</v>
          </cell>
          <cell r="AN166" t="str">
            <v>DCD_24</v>
          </cell>
          <cell r="AO166">
            <v>78000000</v>
          </cell>
          <cell r="AP166" t="str">
            <v/>
          </cell>
          <cell r="AQ166">
            <v>0</v>
          </cell>
          <cell r="AR166" t="str">
            <v/>
          </cell>
          <cell r="AS166">
            <v>0</v>
          </cell>
          <cell r="AT166">
            <v>78000000</v>
          </cell>
          <cell r="AU166">
            <v>0</v>
          </cell>
        </row>
        <row r="167">
          <cell r="A167">
            <v>144110525</v>
          </cell>
          <cell r="B167" t="str">
            <v>Dirección de Censos y Demografía</v>
          </cell>
          <cell r="C167" t="str">
            <v>DCD</v>
          </cell>
          <cell r="D167" t="str">
            <v>SENTENCIA_2025_BDC</v>
          </cell>
          <cell r="E167" t="str">
            <v>Sentencia T302</v>
          </cell>
          <cell r="F167" t="str">
            <v>Producción de información estructural</v>
          </cell>
          <cell r="G167" t="str">
            <v>Bases de datos Censal</v>
          </cell>
          <cell r="H167" t="str">
            <v>DCD-Producción de información estructural-Bases de datos Censal</v>
          </cell>
          <cell r="I167" t="str">
            <v>202300000000099</v>
          </cell>
          <cell r="J167" t="str">
            <v>DIRECCIÓN TERRITORIAL CENTRAL</v>
          </cell>
          <cell r="K167" t="str">
            <v>DANE CENTRAL</v>
          </cell>
          <cell r="L167" t="str">
            <v>Talento Humano</v>
          </cell>
          <cell r="M167" t="str">
            <v>Profesional</v>
          </cell>
          <cell r="N167" t="str">
            <v>1</v>
          </cell>
          <cell r="O167">
            <v>9</v>
          </cell>
          <cell r="P167" t="str">
            <v>0</v>
          </cell>
          <cell r="Q167" t="str">
            <v>9.0000000000</v>
          </cell>
          <cell r="R167">
            <v>100</v>
          </cell>
          <cell r="S167">
            <v>7000000</v>
          </cell>
          <cell r="T167" t="str">
            <v>2025-02-10</v>
          </cell>
          <cell r="U167">
            <v>63000000</v>
          </cell>
          <cell r="V167">
            <v>63000000</v>
          </cell>
          <cell r="W167">
            <v>0</v>
          </cell>
          <cell r="X167" t="str">
            <v>no</v>
          </cell>
          <cell r="Y167" t="str">
            <v>no</v>
          </cell>
          <cell r="Z167" t="str">
            <v>14625</v>
          </cell>
          <cell r="AA167">
            <v>63000000</v>
          </cell>
          <cell r="AB167">
            <v>0</v>
          </cell>
          <cell r="AC167" t="str">
            <v>554</v>
          </cell>
          <cell r="AD167" t="str">
            <v>Dirección de Censos y Demografía</v>
          </cell>
          <cell r="AF167" t="str">
            <v>PRIORITARIO_Anderson Leal_Evaluación post-censal y armonización de datos para realización de las proyecciones de población. Ejecución de métodos de estimación con geoestadística. - -</v>
          </cell>
          <cell r="AG167" t="str">
            <v>DCD_06 - Culminar el operativo de recolección del Registro Multidimensional Wayuu, así como la preparación y entrega de los resultados, en cumplimiento de la Sentencia T302/2017. (Línea base 2024 27%)</v>
          </cell>
          <cell r="AH167">
            <v>1</v>
          </cell>
          <cell r="AI167">
            <v>0</v>
          </cell>
          <cell r="AJ167">
            <v>0</v>
          </cell>
          <cell r="AK167">
            <v>0</v>
          </cell>
          <cell r="AL167">
            <v>0</v>
          </cell>
          <cell r="AM167">
            <v>1</v>
          </cell>
          <cell r="AN167" t="str">
            <v>DCD_06</v>
          </cell>
          <cell r="AO167">
            <v>63000000</v>
          </cell>
          <cell r="AP167" t="str">
            <v>0</v>
          </cell>
          <cell r="AQ167">
            <v>0</v>
          </cell>
          <cell r="AR167" t="str">
            <v>0</v>
          </cell>
          <cell r="AS167">
            <v>0</v>
          </cell>
          <cell r="AT167">
            <v>63000000</v>
          </cell>
          <cell r="AU167">
            <v>0</v>
          </cell>
        </row>
        <row r="168">
          <cell r="A168">
            <v>541610525</v>
          </cell>
          <cell r="B168" t="str">
            <v>Dirección de Censos y Demografía</v>
          </cell>
          <cell r="C168" t="str">
            <v>DCD</v>
          </cell>
          <cell r="D168" t="str">
            <v>SENTENCIA_2025_BDC</v>
          </cell>
          <cell r="E168" t="str">
            <v>Sentencia T302</v>
          </cell>
          <cell r="F168" t="str">
            <v>Producción de información estructural</v>
          </cell>
          <cell r="G168" t="str">
            <v>Bases de datos Censal</v>
          </cell>
          <cell r="H168" t="str">
            <v>DCD-Producción de información estructural-Bases de datos Censal</v>
          </cell>
          <cell r="I168" t="str">
            <v>202300000000099</v>
          </cell>
          <cell r="J168" t="str">
            <v>DIRECCIÓN TERRITORIAL CENTRAL</v>
          </cell>
          <cell r="K168" t="str">
            <v>DANE CENTRAL</v>
          </cell>
          <cell r="L168" t="str">
            <v>Talento Humano</v>
          </cell>
          <cell r="M168" t="str">
            <v>Profesional</v>
          </cell>
          <cell r="N168" t="str">
            <v>1</v>
          </cell>
          <cell r="O168">
            <v>2</v>
          </cell>
          <cell r="P168" t="str">
            <v>0</v>
          </cell>
          <cell r="Q168" t="str">
            <v>2.0000000000</v>
          </cell>
          <cell r="R168">
            <v>100</v>
          </cell>
          <cell r="S168">
            <v>5600000</v>
          </cell>
          <cell r="T168" t="str">
            <v>2025-10-15</v>
          </cell>
          <cell r="U168">
            <v>11200000</v>
          </cell>
          <cell r="W168">
            <v>11200000</v>
          </cell>
          <cell r="X168" t="str">
            <v>NO</v>
          </cell>
          <cell r="Y168" t="str">
            <v>NO</v>
          </cell>
          <cell r="AF168" t="str">
            <v>Profesional apoyo MESEPP</v>
          </cell>
          <cell r="AG168" t="str">
            <v>DCD_06 - Culminar el operativo de recolección del Registro Multidimensional Wayuu, así como la preparación y entrega de los resultados, en cumplimiento de la Sentencia T302/2017. (Línea base 2024 27%)</v>
          </cell>
          <cell r="AH168">
            <v>1</v>
          </cell>
          <cell r="AI168" t="str">
            <v/>
          </cell>
          <cell r="AJ168">
            <v>0</v>
          </cell>
          <cell r="AK168" t="str">
            <v/>
          </cell>
          <cell r="AL168">
            <v>0</v>
          </cell>
          <cell r="AM168">
            <v>1</v>
          </cell>
          <cell r="AN168" t="str">
            <v>DCD_06</v>
          </cell>
          <cell r="AO168">
            <v>11200000</v>
          </cell>
          <cell r="AP168" t="str">
            <v/>
          </cell>
          <cell r="AQ168">
            <v>0</v>
          </cell>
          <cell r="AR168" t="str">
            <v/>
          </cell>
          <cell r="AS168">
            <v>0</v>
          </cell>
          <cell r="AT168">
            <v>11200000</v>
          </cell>
          <cell r="AU168">
            <v>0</v>
          </cell>
        </row>
        <row r="169">
          <cell r="A169">
            <v>360410525</v>
          </cell>
          <cell r="B169" t="str">
            <v>Dirección de Censos y Demografía</v>
          </cell>
          <cell r="C169" t="str">
            <v>DCD</v>
          </cell>
          <cell r="D169" t="str">
            <v>SENTENCIA_2025_BDC</v>
          </cell>
          <cell r="E169" t="str">
            <v>Sentencia T302</v>
          </cell>
          <cell r="F169" t="str">
            <v>Producción de información estructural</v>
          </cell>
          <cell r="G169" t="str">
            <v>Bases de datos Censal</v>
          </cell>
          <cell r="H169" t="str">
            <v>DCD-Producción de información estructural-Bases de datos Censal</v>
          </cell>
          <cell r="I169" t="str">
            <v>202300000000099</v>
          </cell>
          <cell r="J169" t="str">
            <v>DIRECCIÓN TERRITORIAL NORTE</v>
          </cell>
          <cell r="K169" t="str">
            <v>RIOHACHA</v>
          </cell>
          <cell r="L169" t="str">
            <v>Talento Humano</v>
          </cell>
          <cell r="M169" t="str">
            <v>Tecnico</v>
          </cell>
          <cell r="N169" t="str">
            <v>2</v>
          </cell>
          <cell r="O169">
            <v>6</v>
          </cell>
          <cell r="P169" t="str">
            <v>0</v>
          </cell>
          <cell r="Q169" t="str">
            <v>6.0000000000</v>
          </cell>
          <cell r="R169">
            <v>100</v>
          </cell>
          <cell r="S169">
            <v>2500000</v>
          </cell>
          <cell r="T169" t="str">
            <v>2025-02-03</v>
          </cell>
          <cell r="U169">
            <v>30000000</v>
          </cell>
          <cell r="V169">
            <v>30000000</v>
          </cell>
          <cell r="W169">
            <v>0</v>
          </cell>
          <cell r="X169" t="str">
            <v>NO</v>
          </cell>
          <cell r="Y169" t="str">
            <v>NO</v>
          </cell>
          <cell r="Z169" t="str">
            <v>57425</v>
          </cell>
          <cell r="AA169">
            <v>30000000</v>
          </cell>
          <cell r="AB169">
            <v>0</v>
          </cell>
          <cell r="AC169" t="str">
            <v>624</v>
          </cell>
          <cell r="AD169" t="str">
            <v>Dirección Territorial Barranquilla</v>
          </cell>
          <cell r="AF169" t="str">
            <v>Apoyos Administrativos Riohacha</v>
          </cell>
          <cell r="AG169" t="str">
            <v>DCD_06 - Culminar el operativo de recolección del Registro Multidimensional Wayuu, así como la preparación y entrega de los resultados, en cumplimiento de la Sentencia T302/2017. (Línea base 2024 27%)</v>
          </cell>
          <cell r="AH169">
            <v>1</v>
          </cell>
          <cell r="AI169">
            <v>0</v>
          </cell>
          <cell r="AJ169">
            <v>0</v>
          </cell>
          <cell r="AK169">
            <v>0</v>
          </cell>
          <cell r="AL169">
            <v>0</v>
          </cell>
          <cell r="AM169">
            <v>1</v>
          </cell>
          <cell r="AN169" t="str">
            <v>DCD_06</v>
          </cell>
          <cell r="AO169">
            <v>30000000</v>
          </cell>
          <cell r="AP169" t="str">
            <v>0</v>
          </cell>
          <cell r="AQ169">
            <v>0</v>
          </cell>
          <cell r="AR169" t="str">
            <v>0</v>
          </cell>
          <cell r="AS169">
            <v>0</v>
          </cell>
          <cell r="AT169">
            <v>30000000</v>
          </cell>
          <cell r="AU169">
            <v>0</v>
          </cell>
        </row>
        <row r="170">
          <cell r="A170">
            <v>541810525</v>
          </cell>
          <cell r="B170" t="str">
            <v>Dirección de Censos y Demografía</v>
          </cell>
          <cell r="C170" t="str">
            <v>DCD</v>
          </cell>
          <cell r="D170" t="str">
            <v>SENTENCIA_2025_BDC</v>
          </cell>
          <cell r="E170" t="str">
            <v>Sentencia T302</v>
          </cell>
          <cell r="F170" t="str">
            <v>Producción de información estructural</v>
          </cell>
          <cell r="G170" t="str">
            <v>Bases de datos Censal</v>
          </cell>
          <cell r="H170" t="str">
            <v>DCD-Producción de información estructural-Bases de datos Censal</v>
          </cell>
          <cell r="I170" t="str">
            <v>202300000000099</v>
          </cell>
          <cell r="J170" t="str">
            <v>DIRECCIÓN TERRITORIAL CENTRAL</v>
          </cell>
          <cell r="K170" t="str">
            <v>DANE CENTRAL</v>
          </cell>
          <cell r="L170" t="str">
            <v>Talento Humano</v>
          </cell>
          <cell r="M170" t="str">
            <v>Profesional</v>
          </cell>
          <cell r="N170" t="str">
            <v>1</v>
          </cell>
          <cell r="O170">
            <v>2</v>
          </cell>
          <cell r="P170" t="str">
            <v>15</v>
          </cell>
          <cell r="Q170" t="str">
            <v>2.5000000000</v>
          </cell>
          <cell r="R170">
            <v>100</v>
          </cell>
          <cell r="S170">
            <v>7000000</v>
          </cell>
          <cell r="T170" t="str">
            <v>2025-10-15</v>
          </cell>
          <cell r="U170">
            <v>17500000</v>
          </cell>
          <cell r="W170">
            <v>17500000</v>
          </cell>
          <cell r="X170" t="str">
            <v>NO</v>
          </cell>
          <cell r="Y170" t="str">
            <v>NO</v>
          </cell>
          <cell r="AF170" t="str">
            <v>Ingeniero bases de datos - DCD - GIT IyD</v>
          </cell>
          <cell r="AG170" t="str">
            <v>DCD_06 - Culminar el operativo de recolección del Registro Multidimensional Wayuu, así como la preparación y entrega de los resultados, en cumplimiento de la Sentencia T302/2017. (Línea base 2024 27%)</v>
          </cell>
          <cell r="AH170">
            <v>1</v>
          </cell>
          <cell r="AI170" t="str">
            <v/>
          </cell>
          <cell r="AJ170">
            <v>0</v>
          </cell>
          <cell r="AK170" t="str">
            <v/>
          </cell>
          <cell r="AL170">
            <v>0</v>
          </cell>
          <cell r="AM170">
            <v>1</v>
          </cell>
          <cell r="AN170" t="str">
            <v>DCD_06</v>
          </cell>
          <cell r="AO170">
            <v>17500000</v>
          </cell>
          <cell r="AP170" t="str">
            <v/>
          </cell>
          <cell r="AQ170">
            <v>0</v>
          </cell>
          <cell r="AR170" t="str">
            <v/>
          </cell>
          <cell r="AS170">
            <v>0</v>
          </cell>
          <cell r="AT170">
            <v>17500000</v>
          </cell>
          <cell r="AU170">
            <v>0</v>
          </cell>
        </row>
        <row r="171">
          <cell r="A171">
            <v>541910525</v>
          </cell>
          <cell r="B171" t="str">
            <v>Dirección de Censos y Demografía</v>
          </cell>
          <cell r="C171" t="str">
            <v>DCD</v>
          </cell>
          <cell r="D171" t="str">
            <v>SENTENCIA_2025_BDC</v>
          </cell>
          <cell r="E171" t="str">
            <v>Sentencia T302</v>
          </cell>
          <cell r="F171" t="str">
            <v>Producción de información estructural</v>
          </cell>
          <cell r="G171" t="str">
            <v>Bases de datos Censal</v>
          </cell>
          <cell r="H171" t="str">
            <v>DCD-Producción de información estructural-Bases de datos Censal</v>
          </cell>
          <cell r="I171" t="str">
            <v>202300000000099</v>
          </cell>
          <cell r="J171" t="str">
            <v>DIRECCIÓN TERRITORIAL CENTRAL</v>
          </cell>
          <cell r="K171" t="str">
            <v>DANE CENTRAL</v>
          </cell>
          <cell r="L171" t="str">
            <v>Talento Humano</v>
          </cell>
          <cell r="M171" t="str">
            <v>Profesional</v>
          </cell>
          <cell r="N171" t="str">
            <v>1</v>
          </cell>
          <cell r="O171">
            <v>2</v>
          </cell>
          <cell r="P171" t="str">
            <v>15</v>
          </cell>
          <cell r="Q171" t="str">
            <v>2.5000000000</v>
          </cell>
          <cell r="R171">
            <v>100</v>
          </cell>
          <cell r="S171">
            <v>7000000</v>
          </cell>
          <cell r="T171" t="str">
            <v>2025-10-15</v>
          </cell>
          <cell r="U171">
            <v>17500000</v>
          </cell>
          <cell r="W171">
            <v>17500000</v>
          </cell>
          <cell r="X171" t="str">
            <v>NO</v>
          </cell>
          <cell r="Y171" t="str">
            <v>NO</v>
          </cell>
          <cell r="AF171" t="str">
            <v>Analista de datos - DCD - GIT IyD</v>
          </cell>
          <cell r="AG171" t="str">
            <v>DCD_06 - Culminar el operativo de recolección del Registro Multidimensional Wayuu, así como la preparación y entrega de los resultados, en cumplimiento de la Sentencia T302/2017. (Línea base 2024 27%)</v>
          </cell>
          <cell r="AH171">
            <v>1</v>
          </cell>
          <cell r="AI171" t="str">
            <v/>
          </cell>
          <cell r="AJ171">
            <v>0</v>
          </cell>
          <cell r="AK171" t="str">
            <v/>
          </cell>
          <cell r="AL171">
            <v>0</v>
          </cell>
          <cell r="AM171">
            <v>1</v>
          </cell>
          <cell r="AN171" t="str">
            <v>DCD_06</v>
          </cell>
          <cell r="AO171">
            <v>17500000</v>
          </cell>
          <cell r="AP171" t="str">
            <v/>
          </cell>
          <cell r="AQ171">
            <v>0</v>
          </cell>
          <cell r="AR171" t="str">
            <v/>
          </cell>
          <cell r="AS171">
            <v>0</v>
          </cell>
          <cell r="AT171">
            <v>17500000</v>
          </cell>
          <cell r="AU171">
            <v>0</v>
          </cell>
        </row>
        <row r="172">
          <cell r="A172">
            <v>542110525</v>
          </cell>
          <cell r="B172" t="str">
            <v>Dirección de Censos y Demografía</v>
          </cell>
          <cell r="C172" t="str">
            <v>DCD</v>
          </cell>
          <cell r="D172" t="str">
            <v>SENTENCIA_2025_BDC</v>
          </cell>
          <cell r="E172" t="str">
            <v>Sentencia T302</v>
          </cell>
          <cell r="F172" t="str">
            <v>Producción de información estructural</v>
          </cell>
          <cell r="G172" t="str">
            <v>Bases de datos Censal</v>
          </cell>
          <cell r="H172" t="str">
            <v>DCD-Producción de información estructural-Bases de datos Censal</v>
          </cell>
          <cell r="I172" t="str">
            <v>202300000000099</v>
          </cell>
          <cell r="J172" t="str">
            <v>DIRECCIÓN TERRITORIAL CENTRAL</v>
          </cell>
          <cell r="K172" t="str">
            <v>DANE CENTRAL</v>
          </cell>
          <cell r="L172" t="str">
            <v>Talento Humano</v>
          </cell>
          <cell r="M172" t="str">
            <v>Profesional</v>
          </cell>
          <cell r="N172" t="str">
            <v>1</v>
          </cell>
          <cell r="O172">
            <v>2</v>
          </cell>
          <cell r="P172" t="str">
            <v>15</v>
          </cell>
          <cell r="Q172" t="str">
            <v>2.5000000000</v>
          </cell>
          <cell r="R172">
            <v>100</v>
          </cell>
          <cell r="S172">
            <v>4282000</v>
          </cell>
          <cell r="T172" t="str">
            <v>2025-10-15</v>
          </cell>
          <cell r="U172">
            <v>10705000</v>
          </cell>
          <cell r="W172">
            <v>10705000</v>
          </cell>
          <cell r="X172" t="str">
            <v>NO</v>
          </cell>
          <cell r="Y172" t="str">
            <v>NO</v>
          </cell>
          <cell r="AF172" t="str">
            <v>Ingeniero documentador -  DCD - GIT IyD</v>
          </cell>
          <cell r="AG172" t="str">
            <v>DCD_06 - Culminar el operativo de recolección del Registro Multidimensional Wayuu, así como la preparación y entrega de los resultados, en cumplimiento de la Sentencia T302/2017. (Línea base 2024 27%)</v>
          </cell>
          <cell r="AH172">
            <v>1</v>
          </cell>
          <cell r="AI172" t="str">
            <v/>
          </cell>
          <cell r="AJ172">
            <v>0</v>
          </cell>
          <cell r="AK172" t="str">
            <v/>
          </cell>
          <cell r="AL172">
            <v>0</v>
          </cell>
          <cell r="AM172">
            <v>1</v>
          </cell>
          <cell r="AN172" t="str">
            <v>DCD_06</v>
          </cell>
          <cell r="AO172">
            <v>10705000</v>
          </cell>
          <cell r="AP172" t="str">
            <v/>
          </cell>
          <cell r="AQ172">
            <v>0</v>
          </cell>
          <cell r="AR172" t="str">
            <v/>
          </cell>
          <cell r="AS172">
            <v>0</v>
          </cell>
          <cell r="AT172">
            <v>10705000</v>
          </cell>
          <cell r="AU172">
            <v>0</v>
          </cell>
        </row>
        <row r="173">
          <cell r="A173">
            <v>542410525</v>
          </cell>
          <cell r="B173" t="str">
            <v>Dirección de Censos y Demografía</v>
          </cell>
          <cell r="C173" t="str">
            <v>DCD</v>
          </cell>
          <cell r="D173" t="str">
            <v>SENTENCIA_2025_BDC</v>
          </cell>
          <cell r="E173" t="str">
            <v>Sentencia T302</v>
          </cell>
          <cell r="F173" t="str">
            <v>Producción de información estructural</v>
          </cell>
          <cell r="G173" t="str">
            <v>Bases de datos Censal</v>
          </cell>
          <cell r="H173" t="str">
            <v>DCD-Producción de información estructural-Bases de datos Censal</v>
          </cell>
          <cell r="I173" t="str">
            <v>202300000000099</v>
          </cell>
          <cell r="J173" t="str">
            <v>DIRECCIÓN TERRITORIAL CENTRAL</v>
          </cell>
          <cell r="K173" t="str">
            <v>DANE CENTRAL</v>
          </cell>
          <cell r="L173" t="str">
            <v>Talento Humano</v>
          </cell>
          <cell r="M173" t="str">
            <v>Profesional</v>
          </cell>
          <cell r="N173" t="str">
            <v>1</v>
          </cell>
          <cell r="O173">
            <v>2</v>
          </cell>
          <cell r="P173" t="str">
            <v>15</v>
          </cell>
          <cell r="Q173" t="str">
            <v>2.5000000000</v>
          </cell>
          <cell r="R173">
            <v>100</v>
          </cell>
          <cell r="S173">
            <v>6636000</v>
          </cell>
          <cell r="T173" t="str">
            <v>2025-10-15</v>
          </cell>
          <cell r="U173">
            <v>16590000</v>
          </cell>
          <cell r="W173">
            <v>16590000</v>
          </cell>
          <cell r="X173" t="str">
            <v>NO</v>
          </cell>
          <cell r="Y173" t="str">
            <v>NO</v>
          </cell>
          <cell r="AF173" t="str">
            <v>Profesional temático - DCD - GIT CCOEEP</v>
          </cell>
          <cell r="AG173" t="str">
            <v>DCD_06 - Culminar el operativo de recolección del Registro Multidimensional Wayuu, así como la preparación y entrega de los resultados, en cumplimiento de la Sentencia T302/2017. (Línea base 2024 27%)</v>
          </cell>
          <cell r="AH173">
            <v>1</v>
          </cell>
          <cell r="AI173" t="str">
            <v/>
          </cell>
          <cell r="AJ173">
            <v>0</v>
          </cell>
          <cell r="AK173" t="str">
            <v/>
          </cell>
          <cell r="AL173">
            <v>0</v>
          </cell>
          <cell r="AM173">
            <v>1</v>
          </cell>
          <cell r="AN173" t="str">
            <v>DCD_06</v>
          </cell>
          <cell r="AO173">
            <v>16590000</v>
          </cell>
          <cell r="AP173" t="str">
            <v/>
          </cell>
          <cell r="AQ173">
            <v>0</v>
          </cell>
          <cell r="AR173" t="str">
            <v/>
          </cell>
          <cell r="AS173">
            <v>0</v>
          </cell>
          <cell r="AT173">
            <v>16590000</v>
          </cell>
          <cell r="AU173">
            <v>0</v>
          </cell>
        </row>
        <row r="174">
          <cell r="A174">
            <v>542510525</v>
          </cell>
          <cell r="B174" t="str">
            <v>Dirección de Censos y Demografía</v>
          </cell>
          <cell r="C174" t="str">
            <v>DCD</v>
          </cell>
          <cell r="D174" t="str">
            <v>SENTENCIA_2025_BDC</v>
          </cell>
          <cell r="E174" t="str">
            <v>Sentencia T302</v>
          </cell>
          <cell r="F174" t="str">
            <v>Producción de información estructural</v>
          </cell>
          <cell r="G174" t="str">
            <v>Bases de datos Censal</v>
          </cell>
          <cell r="H174" t="str">
            <v>DCD-Producción de información estructural-Bases de datos Censal</v>
          </cell>
          <cell r="I174" t="str">
            <v>202300000000099</v>
          </cell>
          <cell r="J174" t="str">
            <v>DIRECCIÓN TERRITORIAL CENTRAL</v>
          </cell>
          <cell r="K174" t="str">
            <v>DANE CENTRAL</v>
          </cell>
          <cell r="L174" t="str">
            <v>Talento Humano</v>
          </cell>
          <cell r="M174" t="str">
            <v>Profesional Junior</v>
          </cell>
          <cell r="N174" t="str">
            <v>1</v>
          </cell>
          <cell r="O174">
            <v>2</v>
          </cell>
          <cell r="P174" t="str">
            <v>15</v>
          </cell>
          <cell r="Q174" t="str">
            <v>2.5000000000</v>
          </cell>
          <cell r="R174">
            <v>100</v>
          </cell>
          <cell r="S174">
            <v>8050000</v>
          </cell>
          <cell r="T174" t="str">
            <v>2025-10-15</v>
          </cell>
          <cell r="U174">
            <v>20125000</v>
          </cell>
          <cell r="W174">
            <v>20125000</v>
          </cell>
          <cell r="X174" t="str">
            <v>NO</v>
          </cell>
          <cell r="Y174" t="str">
            <v>NO</v>
          </cell>
          <cell r="AF174" t="str">
            <v>Profesional visores - DCD</v>
          </cell>
          <cell r="AG174" t="str">
            <v>DCD_06 - Culminar el operativo de recolección del Registro Multidimensional Wayuu, así como la preparación y entrega de los resultados, en cumplimiento de la Sentencia T302/2017. (Línea base 2024 27%)</v>
          </cell>
          <cell r="AH174">
            <v>1</v>
          </cell>
          <cell r="AI174" t="str">
            <v/>
          </cell>
          <cell r="AJ174">
            <v>0</v>
          </cell>
          <cell r="AK174" t="str">
            <v/>
          </cell>
          <cell r="AL174">
            <v>0</v>
          </cell>
          <cell r="AM174">
            <v>1</v>
          </cell>
          <cell r="AN174" t="str">
            <v>DCD_06</v>
          </cell>
          <cell r="AO174">
            <v>20125000</v>
          </cell>
          <cell r="AP174" t="str">
            <v/>
          </cell>
          <cell r="AQ174">
            <v>0</v>
          </cell>
          <cell r="AR174" t="str">
            <v/>
          </cell>
          <cell r="AS174">
            <v>0</v>
          </cell>
          <cell r="AT174">
            <v>20125000</v>
          </cell>
          <cell r="AU174">
            <v>0</v>
          </cell>
        </row>
        <row r="175">
          <cell r="A175">
            <v>542710525</v>
          </cell>
          <cell r="B175" t="str">
            <v>Dirección de Censos y Demografía</v>
          </cell>
          <cell r="C175" t="str">
            <v>DCD</v>
          </cell>
          <cell r="D175" t="str">
            <v>SENTENCIA_2025_BDC</v>
          </cell>
          <cell r="E175" t="str">
            <v>Sentencia T302</v>
          </cell>
          <cell r="F175" t="str">
            <v>Producción de información estructural</v>
          </cell>
          <cell r="G175" t="str">
            <v>Bases de datos Censal</v>
          </cell>
          <cell r="H175" t="str">
            <v>DCD-Producción de información estructural-Bases de datos Censal</v>
          </cell>
          <cell r="I175" t="str">
            <v>202300000000099</v>
          </cell>
          <cell r="J175" t="str">
            <v>DIRECCIÓN TERRITORIAL CENTRAL</v>
          </cell>
          <cell r="K175" t="str">
            <v>DANE CENTRAL</v>
          </cell>
          <cell r="L175" t="str">
            <v>Talento Humano</v>
          </cell>
          <cell r="M175" t="str">
            <v>Profesional</v>
          </cell>
          <cell r="N175" t="str">
            <v>1</v>
          </cell>
          <cell r="O175">
            <v>2</v>
          </cell>
          <cell r="P175" t="str">
            <v>15</v>
          </cell>
          <cell r="Q175" t="str">
            <v>2.5000000000</v>
          </cell>
          <cell r="R175">
            <v>100</v>
          </cell>
          <cell r="S175">
            <v>7000000</v>
          </cell>
          <cell r="T175" t="str">
            <v>2025-10-15</v>
          </cell>
          <cell r="U175">
            <v>17500000</v>
          </cell>
          <cell r="W175">
            <v>17500000</v>
          </cell>
          <cell r="X175" t="str">
            <v>NO</v>
          </cell>
          <cell r="Y175" t="str">
            <v>NO</v>
          </cell>
          <cell r="AF175" t="str">
            <v>Proofesional apoyo - DCD</v>
          </cell>
          <cell r="AG175" t="str">
            <v>DCD_06 - Culminar el operativo de recolección del Registro Multidimensional Wayuu, así como la preparación y entrega de los resultados, en cumplimiento de la Sentencia T302/2017. (Línea base 2024 27%)</v>
          </cell>
          <cell r="AH175">
            <v>1</v>
          </cell>
          <cell r="AI175" t="str">
            <v/>
          </cell>
          <cell r="AJ175">
            <v>0</v>
          </cell>
          <cell r="AK175" t="str">
            <v/>
          </cell>
          <cell r="AL175">
            <v>0</v>
          </cell>
          <cell r="AM175">
            <v>1</v>
          </cell>
          <cell r="AN175" t="str">
            <v>DCD_06</v>
          </cell>
          <cell r="AO175">
            <v>17500000</v>
          </cell>
          <cell r="AP175" t="str">
            <v/>
          </cell>
          <cell r="AQ175">
            <v>0</v>
          </cell>
          <cell r="AR175" t="str">
            <v/>
          </cell>
          <cell r="AS175">
            <v>0</v>
          </cell>
          <cell r="AT175">
            <v>17500000</v>
          </cell>
          <cell r="AU175">
            <v>0</v>
          </cell>
        </row>
        <row r="176">
          <cell r="A176">
            <v>384010525</v>
          </cell>
          <cell r="B176" t="str">
            <v>Dirección de Censos y Demografía</v>
          </cell>
          <cell r="C176" t="str">
            <v>DCD</v>
          </cell>
          <cell r="D176" t="str">
            <v>SENTENCIA_2025_BDC</v>
          </cell>
          <cell r="E176" t="str">
            <v>Sentencia T302</v>
          </cell>
          <cell r="F176" t="str">
            <v>Producción de información estructural</v>
          </cell>
          <cell r="G176" t="str">
            <v>Bases de datos Censal</v>
          </cell>
          <cell r="H176" t="str">
            <v>DCD-Producción de información estructural-Bases de datos Censal</v>
          </cell>
          <cell r="I176" t="str">
            <v>202300000000099</v>
          </cell>
          <cell r="J176" t="str">
            <v>DIRECCIÓN TERRITORIAL NORTE</v>
          </cell>
          <cell r="K176" t="str">
            <v>RIOHACHA</v>
          </cell>
          <cell r="L176" t="str">
            <v>Talento Humano</v>
          </cell>
          <cell r="M176" t="str">
            <v>Asistencial</v>
          </cell>
          <cell r="N176" t="str">
            <v>1</v>
          </cell>
          <cell r="O176">
            <v>4</v>
          </cell>
          <cell r="P176" t="str">
            <v>0</v>
          </cell>
          <cell r="Q176" t="str">
            <v>4.0000000000</v>
          </cell>
          <cell r="R176">
            <v>100</v>
          </cell>
          <cell r="S176">
            <v>2212682</v>
          </cell>
          <cell r="T176" t="str">
            <v>2025-02-26</v>
          </cell>
          <cell r="U176">
            <v>8850728</v>
          </cell>
          <cell r="V176">
            <v>8850728</v>
          </cell>
          <cell r="W176">
            <v>0</v>
          </cell>
          <cell r="X176" t="str">
            <v>NO</v>
          </cell>
          <cell r="Y176" t="str">
            <v>NO</v>
          </cell>
          <cell r="Z176" t="str">
            <v>69525</v>
          </cell>
          <cell r="AA176">
            <v>8850728</v>
          </cell>
          <cell r="AB176">
            <v>0</v>
          </cell>
          <cell r="AC176" t="str">
            <v>2189</v>
          </cell>
          <cell r="AD176" t="str">
            <v>Dirección Territorial Barranquilla</v>
          </cell>
          <cell r="AF176" t="str">
            <v>Se require la contratacion de este perfil, ya que no se encontró el perfil requerido en el COM de Nazareth con las condiciones del Gestor Informático</v>
          </cell>
          <cell r="AG176" t="str">
            <v>DCD_06 - Culminar el operativo de recolección del Registro Multidimensional Wayuu, así como la preparación y entrega de los resultados, en cumplimiento de la Sentencia T302/2017. (Línea base 2024 27%)</v>
          </cell>
          <cell r="AH176">
            <v>1</v>
          </cell>
          <cell r="AI176">
            <v>0</v>
          </cell>
          <cell r="AJ176">
            <v>0</v>
          </cell>
          <cell r="AK176">
            <v>0</v>
          </cell>
          <cell r="AL176">
            <v>0</v>
          </cell>
          <cell r="AM176">
            <v>1</v>
          </cell>
          <cell r="AN176" t="str">
            <v>DCD_06</v>
          </cell>
          <cell r="AO176">
            <v>8850728</v>
          </cell>
          <cell r="AP176" t="str">
            <v>0</v>
          </cell>
          <cell r="AQ176">
            <v>0</v>
          </cell>
          <cell r="AR176" t="str">
            <v>0</v>
          </cell>
          <cell r="AS176">
            <v>0</v>
          </cell>
          <cell r="AT176">
            <v>8850728</v>
          </cell>
          <cell r="AU176">
            <v>0</v>
          </cell>
        </row>
        <row r="177">
          <cell r="A177">
            <v>407020225</v>
          </cell>
          <cell r="B177" t="str">
            <v>Dirección de Censos y Demografía</v>
          </cell>
          <cell r="C177" t="str">
            <v>DCD</v>
          </cell>
          <cell r="D177" t="str">
            <v>DCD_EEVV_2025_CR</v>
          </cell>
          <cell r="E177" t="str">
            <v>Estadisticas Vitales</v>
          </cell>
          <cell r="F177" t="str">
            <v>Producción de información Estadística analizada</v>
          </cell>
          <cell r="G177" t="str">
            <v>Cuadros de resultados</v>
          </cell>
          <cell r="H177" t="str">
            <v>DCD-Producción de información Estadística analizada-Cuadros de resultados</v>
          </cell>
          <cell r="I177" t="str">
            <v>202300000000008</v>
          </cell>
          <cell r="J177" t="str">
            <v>DIRECCIÓN TERRITORIAL SUR OCCIDENTE</v>
          </cell>
          <cell r="K177" t="str">
            <v>POPAYÁN</v>
          </cell>
          <cell r="L177" t="str">
            <v>Transporte</v>
          </cell>
          <cell r="M177" t="str">
            <v>especial rural</v>
          </cell>
          <cell r="T177" t="str">
            <v>2025-03-17</v>
          </cell>
          <cell r="U177">
            <v>379000</v>
          </cell>
          <cell r="V177">
            <v>379000</v>
          </cell>
          <cell r="W177">
            <v>0</v>
          </cell>
          <cell r="X177" t="str">
            <v>NO</v>
          </cell>
          <cell r="Y177" t="str">
            <v>NO</v>
          </cell>
          <cell r="Z177" t="str">
            <v>45225</v>
          </cell>
          <cell r="AA177">
            <v>379000</v>
          </cell>
          <cell r="AB177">
            <v>0</v>
          </cell>
          <cell r="AC177" t="str">
            <v>3520</v>
          </cell>
          <cell r="AD177" t="str">
            <v>Dirección Territorial Cali</v>
          </cell>
          <cell r="AE177" t="str">
            <v>N/A</v>
          </cell>
          <cell r="AF177" t="str">
            <v>Acompañar en el proceso de fortalecimiento solicitado por la secretaria departamental del Cauca.</v>
          </cell>
          <cell r="AG177" t="str">
            <v>DCD_28 - Producir boletines y cuadros de salida con información estadística de nacimientos y defunciones a nivel nacional producidos, para el registro de hechos vitales en Colombia.</v>
          </cell>
          <cell r="AH177">
            <v>1</v>
          </cell>
          <cell r="AI177" t="str">
            <v/>
          </cell>
          <cell r="AJ177">
            <v>0</v>
          </cell>
          <cell r="AK177" t="str">
            <v/>
          </cell>
          <cell r="AL177">
            <v>0</v>
          </cell>
          <cell r="AM177">
            <v>1</v>
          </cell>
          <cell r="AN177" t="str">
            <v>DCD_28</v>
          </cell>
          <cell r="AO177">
            <v>379000</v>
          </cell>
          <cell r="AP177" t="str">
            <v/>
          </cell>
          <cell r="AQ177">
            <v>0</v>
          </cell>
          <cell r="AR177" t="str">
            <v/>
          </cell>
          <cell r="AS177">
            <v>0</v>
          </cell>
          <cell r="AT177">
            <v>379000</v>
          </cell>
          <cell r="AU177">
            <v>0</v>
          </cell>
        </row>
        <row r="178">
          <cell r="A178">
            <v>466420525</v>
          </cell>
          <cell r="B178" t="str">
            <v>Dirección de Censos y Demografía</v>
          </cell>
          <cell r="C178" t="str">
            <v>DCD</v>
          </cell>
          <cell r="D178" t="str">
            <v>SENTENCIA_2025_BDC</v>
          </cell>
          <cell r="E178" t="str">
            <v>Sentencia T302</v>
          </cell>
          <cell r="F178" t="str">
            <v>Producción de información estructural</v>
          </cell>
          <cell r="G178" t="str">
            <v>Bases de datos Censal</v>
          </cell>
          <cell r="H178" t="str">
            <v>DCD-Producción de información estructural-Bases de datos Censal</v>
          </cell>
          <cell r="I178" t="str">
            <v>202300000000099</v>
          </cell>
          <cell r="J178" t="str">
            <v>DIRECCIÓN TERRITORIAL NORTE</v>
          </cell>
          <cell r="K178" t="str">
            <v>RIOHACHA</v>
          </cell>
          <cell r="L178" t="str">
            <v>Transporte</v>
          </cell>
          <cell r="M178" t="str">
            <v>otros</v>
          </cell>
          <cell r="T178" t="str">
            <v>2025-09-15</v>
          </cell>
          <cell r="U178">
            <v>90000000</v>
          </cell>
          <cell r="V178">
            <v>90000000</v>
          </cell>
          <cell r="W178">
            <v>0</v>
          </cell>
          <cell r="X178" t="str">
            <v>NO</v>
          </cell>
          <cell r="Y178" t="str">
            <v>NO</v>
          </cell>
          <cell r="Z178" t="str">
            <v>79925</v>
          </cell>
          <cell r="AA178">
            <v>90000000</v>
          </cell>
          <cell r="AB178">
            <v>0</v>
          </cell>
          <cell r="AC178" t="str">
            <v>6769</v>
          </cell>
          <cell r="AD178" t="str">
            <v>Dirección Territorial Barranquilla</v>
          </cell>
          <cell r="AE178" t="str">
            <v>OT_Encuestadores</v>
          </cell>
          <cell r="AF178" t="str">
            <v>Encuestador - Rubro es para los desplazamientos en campos dentro de la ejecucion de la recolección en campo cuadrillas</v>
          </cell>
          <cell r="AG178" t="str">
            <v>DCD_06 - Culminar el operativo de recolección del Registro Multidimensional Wayuu, así como la preparación y entrega de los resultados, en cumplimiento de la Sentencia T302/2017. (Línea base 2024 27%)</v>
          </cell>
          <cell r="AH178">
            <v>1</v>
          </cell>
          <cell r="AI178" t="str">
            <v/>
          </cell>
          <cell r="AJ178">
            <v>0</v>
          </cell>
          <cell r="AK178" t="str">
            <v/>
          </cell>
          <cell r="AL178">
            <v>0</v>
          </cell>
          <cell r="AM178">
            <v>1</v>
          </cell>
          <cell r="AN178" t="str">
            <v>DCD_06</v>
          </cell>
          <cell r="AO178">
            <v>90000000</v>
          </cell>
          <cell r="AP178" t="str">
            <v/>
          </cell>
          <cell r="AQ178">
            <v>0</v>
          </cell>
          <cell r="AR178" t="str">
            <v/>
          </cell>
          <cell r="AS178">
            <v>0</v>
          </cell>
          <cell r="AT178">
            <v>90000000</v>
          </cell>
          <cell r="AU178">
            <v>0</v>
          </cell>
        </row>
        <row r="179">
          <cell r="A179">
            <v>466520525</v>
          </cell>
          <cell r="B179" t="str">
            <v>Dirección de Censos y Demografía</v>
          </cell>
          <cell r="C179" t="str">
            <v>DCD</v>
          </cell>
          <cell r="D179" t="str">
            <v>SENTENCIA_2025_BDC</v>
          </cell>
          <cell r="E179" t="str">
            <v>Sentencia T302</v>
          </cell>
          <cell r="F179" t="str">
            <v>Producción de información estructural</v>
          </cell>
          <cell r="G179" t="str">
            <v>Bases de datos Censal</v>
          </cell>
          <cell r="H179" t="str">
            <v>DCD-Producción de información estructural-Bases de datos Censal</v>
          </cell>
          <cell r="I179" t="str">
            <v>202300000000099</v>
          </cell>
          <cell r="J179" t="str">
            <v>DIRECCIÓN TERRITORIAL NORTE</v>
          </cell>
          <cell r="K179" t="str">
            <v>RIOHACHA</v>
          </cell>
          <cell r="L179" t="str">
            <v>Transporte</v>
          </cell>
          <cell r="M179" t="str">
            <v>otros</v>
          </cell>
          <cell r="T179" t="str">
            <v>2025-09-15</v>
          </cell>
          <cell r="U179">
            <v>30000000</v>
          </cell>
          <cell r="V179">
            <v>30000000</v>
          </cell>
          <cell r="W179">
            <v>0</v>
          </cell>
          <cell r="X179" t="str">
            <v>NO</v>
          </cell>
          <cell r="Y179" t="str">
            <v>NO</v>
          </cell>
          <cell r="Z179" t="str">
            <v>79925</v>
          </cell>
          <cell r="AA179">
            <v>30000000</v>
          </cell>
          <cell r="AB179">
            <v>0</v>
          </cell>
          <cell r="AC179" t="str">
            <v>6769</v>
          </cell>
          <cell r="AD179" t="str">
            <v>Dirección Territorial Barranquilla</v>
          </cell>
          <cell r="AE179" t="str">
            <v>OT_Supervisores de campo</v>
          </cell>
          <cell r="AF179" t="str">
            <v>Supervisor - Rubro es para los desplazamientos en campos dentro de la ejecucion de la recolección en campo cuadrillas</v>
          </cell>
          <cell r="AG179" t="str">
            <v>DCD_06 - Culminar el operativo de recolección del Registro Multidimensional Wayuu, así como la preparación y entrega de los resultados, en cumplimiento de la Sentencia T302/2017. (Línea base 2024 27%)</v>
          </cell>
          <cell r="AH179">
            <v>1</v>
          </cell>
          <cell r="AI179" t="str">
            <v/>
          </cell>
          <cell r="AJ179">
            <v>0</v>
          </cell>
          <cell r="AK179" t="str">
            <v/>
          </cell>
          <cell r="AL179">
            <v>0</v>
          </cell>
          <cell r="AM179">
            <v>1</v>
          </cell>
          <cell r="AN179" t="str">
            <v>DCD_06</v>
          </cell>
          <cell r="AO179">
            <v>30000000</v>
          </cell>
          <cell r="AP179" t="str">
            <v/>
          </cell>
          <cell r="AQ179">
            <v>0</v>
          </cell>
          <cell r="AR179" t="str">
            <v/>
          </cell>
          <cell r="AS179">
            <v>0</v>
          </cell>
          <cell r="AT179">
            <v>30000000</v>
          </cell>
          <cell r="AU179">
            <v>0</v>
          </cell>
        </row>
        <row r="180">
          <cell r="A180">
            <v>466620525</v>
          </cell>
          <cell r="B180" t="str">
            <v>Dirección de Censos y Demografía</v>
          </cell>
          <cell r="C180" t="str">
            <v>DCD</v>
          </cell>
          <cell r="D180" t="str">
            <v>SENTENCIA_2025_BDC</v>
          </cell>
          <cell r="E180" t="str">
            <v>Sentencia T302</v>
          </cell>
          <cell r="F180" t="str">
            <v>Producción de información estructural</v>
          </cell>
          <cell r="G180" t="str">
            <v>Bases de datos Censal</v>
          </cell>
          <cell r="H180" t="str">
            <v>DCD-Producción de información estructural-Bases de datos Censal</v>
          </cell>
          <cell r="I180" t="str">
            <v>202300000000099</v>
          </cell>
          <cell r="J180" t="str">
            <v>DIRECCIÓN TERRITORIAL NORTE</v>
          </cell>
          <cell r="K180" t="str">
            <v>RIOHACHA</v>
          </cell>
          <cell r="L180" t="str">
            <v>Transporte</v>
          </cell>
          <cell r="M180" t="str">
            <v>otros</v>
          </cell>
          <cell r="T180" t="str">
            <v>2025-09-15</v>
          </cell>
          <cell r="U180">
            <v>1500000</v>
          </cell>
          <cell r="V180">
            <v>1500000</v>
          </cell>
          <cell r="W180">
            <v>0</v>
          </cell>
          <cell r="X180" t="str">
            <v>NO</v>
          </cell>
          <cell r="Y180" t="str">
            <v>NO</v>
          </cell>
          <cell r="Z180" t="str">
            <v>79925</v>
          </cell>
          <cell r="AA180">
            <v>1500000</v>
          </cell>
          <cell r="AB180">
            <v>0</v>
          </cell>
          <cell r="AC180" t="str">
            <v>6769</v>
          </cell>
          <cell r="AD180" t="str">
            <v>Dirección Territorial Barranquilla</v>
          </cell>
          <cell r="AE180" t="str">
            <v>OT_Coordiandores</v>
          </cell>
          <cell r="AF180" t="str">
            <v>Coordinador - Rubro es para los desplazamientos en campos dentro de la ejecucion de la recolección en campo acompañamiento coordinador</v>
          </cell>
          <cell r="AG180" t="str">
            <v>DCD_06 - Culminar el operativo de recolección del Registro Multidimensional Wayuu, así como la preparación y entrega de los resultados, en cumplimiento de la Sentencia T302/2017. (Línea base 2024 27%)</v>
          </cell>
          <cell r="AH180">
            <v>1</v>
          </cell>
          <cell r="AI180" t="str">
            <v/>
          </cell>
          <cell r="AJ180">
            <v>0</v>
          </cell>
          <cell r="AK180" t="str">
            <v/>
          </cell>
          <cell r="AL180">
            <v>0</v>
          </cell>
          <cell r="AM180">
            <v>1</v>
          </cell>
          <cell r="AN180" t="str">
            <v>DCD_06</v>
          </cell>
          <cell r="AO180">
            <v>1500000</v>
          </cell>
          <cell r="AP180" t="str">
            <v/>
          </cell>
          <cell r="AQ180">
            <v>0</v>
          </cell>
          <cell r="AR180" t="str">
            <v/>
          </cell>
          <cell r="AS180">
            <v>0</v>
          </cell>
          <cell r="AT180">
            <v>1500000</v>
          </cell>
          <cell r="AU180">
            <v>0</v>
          </cell>
        </row>
        <row r="181">
          <cell r="A181">
            <v>462320225</v>
          </cell>
          <cell r="B181" t="str">
            <v>Dirección de Censos y Demografía</v>
          </cell>
          <cell r="C181" t="str">
            <v>DCD</v>
          </cell>
          <cell r="D181" t="str">
            <v>DCD_EEVV_2025_CR</v>
          </cell>
          <cell r="E181" t="str">
            <v>Estadisticas Vitales</v>
          </cell>
          <cell r="F181" t="str">
            <v>Producción de información Estadística analizada</v>
          </cell>
          <cell r="G181" t="str">
            <v>Cuadros de resultados</v>
          </cell>
          <cell r="H181" t="str">
            <v>DCD-Producción de información Estadística analizada-Cuadros de resultados</v>
          </cell>
          <cell r="I181" t="str">
            <v>202300000000008</v>
          </cell>
          <cell r="J181" t="str">
            <v>DIRECCIÓN TERRITORIAL NOROCCIDENTE</v>
          </cell>
          <cell r="K181" t="str">
            <v>MANIZALES_MED</v>
          </cell>
          <cell r="L181" t="str">
            <v>Transporte</v>
          </cell>
          <cell r="M181" t="str">
            <v>otros</v>
          </cell>
          <cell r="T181" t="str">
            <v>2025-08-11</v>
          </cell>
          <cell r="U181">
            <v>200000</v>
          </cell>
          <cell r="V181">
            <v>200000</v>
          </cell>
          <cell r="W181">
            <v>0</v>
          </cell>
          <cell r="X181" t="str">
            <v>NO</v>
          </cell>
          <cell r="Y181" t="str">
            <v>NO</v>
          </cell>
          <cell r="Z181" t="str">
            <v>38625</v>
          </cell>
          <cell r="AA181">
            <v>200000</v>
          </cell>
          <cell r="AB181">
            <v>0</v>
          </cell>
          <cell r="AC181" t="str">
            <v>2210</v>
          </cell>
          <cell r="AD181" t="str">
            <v>Dirección Territorial Medellín</v>
          </cell>
          <cell r="AE181" t="str">
            <v>N/A</v>
          </cell>
          <cell r="AF181" t="str">
            <v>Nancy Londoño Betancurt y demás personal.</v>
          </cell>
          <cell r="AG181" t="str">
            <v>DCD_06 - Culminar el operativo de recolección del Registro Multidimensional Wayuu, así como la preparación y entrega de los resultados, en cumplimiento de la Sentencia T302/2017. (Línea base 2024 27%)</v>
          </cell>
          <cell r="AH181">
            <v>1</v>
          </cell>
          <cell r="AI181" t="str">
            <v/>
          </cell>
          <cell r="AJ181">
            <v>0</v>
          </cell>
          <cell r="AK181" t="str">
            <v/>
          </cell>
          <cell r="AL181">
            <v>0</v>
          </cell>
          <cell r="AM181">
            <v>1</v>
          </cell>
          <cell r="AN181" t="str">
            <v>DCD_06</v>
          </cell>
          <cell r="AO181">
            <v>200000</v>
          </cell>
          <cell r="AP181" t="str">
            <v/>
          </cell>
          <cell r="AQ181">
            <v>0</v>
          </cell>
          <cell r="AR181" t="str">
            <v/>
          </cell>
          <cell r="AS181">
            <v>0</v>
          </cell>
          <cell r="AT181">
            <v>200000</v>
          </cell>
          <cell r="AU181">
            <v>0</v>
          </cell>
        </row>
        <row r="182">
          <cell r="A182">
            <v>466720525</v>
          </cell>
          <cell r="B182" t="str">
            <v>Dirección de Censos y Demografía</v>
          </cell>
          <cell r="C182" t="str">
            <v>DCD</v>
          </cell>
          <cell r="D182" t="str">
            <v>SENTENCIA_2025_BDC</v>
          </cell>
          <cell r="E182" t="str">
            <v>Sentencia T302</v>
          </cell>
          <cell r="F182" t="str">
            <v>Producción de información estructural</v>
          </cell>
          <cell r="G182" t="str">
            <v>Bases de datos Censal</v>
          </cell>
          <cell r="H182" t="str">
            <v>DCD-Producción de información estructural-Bases de datos Censal</v>
          </cell>
          <cell r="I182" t="str">
            <v>202300000000099</v>
          </cell>
          <cell r="J182" t="str">
            <v>DIRECCIÓN TERRITORIAL NORTE</v>
          </cell>
          <cell r="K182" t="str">
            <v>RIOHACHA</v>
          </cell>
          <cell r="L182" t="str">
            <v>Transporte</v>
          </cell>
          <cell r="M182" t="str">
            <v>otros</v>
          </cell>
          <cell r="T182" t="str">
            <v>2025-09-01</v>
          </cell>
          <cell r="U182">
            <v>9600000</v>
          </cell>
          <cell r="V182">
            <v>9600000</v>
          </cell>
          <cell r="W182">
            <v>0</v>
          </cell>
          <cell r="X182" t="str">
            <v>NO</v>
          </cell>
          <cell r="Y182" t="str">
            <v>NO</v>
          </cell>
          <cell r="Z182" t="str">
            <v>79825</v>
          </cell>
          <cell r="AA182">
            <v>9600000</v>
          </cell>
          <cell r="AB182">
            <v>0</v>
          </cell>
          <cell r="AC182" t="str">
            <v>6768</v>
          </cell>
          <cell r="AD182" t="str">
            <v>Dirección Territorial Barranquilla</v>
          </cell>
          <cell r="AE182" t="str">
            <v>OTROS TRANSPORTES</v>
          </cell>
          <cell r="AF182" t="str">
            <v>Profesional transversal - Rubro para salidas del registro vivo con alcaldias</v>
          </cell>
          <cell r="AG182" t="str">
            <v>DCD_06 - Culminar el operativo de recolección del Registro Multidimensional Wayuu, así como la preparación y entrega de los resultados, en cumplimiento de la Sentencia T302/2017. (Línea base 2024 27%)</v>
          </cell>
          <cell r="AH182">
            <v>1</v>
          </cell>
          <cell r="AI182" t="str">
            <v/>
          </cell>
          <cell r="AJ182">
            <v>0</v>
          </cell>
          <cell r="AK182" t="str">
            <v/>
          </cell>
          <cell r="AL182">
            <v>0</v>
          </cell>
          <cell r="AM182">
            <v>1</v>
          </cell>
          <cell r="AN182" t="str">
            <v>DCD_06</v>
          </cell>
          <cell r="AO182">
            <v>9600000</v>
          </cell>
          <cell r="AP182" t="str">
            <v/>
          </cell>
          <cell r="AQ182">
            <v>0</v>
          </cell>
          <cell r="AR182" t="str">
            <v/>
          </cell>
          <cell r="AS182">
            <v>0</v>
          </cell>
          <cell r="AT182">
            <v>9600000</v>
          </cell>
          <cell r="AU182">
            <v>0</v>
          </cell>
        </row>
        <row r="183">
          <cell r="A183">
            <v>466920525</v>
          </cell>
          <cell r="B183" t="str">
            <v>Dirección de Censos y Demografía</v>
          </cell>
          <cell r="C183" t="str">
            <v>DCD</v>
          </cell>
          <cell r="D183" t="str">
            <v>SENTENCIA_2025_BDC</v>
          </cell>
          <cell r="E183" t="str">
            <v>Sentencia T302</v>
          </cell>
          <cell r="F183" t="str">
            <v>Producción de información estructural</v>
          </cell>
          <cell r="G183" t="str">
            <v>Bases de datos Censal</v>
          </cell>
          <cell r="H183" t="str">
            <v>DCD-Producción de información estructural-Bases de datos Censal</v>
          </cell>
          <cell r="I183" t="str">
            <v>202300000000099</v>
          </cell>
          <cell r="J183" t="str">
            <v>DIRECCIÓN TERRITORIAL NORTE</v>
          </cell>
          <cell r="K183" t="str">
            <v>RIOHACHA</v>
          </cell>
          <cell r="L183" t="str">
            <v>Transporte</v>
          </cell>
          <cell r="M183" t="str">
            <v>urbano</v>
          </cell>
          <cell r="T183" t="str">
            <v>2025-09-15</v>
          </cell>
          <cell r="U183">
            <v>432500</v>
          </cell>
          <cell r="V183">
            <v>432500</v>
          </cell>
          <cell r="W183">
            <v>0</v>
          </cell>
          <cell r="X183" t="str">
            <v>no</v>
          </cell>
          <cell r="Y183" t="str">
            <v>no</v>
          </cell>
          <cell r="Z183" t="str">
            <v>80225</v>
          </cell>
          <cell r="AA183">
            <v>432500</v>
          </cell>
          <cell r="AB183">
            <v>0</v>
          </cell>
          <cell r="AC183" t="str">
            <v>6765</v>
          </cell>
          <cell r="AD183" t="str">
            <v>Dirección Territorial Barranquilla</v>
          </cell>
          <cell r="AE183" t="str">
            <v>N/A</v>
          </cell>
          <cell r="AF183" t="str">
            <v>Coordinador</v>
          </cell>
          <cell r="AG183" t="str">
            <v>DCD_06 - Culminar el operativo de recolección del Registro Multidimensional Wayuu, así como la preparación y entrega de los resultados, en cumplimiento de la Sentencia T302/2017. (Línea base 2024 27%)</v>
          </cell>
          <cell r="AH183">
            <v>1</v>
          </cell>
          <cell r="AI183" t="str">
            <v/>
          </cell>
          <cell r="AJ183">
            <v>0</v>
          </cell>
          <cell r="AK183" t="str">
            <v/>
          </cell>
          <cell r="AL183">
            <v>0</v>
          </cell>
          <cell r="AM183">
            <v>1</v>
          </cell>
          <cell r="AN183" t="str">
            <v>DCD_06</v>
          </cell>
          <cell r="AO183">
            <v>432500</v>
          </cell>
          <cell r="AP183" t="str">
            <v/>
          </cell>
          <cell r="AQ183">
            <v>0</v>
          </cell>
          <cell r="AR183" t="str">
            <v/>
          </cell>
          <cell r="AS183">
            <v>0</v>
          </cell>
          <cell r="AT183">
            <v>432500</v>
          </cell>
          <cell r="AU183">
            <v>0</v>
          </cell>
        </row>
        <row r="184">
          <cell r="A184">
            <v>467020525</v>
          </cell>
          <cell r="B184" t="str">
            <v>Dirección de Censos y Demografía</v>
          </cell>
          <cell r="C184" t="str">
            <v>DCD</v>
          </cell>
          <cell r="D184" t="str">
            <v>SENTENCIA_2025_BDC</v>
          </cell>
          <cell r="E184" t="str">
            <v>Sentencia T302</v>
          </cell>
          <cell r="F184" t="str">
            <v>Producción de información estructural</v>
          </cell>
          <cell r="G184" t="str">
            <v>Bases de datos Censal</v>
          </cell>
          <cell r="H184" t="str">
            <v>DCD-Producción de información estructural-Bases de datos Censal</v>
          </cell>
          <cell r="I184" t="str">
            <v>202300000000099</v>
          </cell>
          <cell r="J184" t="str">
            <v>DIRECCIÓN TERRITORIAL NORTE</v>
          </cell>
          <cell r="K184" t="str">
            <v>RIOHACHA</v>
          </cell>
          <cell r="L184" t="str">
            <v>Transporte</v>
          </cell>
          <cell r="M184" t="str">
            <v>urbano</v>
          </cell>
          <cell r="T184" t="str">
            <v>2025-09-15</v>
          </cell>
          <cell r="U184">
            <v>5184000</v>
          </cell>
          <cell r="V184">
            <v>5184000</v>
          </cell>
          <cell r="W184">
            <v>0</v>
          </cell>
          <cell r="X184" t="str">
            <v>NO</v>
          </cell>
          <cell r="Y184" t="str">
            <v>NO</v>
          </cell>
          <cell r="Z184" t="str">
            <v>80325</v>
          </cell>
          <cell r="AA184">
            <v>5184000</v>
          </cell>
          <cell r="AB184">
            <v>0</v>
          </cell>
          <cell r="AC184" t="str">
            <v>6766</v>
          </cell>
          <cell r="AD184" t="str">
            <v>Dirección Territorial Barranquilla</v>
          </cell>
          <cell r="AE184" t="str">
            <v>N/A</v>
          </cell>
          <cell r="AF184" t="str">
            <v>Encuestador - Transporte Urbano</v>
          </cell>
          <cell r="AG184" t="str">
            <v>DCD_06 - Culminar el operativo de recolección del Registro Multidimensional Wayuu, así como la preparación y entrega de los resultados, en cumplimiento de la Sentencia T302/2017. (Línea base 2024 27%)</v>
          </cell>
          <cell r="AH184">
            <v>1</v>
          </cell>
          <cell r="AI184" t="str">
            <v/>
          </cell>
          <cell r="AJ184">
            <v>0</v>
          </cell>
          <cell r="AK184" t="str">
            <v/>
          </cell>
          <cell r="AL184">
            <v>0</v>
          </cell>
          <cell r="AM184">
            <v>1</v>
          </cell>
          <cell r="AN184" t="str">
            <v>DCD_06</v>
          </cell>
          <cell r="AO184">
            <v>5184000</v>
          </cell>
          <cell r="AP184" t="str">
            <v/>
          </cell>
          <cell r="AQ184">
            <v>0</v>
          </cell>
          <cell r="AR184" t="str">
            <v/>
          </cell>
          <cell r="AS184">
            <v>0</v>
          </cell>
          <cell r="AT184">
            <v>5184000</v>
          </cell>
          <cell r="AU184">
            <v>0</v>
          </cell>
        </row>
        <row r="185">
          <cell r="A185">
            <v>467120525</v>
          </cell>
          <cell r="B185" t="str">
            <v>Dirección de Censos y Demografía</v>
          </cell>
          <cell r="C185" t="str">
            <v>DCD</v>
          </cell>
          <cell r="D185" t="str">
            <v>SENTENCIA_2025_BDC</v>
          </cell>
          <cell r="E185" t="str">
            <v>Sentencia T302</v>
          </cell>
          <cell r="F185" t="str">
            <v>Producción de información estructural</v>
          </cell>
          <cell r="G185" t="str">
            <v>Bases de datos Censal</v>
          </cell>
          <cell r="H185" t="str">
            <v>DCD-Producción de información estructural-Bases de datos Censal</v>
          </cell>
          <cell r="I185" t="str">
            <v>202300000000099</v>
          </cell>
          <cell r="J185" t="str">
            <v>DIRECCIÓN TERRITORIAL NORTE</v>
          </cell>
          <cell r="K185" t="str">
            <v>RIOHACHA</v>
          </cell>
          <cell r="L185" t="str">
            <v>Transporte</v>
          </cell>
          <cell r="M185" t="str">
            <v>urbano</v>
          </cell>
          <cell r="T185" t="str">
            <v>2025-09-15</v>
          </cell>
          <cell r="U185">
            <v>1728000</v>
          </cell>
          <cell r="V185">
            <v>1728000</v>
          </cell>
          <cell r="W185">
            <v>0</v>
          </cell>
          <cell r="X185" t="str">
            <v>NO</v>
          </cell>
          <cell r="Y185" t="str">
            <v>NO</v>
          </cell>
          <cell r="Z185" t="str">
            <v>80425</v>
          </cell>
          <cell r="AA185">
            <v>1728000</v>
          </cell>
          <cell r="AB185">
            <v>0</v>
          </cell>
          <cell r="AC185" t="str">
            <v>6767</v>
          </cell>
          <cell r="AD185" t="str">
            <v>Dirección Territorial Barranquilla</v>
          </cell>
          <cell r="AE185" t="str">
            <v>N/A</v>
          </cell>
          <cell r="AF185" t="str">
            <v>Supervisor - Transporte Urbano</v>
          </cell>
          <cell r="AG185" t="str">
            <v>DCD_06 - Culminar el operativo de recolección del Registro Multidimensional Wayuu, así como la preparación y entrega de los resultados, en cumplimiento de la Sentencia T302/2017. (Línea base 2024 27%)</v>
          </cell>
          <cell r="AH185">
            <v>1</v>
          </cell>
          <cell r="AI185" t="str">
            <v/>
          </cell>
          <cell r="AJ185">
            <v>0</v>
          </cell>
          <cell r="AK185" t="str">
            <v/>
          </cell>
          <cell r="AL185">
            <v>0</v>
          </cell>
          <cell r="AM185">
            <v>1</v>
          </cell>
          <cell r="AN185" t="str">
            <v>DCD_06</v>
          </cell>
          <cell r="AO185">
            <v>1728000</v>
          </cell>
          <cell r="AP185" t="str">
            <v/>
          </cell>
          <cell r="AQ185">
            <v>0</v>
          </cell>
          <cell r="AR185" t="str">
            <v/>
          </cell>
          <cell r="AS185">
            <v>0</v>
          </cell>
          <cell r="AT185">
            <v>1728000</v>
          </cell>
          <cell r="AU185">
            <v>0</v>
          </cell>
        </row>
        <row r="186">
          <cell r="A186">
            <v>467220525</v>
          </cell>
          <cell r="B186" t="str">
            <v>Dirección de Censos y Demografía</v>
          </cell>
          <cell r="C186" t="str">
            <v>DCD</v>
          </cell>
          <cell r="D186" t="str">
            <v>SENTENCIA_2025_BDC</v>
          </cell>
          <cell r="E186" t="str">
            <v>Sentencia T302</v>
          </cell>
          <cell r="F186" t="str">
            <v>Producción de información estructural</v>
          </cell>
          <cell r="G186" t="str">
            <v>Bases de datos Censal</v>
          </cell>
          <cell r="H186" t="str">
            <v>DCD-Producción de información estructural-Bases de datos Censal</v>
          </cell>
          <cell r="I186" t="str">
            <v>202300000000099</v>
          </cell>
          <cell r="J186" t="str">
            <v>DIRECCIÓN TERRITORIAL NORTE</v>
          </cell>
          <cell r="K186" t="str">
            <v>RIOHACHA</v>
          </cell>
          <cell r="L186" t="str">
            <v>Transporte</v>
          </cell>
          <cell r="M186" t="str">
            <v>urbano</v>
          </cell>
          <cell r="T186" t="str">
            <v>2025-09-15</v>
          </cell>
          <cell r="U186">
            <v>2764800</v>
          </cell>
          <cell r="V186">
            <v>2764800</v>
          </cell>
          <cell r="W186">
            <v>0</v>
          </cell>
          <cell r="X186" t="str">
            <v>no</v>
          </cell>
          <cell r="Y186" t="str">
            <v>no</v>
          </cell>
          <cell r="Z186" t="str">
            <v>80525</v>
          </cell>
          <cell r="AA186">
            <v>2764800</v>
          </cell>
          <cell r="AB186">
            <v>0</v>
          </cell>
          <cell r="AC186" t="str">
            <v>6797</v>
          </cell>
          <cell r="AD186" t="str">
            <v>Dirección Territorial Barranquilla</v>
          </cell>
          <cell r="AE186" t="str">
            <v>N/A</v>
          </cell>
          <cell r="AF186" t="str">
            <v>Sensibilizador</v>
          </cell>
          <cell r="AG186" t="str">
            <v>DCD_06 - Culminar el operativo de recolección del Registro Multidimensional Wayuu, así como la preparación y entrega de los resultados, en cumplimiento de la Sentencia T302/2017. (Línea base 2024 27%)</v>
          </cell>
          <cell r="AH186">
            <v>1</v>
          </cell>
          <cell r="AI186" t="str">
            <v/>
          </cell>
          <cell r="AJ186">
            <v>0</v>
          </cell>
          <cell r="AK186" t="str">
            <v/>
          </cell>
          <cell r="AL186">
            <v>0</v>
          </cell>
          <cell r="AM186">
            <v>1</v>
          </cell>
          <cell r="AN186" t="str">
            <v>DCD_06</v>
          </cell>
          <cell r="AO186">
            <v>2764800</v>
          </cell>
          <cell r="AP186" t="str">
            <v/>
          </cell>
          <cell r="AQ186">
            <v>0</v>
          </cell>
          <cell r="AR186" t="str">
            <v/>
          </cell>
          <cell r="AS186">
            <v>0</v>
          </cell>
          <cell r="AT186">
            <v>2764800</v>
          </cell>
          <cell r="AU186">
            <v>0</v>
          </cell>
        </row>
        <row r="187">
          <cell r="A187">
            <v>462720525</v>
          </cell>
          <cell r="B187" t="str">
            <v>Dirección de Censos y Demografía</v>
          </cell>
          <cell r="C187" t="str">
            <v>DCD</v>
          </cell>
          <cell r="D187" t="str">
            <v>SENTENCIA_2025_BDC</v>
          </cell>
          <cell r="E187" t="str">
            <v>Sentencia T302</v>
          </cell>
          <cell r="F187" t="str">
            <v>Producción de información estructural</v>
          </cell>
          <cell r="G187" t="str">
            <v>Bases de datos Censal</v>
          </cell>
          <cell r="H187" t="str">
            <v>DCD-Producción de información estructural-Bases de datos Censal</v>
          </cell>
          <cell r="I187" t="str">
            <v>202300000000099</v>
          </cell>
          <cell r="J187" t="str">
            <v>DIRECCIÓN TERRITORIAL NORTE</v>
          </cell>
          <cell r="K187" t="str">
            <v>RIOHACHA</v>
          </cell>
          <cell r="L187" t="str">
            <v>Transporte</v>
          </cell>
          <cell r="M187" t="str">
            <v>urbano</v>
          </cell>
          <cell r="T187" t="str">
            <v>2025-01-13</v>
          </cell>
          <cell r="U187">
            <v>576000</v>
          </cell>
          <cell r="V187">
            <v>576000</v>
          </cell>
          <cell r="W187">
            <v>0</v>
          </cell>
          <cell r="X187" t="str">
            <v>NO</v>
          </cell>
          <cell r="Y187" t="str">
            <v>NO</v>
          </cell>
          <cell r="Z187" t="str">
            <v>66725</v>
          </cell>
          <cell r="AA187">
            <v>576000</v>
          </cell>
          <cell r="AB187">
            <v>0</v>
          </cell>
          <cell r="AC187" t="str">
            <v>6587</v>
          </cell>
          <cell r="AD187" t="str">
            <v>Dirección Territorial Barranquilla</v>
          </cell>
          <cell r="AE187" t="str">
            <v>N/A</v>
          </cell>
          <cell r="AF187" t="str">
            <v>Fuero materno Maria Isabel Daza - Transporte</v>
          </cell>
          <cell r="AG187" t="str">
            <v>DCD_06 - Culminar el operativo de recolección del Registro Multidimensional Wayuu, así como la preparación y entrega de los resultados, en cumplimiento de la Sentencia T302/2017. (Línea base 2024 27%)</v>
          </cell>
          <cell r="AH187">
            <v>1</v>
          </cell>
          <cell r="AI187" t="str">
            <v/>
          </cell>
          <cell r="AJ187">
            <v>0</v>
          </cell>
          <cell r="AK187" t="str">
            <v/>
          </cell>
          <cell r="AL187">
            <v>0</v>
          </cell>
          <cell r="AM187">
            <v>1</v>
          </cell>
          <cell r="AN187" t="str">
            <v>DCD_06</v>
          </cell>
          <cell r="AO187">
            <v>576000</v>
          </cell>
          <cell r="AP187" t="str">
            <v/>
          </cell>
          <cell r="AQ187">
            <v>0</v>
          </cell>
          <cell r="AR187" t="str">
            <v/>
          </cell>
          <cell r="AS187">
            <v>0</v>
          </cell>
          <cell r="AT187">
            <v>576000</v>
          </cell>
          <cell r="AU187">
            <v>0</v>
          </cell>
        </row>
        <row r="188">
          <cell r="A188">
            <v>411420525</v>
          </cell>
          <cell r="B188" t="str">
            <v>Dirección de Censos y Demografía</v>
          </cell>
          <cell r="C188" t="str">
            <v>DCD</v>
          </cell>
          <cell r="D188" t="str">
            <v>SENTENCIA_2025_BDC</v>
          </cell>
          <cell r="E188" t="str">
            <v>Sentencia T302</v>
          </cell>
          <cell r="F188" t="str">
            <v>Producción de información estructural</v>
          </cell>
          <cell r="G188" t="str">
            <v>Bases de datos Censal</v>
          </cell>
          <cell r="H188" t="str">
            <v>DCD-Producción de información estructural-Bases de datos Censal</v>
          </cell>
          <cell r="I188" t="str">
            <v>202300000000099</v>
          </cell>
          <cell r="J188" t="str">
            <v>DIRECCIÓN TERRITORIAL NORTE</v>
          </cell>
          <cell r="K188" t="str">
            <v>RIOHACHA</v>
          </cell>
          <cell r="L188" t="str">
            <v>Transporte</v>
          </cell>
          <cell r="M188" t="str">
            <v>urbano</v>
          </cell>
          <cell r="T188" t="str">
            <v>2025-04-04</v>
          </cell>
          <cell r="U188">
            <v>4608000</v>
          </cell>
          <cell r="V188">
            <v>4608000</v>
          </cell>
          <cell r="W188">
            <v>0</v>
          </cell>
          <cell r="X188" t="str">
            <v>NO</v>
          </cell>
          <cell r="Y188" t="str">
            <v>NO</v>
          </cell>
          <cell r="Z188" t="str">
            <v>72125</v>
          </cell>
          <cell r="AA188">
            <v>4608000</v>
          </cell>
          <cell r="AB188">
            <v>0</v>
          </cell>
          <cell r="AC188" t="str">
            <v>4946</v>
          </cell>
          <cell r="AD188" t="str">
            <v>Dirección Territorial Barranquilla</v>
          </cell>
          <cell r="AE188" t="str">
            <v>N/A</v>
          </cell>
          <cell r="AF188" t="str">
            <v>ENCUESTADOR CLASE 1 RIOHACHA TRANSPORTE URBANO</v>
          </cell>
          <cell r="AG188" t="str">
            <v>DCD_06 - Culminar el operativo de recolección del Registro Multidimensional Wayuu, así como la preparación y entrega de los resultados, en cumplimiento de la Sentencia T302/2017. (Línea base 2024 27%)</v>
          </cell>
          <cell r="AH188">
            <v>1</v>
          </cell>
          <cell r="AI188" t="str">
            <v/>
          </cell>
          <cell r="AJ188">
            <v>0</v>
          </cell>
          <cell r="AK188" t="str">
            <v/>
          </cell>
          <cell r="AL188">
            <v>0</v>
          </cell>
          <cell r="AM188">
            <v>1</v>
          </cell>
          <cell r="AN188" t="str">
            <v>DCD_06</v>
          </cell>
          <cell r="AO188">
            <v>4608000</v>
          </cell>
          <cell r="AP188" t="str">
            <v/>
          </cell>
          <cell r="AQ188">
            <v>0</v>
          </cell>
          <cell r="AR188" t="str">
            <v/>
          </cell>
          <cell r="AS188">
            <v>0</v>
          </cell>
          <cell r="AT188">
            <v>4608000</v>
          </cell>
          <cell r="AU188">
            <v>0</v>
          </cell>
        </row>
        <row r="189">
          <cell r="A189">
            <v>411520525</v>
          </cell>
          <cell r="B189" t="str">
            <v>Dirección de Censos y Demografía</v>
          </cell>
          <cell r="C189" t="str">
            <v>DCD</v>
          </cell>
          <cell r="D189" t="str">
            <v>SENTENCIA_2025_BDC</v>
          </cell>
          <cell r="E189" t="str">
            <v>Sentencia T302</v>
          </cell>
          <cell r="F189" t="str">
            <v>Producción de información estructural</v>
          </cell>
          <cell r="G189" t="str">
            <v>Bases de datos Censal</v>
          </cell>
          <cell r="H189" t="str">
            <v>DCD-Producción de información estructural-Bases de datos Censal</v>
          </cell>
          <cell r="I189" t="str">
            <v>202300000000099</v>
          </cell>
          <cell r="J189" t="str">
            <v>DIRECCIÓN TERRITORIAL NORTE</v>
          </cell>
          <cell r="K189" t="str">
            <v>RIOHACHA</v>
          </cell>
          <cell r="L189" t="str">
            <v>Transporte</v>
          </cell>
          <cell r="M189" t="str">
            <v>urbano</v>
          </cell>
          <cell r="T189" t="str">
            <v>2025-04-04</v>
          </cell>
          <cell r="U189">
            <v>3072000</v>
          </cell>
          <cell r="V189">
            <v>3072000</v>
          </cell>
          <cell r="W189">
            <v>0</v>
          </cell>
          <cell r="X189" t="str">
            <v>NO</v>
          </cell>
          <cell r="Y189" t="str">
            <v>NO</v>
          </cell>
          <cell r="Z189" t="str">
            <v>72125</v>
          </cell>
          <cell r="AA189">
            <v>3072000</v>
          </cell>
          <cell r="AB189">
            <v>0</v>
          </cell>
          <cell r="AC189" t="str">
            <v>4946</v>
          </cell>
          <cell r="AD189" t="str">
            <v>Dirección Territorial Barranquilla</v>
          </cell>
          <cell r="AE189" t="str">
            <v>N/A</v>
          </cell>
          <cell r="AF189" t="str">
            <v>ENCUESTADOR CLASE 1 MAICAO TRANSPORTE URBANO</v>
          </cell>
          <cell r="AG189" t="str">
            <v>DCD_06 - Culminar el operativo de recolección del Registro Multidimensional Wayuu, así como la preparación y entrega de los resultados, en cumplimiento de la Sentencia T302/2017. (Línea base 2024 27%)</v>
          </cell>
          <cell r="AH189">
            <v>1</v>
          </cell>
          <cell r="AI189" t="str">
            <v/>
          </cell>
          <cell r="AJ189">
            <v>0</v>
          </cell>
          <cell r="AK189" t="str">
            <v/>
          </cell>
          <cell r="AL189">
            <v>0</v>
          </cell>
          <cell r="AM189">
            <v>1</v>
          </cell>
          <cell r="AN189" t="str">
            <v>DCD_06</v>
          </cell>
          <cell r="AO189">
            <v>3072000</v>
          </cell>
          <cell r="AP189" t="str">
            <v/>
          </cell>
          <cell r="AQ189">
            <v>0</v>
          </cell>
          <cell r="AR189" t="str">
            <v/>
          </cell>
          <cell r="AS189">
            <v>0</v>
          </cell>
          <cell r="AT189">
            <v>3072000</v>
          </cell>
          <cell r="AU189">
            <v>0</v>
          </cell>
        </row>
        <row r="190">
          <cell r="A190">
            <v>411620525</v>
          </cell>
          <cell r="B190" t="str">
            <v>Dirección de Censos y Demografía</v>
          </cell>
          <cell r="C190" t="str">
            <v>DCD</v>
          </cell>
          <cell r="D190" t="str">
            <v>SENTENCIA_2025_BDC</v>
          </cell>
          <cell r="E190" t="str">
            <v>Sentencia T302</v>
          </cell>
          <cell r="F190" t="str">
            <v>Producción de información estructural</v>
          </cell>
          <cell r="G190" t="str">
            <v>Bases de datos Censal</v>
          </cell>
          <cell r="H190" t="str">
            <v>DCD-Producción de información estructural-Bases de datos Censal</v>
          </cell>
          <cell r="I190" t="str">
            <v>202300000000099</v>
          </cell>
          <cell r="J190" t="str">
            <v>DIRECCIÓN TERRITORIAL NORTE</v>
          </cell>
          <cell r="K190" t="str">
            <v>RIOHACHA</v>
          </cell>
          <cell r="L190" t="str">
            <v>Transporte</v>
          </cell>
          <cell r="M190" t="str">
            <v>urbano</v>
          </cell>
          <cell r="T190" t="str">
            <v>2025-04-04</v>
          </cell>
          <cell r="U190">
            <v>1152000</v>
          </cell>
          <cell r="V190">
            <v>1152000</v>
          </cell>
          <cell r="W190">
            <v>0</v>
          </cell>
          <cell r="X190" t="str">
            <v>NO</v>
          </cell>
          <cell r="Y190" t="str">
            <v>NO</v>
          </cell>
          <cell r="Z190" t="str">
            <v>72225</v>
          </cell>
          <cell r="AA190">
            <v>1152000</v>
          </cell>
          <cell r="AB190">
            <v>0</v>
          </cell>
          <cell r="AC190" t="str">
            <v>4947</v>
          </cell>
          <cell r="AD190" t="str">
            <v>Dirección Territorial Barranquilla</v>
          </cell>
          <cell r="AE190" t="str">
            <v>N/A</v>
          </cell>
          <cell r="AF190" t="str">
            <v>SUPERVISOR CLASE 1 RIOHACHA TRANSPORTE URBANO</v>
          </cell>
          <cell r="AG190" t="str">
            <v>DCD_06 - Culminar el operativo de recolección del Registro Multidimensional Wayuu, así como la preparación y entrega de los resultados, en cumplimiento de la Sentencia T302/2017. (Línea base 2024 27%)</v>
          </cell>
          <cell r="AH190">
            <v>1</v>
          </cell>
          <cell r="AI190" t="str">
            <v/>
          </cell>
          <cell r="AJ190">
            <v>0</v>
          </cell>
          <cell r="AK190" t="str">
            <v/>
          </cell>
          <cell r="AL190">
            <v>0</v>
          </cell>
          <cell r="AM190">
            <v>1</v>
          </cell>
          <cell r="AN190" t="str">
            <v>DCD_06</v>
          </cell>
          <cell r="AO190">
            <v>1152000</v>
          </cell>
          <cell r="AP190" t="str">
            <v/>
          </cell>
          <cell r="AQ190">
            <v>0</v>
          </cell>
          <cell r="AR190" t="str">
            <v/>
          </cell>
          <cell r="AS190">
            <v>0</v>
          </cell>
          <cell r="AT190">
            <v>1152000</v>
          </cell>
          <cell r="AU190">
            <v>0</v>
          </cell>
        </row>
        <row r="191">
          <cell r="A191">
            <v>411720525</v>
          </cell>
          <cell r="B191" t="str">
            <v>Dirección de Censos y Demografía</v>
          </cell>
          <cell r="C191" t="str">
            <v>DCD</v>
          </cell>
          <cell r="D191" t="str">
            <v>SENTENCIA_2025_BDC</v>
          </cell>
          <cell r="E191" t="str">
            <v>Sentencia T302</v>
          </cell>
          <cell r="F191" t="str">
            <v>Producción de información estructural</v>
          </cell>
          <cell r="G191" t="str">
            <v>Bases de datos Censal</v>
          </cell>
          <cell r="H191" t="str">
            <v>DCD-Producción de información estructural-Bases de datos Censal</v>
          </cell>
          <cell r="I191" t="str">
            <v>202300000000099</v>
          </cell>
          <cell r="J191" t="str">
            <v>DIRECCIÓN TERRITORIAL NORTE</v>
          </cell>
          <cell r="K191" t="str">
            <v>RIOHACHA</v>
          </cell>
          <cell r="L191" t="str">
            <v>Transporte</v>
          </cell>
          <cell r="M191" t="str">
            <v>urbano</v>
          </cell>
          <cell r="T191" t="str">
            <v>2025-04-04</v>
          </cell>
          <cell r="U191">
            <v>768000</v>
          </cell>
          <cell r="V191">
            <v>768000</v>
          </cell>
          <cell r="W191">
            <v>0</v>
          </cell>
          <cell r="X191" t="str">
            <v>NO</v>
          </cell>
          <cell r="Y191" t="str">
            <v>NO</v>
          </cell>
          <cell r="Z191" t="str">
            <v>72225</v>
          </cell>
          <cell r="AA191">
            <v>768000</v>
          </cell>
          <cell r="AB191">
            <v>0</v>
          </cell>
          <cell r="AC191" t="str">
            <v>4947</v>
          </cell>
          <cell r="AD191" t="str">
            <v>Dirección Territorial Barranquilla</v>
          </cell>
          <cell r="AE191" t="str">
            <v>N/A</v>
          </cell>
          <cell r="AF191" t="str">
            <v>SUPERVISOR CLASE 1 RIOHACHA TRANSPORTE URBANO</v>
          </cell>
          <cell r="AG191" t="str">
            <v>DCD_06 - Culminar el operativo de recolección del Registro Multidimensional Wayuu, así como la preparación y entrega de los resultados, en cumplimiento de la Sentencia T302/2017. (Línea base 2024 27%)</v>
          </cell>
          <cell r="AH191">
            <v>1</v>
          </cell>
          <cell r="AI191" t="str">
            <v/>
          </cell>
          <cell r="AJ191">
            <v>0</v>
          </cell>
          <cell r="AK191" t="str">
            <v/>
          </cell>
          <cell r="AL191">
            <v>0</v>
          </cell>
          <cell r="AM191">
            <v>1</v>
          </cell>
          <cell r="AN191" t="str">
            <v>DCD_06</v>
          </cell>
          <cell r="AO191">
            <v>768000</v>
          </cell>
          <cell r="AP191" t="str">
            <v/>
          </cell>
          <cell r="AQ191">
            <v>0</v>
          </cell>
          <cell r="AR191" t="str">
            <v/>
          </cell>
          <cell r="AS191">
            <v>0</v>
          </cell>
          <cell r="AT191">
            <v>768000</v>
          </cell>
          <cell r="AU191">
            <v>0</v>
          </cell>
        </row>
        <row r="192">
          <cell r="A192">
            <v>204620225</v>
          </cell>
          <cell r="B192" t="str">
            <v>Dirección de Censos y Demografía</v>
          </cell>
          <cell r="C192" t="str">
            <v>DCD</v>
          </cell>
          <cell r="D192" t="str">
            <v>DCD_EEVV_2025_CR</v>
          </cell>
          <cell r="E192" t="str">
            <v>Estadisticas Vitales</v>
          </cell>
          <cell r="F192" t="str">
            <v>Producción de información Estadística analizada</v>
          </cell>
          <cell r="G192" t="str">
            <v>Cuadros de resultados</v>
          </cell>
          <cell r="H192" t="str">
            <v>DCD-Producción de información Estadística analizada-Cuadros de resultados</v>
          </cell>
          <cell r="I192" t="str">
            <v>202300000000008</v>
          </cell>
          <cell r="J192" t="str">
            <v>DIRECCIÓN TERRITORIAL NORTE</v>
          </cell>
          <cell r="K192" t="str">
            <v>BARRANQUILLA</v>
          </cell>
          <cell r="L192" t="str">
            <v>Transporte</v>
          </cell>
          <cell r="M192" t="str">
            <v>Otros</v>
          </cell>
          <cell r="T192" t="str">
            <v>2025-03-01</v>
          </cell>
          <cell r="U192">
            <v>600000</v>
          </cell>
          <cell r="V192">
            <v>600000</v>
          </cell>
          <cell r="W192">
            <v>0</v>
          </cell>
          <cell r="X192" t="str">
            <v>NO</v>
          </cell>
          <cell r="Y192" t="str">
            <v>NO</v>
          </cell>
          <cell r="Z192" t="str">
            <v>62025</v>
          </cell>
          <cell r="AA192">
            <v>600000</v>
          </cell>
          <cell r="AB192">
            <v>0</v>
          </cell>
          <cell r="AC192" t="str">
            <v>569</v>
          </cell>
          <cell r="AD192" t="str">
            <v>Dirección Territorial Barranquilla</v>
          </cell>
          <cell r="AE192" t="str">
            <v>-</v>
          </cell>
          <cell r="AF192" t="str">
            <v>Jorge David Monsalve, Dina Contreras, Maira Lucía Osorio y demás personal.</v>
          </cell>
          <cell r="AG192" t="str">
            <v>DCD_28 - Producir boletines y cuadros de salida con información estadística de nacimientos y defunciones a nivel nacional producidos, para el registro de hechos vitales en Colombia.</v>
          </cell>
          <cell r="AH192">
            <v>1</v>
          </cell>
          <cell r="AI192">
            <v>0</v>
          </cell>
          <cell r="AJ192">
            <v>0</v>
          </cell>
          <cell r="AK192">
            <v>0</v>
          </cell>
          <cell r="AL192">
            <v>0</v>
          </cell>
          <cell r="AM192">
            <v>1</v>
          </cell>
          <cell r="AN192" t="str">
            <v>DCD_28</v>
          </cell>
          <cell r="AO192">
            <v>600000</v>
          </cell>
          <cell r="AP192" t="str">
            <v>0</v>
          </cell>
          <cell r="AQ192">
            <v>0</v>
          </cell>
          <cell r="AR192" t="str">
            <v>0</v>
          </cell>
          <cell r="AS192">
            <v>0</v>
          </cell>
          <cell r="AT192">
            <v>600000</v>
          </cell>
          <cell r="AU192">
            <v>0</v>
          </cell>
        </row>
        <row r="193">
          <cell r="A193">
            <v>351820225</v>
          </cell>
          <cell r="B193" t="str">
            <v>Dirección de Censos y Demografía</v>
          </cell>
          <cell r="C193" t="str">
            <v>DCD</v>
          </cell>
          <cell r="D193" t="str">
            <v>DCD_EEVV_2025_CR</v>
          </cell>
          <cell r="E193" t="str">
            <v>Estadisticas Vitales</v>
          </cell>
          <cell r="F193" t="str">
            <v>Producción de información Estadística analizada</v>
          </cell>
          <cell r="G193" t="str">
            <v>Cuadros de resultados</v>
          </cell>
          <cell r="H193" t="str">
            <v>DCD-Producción de información Estadística analizada-Cuadros de resultados</v>
          </cell>
          <cell r="I193" t="str">
            <v>202300000000008</v>
          </cell>
          <cell r="J193" t="str">
            <v>DIRECCIÓN TERRITORIAL NOROCCIDENTE</v>
          </cell>
          <cell r="K193" t="str">
            <v>QUIBDÓ</v>
          </cell>
          <cell r="L193" t="str">
            <v>Transporte</v>
          </cell>
          <cell r="M193" t="str">
            <v>Especial Rural</v>
          </cell>
          <cell r="T193" t="str">
            <v>2025-03-01</v>
          </cell>
          <cell r="U193">
            <v>1215000</v>
          </cell>
          <cell r="V193">
            <v>1215000</v>
          </cell>
          <cell r="W193">
            <v>0</v>
          </cell>
          <cell r="X193" t="str">
            <v>NO</v>
          </cell>
          <cell r="Y193" t="str">
            <v>NO</v>
          </cell>
          <cell r="Z193" t="str">
            <v>38625</v>
          </cell>
          <cell r="AA193">
            <v>1215000</v>
          </cell>
          <cell r="AB193">
            <v>0</v>
          </cell>
          <cell r="AC193" t="str">
            <v>2210</v>
          </cell>
          <cell r="AD193" t="str">
            <v>Dirección Territorial Medellín</v>
          </cell>
          <cell r="AE193" t="str">
            <v>-</v>
          </cell>
          <cell r="AF193" t="str">
            <v>Daylester Vaca Mena y demás personal.</v>
          </cell>
          <cell r="AG193" t="str">
            <v>DCD_28 - Producir boletines y cuadros de salida con información estadística de nacimientos y defunciones a nivel nacional producidos, para el registro de hechos vitales en Colombia.</v>
          </cell>
          <cell r="AH193">
            <v>1</v>
          </cell>
          <cell r="AI193">
            <v>0</v>
          </cell>
          <cell r="AJ193">
            <v>0</v>
          </cell>
          <cell r="AK193">
            <v>0</v>
          </cell>
          <cell r="AL193">
            <v>0</v>
          </cell>
          <cell r="AM193">
            <v>1</v>
          </cell>
          <cell r="AN193" t="str">
            <v>DCD_28</v>
          </cell>
          <cell r="AO193">
            <v>1215000</v>
          </cell>
          <cell r="AP193" t="str">
            <v>0</v>
          </cell>
          <cell r="AQ193">
            <v>0</v>
          </cell>
          <cell r="AR193" t="str">
            <v>0</v>
          </cell>
          <cell r="AS193">
            <v>0</v>
          </cell>
          <cell r="AT193">
            <v>1215000</v>
          </cell>
          <cell r="AU193">
            <v>0</v>
          </cell>
        </row>
        <row r="194">
          <cell r="A194">
            <v>351720225</v>
          </cell>
          <cell r="B194" t="str">
            <v>Dirección de Censos y Demografía</v>
          </cell>
          <cell r="C194" t="str">
            <v>DCD</v>
          </cell>
          <cell r="D194" t="str">
            <v>DCD_EEVV_2025_CR</v>
          </cell>
          <cell r="E194" t="str">
            <v>Estadisticas Vitales</v>
          </cell>
          <cell r="F194" t="str">
            <v>Producción de información Estadística analizada</v>
          </cell>
          <cell r="G194" t="str">
            <v>Cuadros de resultados</v>
          </cell>
          <cell r="H194" t="str">
            <v>DCD-Producción de información Estadística analizada-Cuadros de resultados</v>
          </cell>
          <cell r="I194" t="str">
            <v>202300000000008</v>
          </cell>
          <cell r="J194" t="str">
            <v>DIRECCIÓN TERRITORIAL SUR OCCIDENTE</v>
          </cell>
          <cell r="K194" t="str">
            <v>CALI</v>
          </cell>
          <cell r="L194" t="str">
            <v>Transporte</v>
          </cell>
          <cell r="M194" t="str">
            <v>especial_hora</v>
          </cell>
          <cell r="T194" t="str">
            <v>2025-03-01</v>
          </cell>
          <cell r="U194">
            <v>220000</v>
          </cell>
          <cell r="V194">
            <v>220000</v>
          </cell>
          <cell r="W194">
            <v>0</v>
          </cell>
          <cell r="X194" t="str">
            <v>no</v>
          </cell>
          <cell r="Y194" t="str">
            <v>no</v>
          </cell>
          <cell r="Z194" t="str">
            <v>53625</v>
          </cell>
          <cell r="AA194">
            <v>220000</v>
          </cell>
          <cell r="AB194">
            <v>0</v>
          </cell>
          <cell r="AC194" t="str">
            <v>6124</v>
          </cell>
          <cell r="AD194" t="str">
            <v>Dirección Territorial Cali</v>
          </cell>
          <cell r="AE194" t="str">
            <v>-</v>
          </cell>
          <cell r="AF194" t="str">
            <v>Jhon Jairo Arbelaez Torres y demás personal.</v>
          </cell>
          <cell r="AG194" t="str">
            <v>DCD_28 - Producir boletines y cuadros de salida con información estadística de nacimientos y defunciones a nivel nacional producidos, para el registro de hechos vitales en Colombia.</v>
          </cell>
          <cell r="AH194">
            <v>1</v>
          </cell>
          <cell r="AI194">
            <v>0</v>
          </cell>
          <cell r="AJ194">
            <v>0</v>
          </cell>
          <cell r="AK194">
            <v>0</v>
          </cell>
          <cell r="AL194">
            <v>0</v>
          </cell>
          <cell r="AM194">
            <v>1</v>
          </cell>
          <cell r="AN194" t="str">
            <v>DCD_28</v>
          </cell>
          <cell r="AO194">
            <v>220000</v>
          </cell>
          <cell r="AP194" t="str">
            <v>0</v>
          </cell>
          <cell r="AQ194">
            <v>0</v>
          </cell>
          <cell r="AR194" t="str">
            <v>0</v>
          </cell>
          <cell r="AS194">
            <v>0</v>
          </cell>
          <cell r="AT194">
            <v>220000</v>
          </cell>
          <cell r="AU194">
            <v>0</v>
          </cell>
        </row>
        <row r="195">
          <cell r="A195">
            <v>351920525</v>
          </cell>
          <cell r="B195" t="str">
            <v>Dirección de Censos y Demografía</v>
          </cell>
          <cell r="C195" t="str">
            <v>DCD</v>
          </cell>
          <cell r="D195" t="str">
            <v>SENTENCIA_2025_BDC</v>
          </cell>
          <cell r="E195" t="str">
            <v>Sentencia T302</v>
          </cell>
          <cell r="F195" t="str">
            <v>Producción de información estructural</v>
          </cell>
          <cell r="G195" t="str">
            <v>Bases de datos Censal</v>
          </cell>
          <cell r="H195" t="str">
            <v>DCD-Producción de información estructural-Bases de datos Censal</v>
          </cell>
          <cell r="I195" t="str">
            <v>202300000000099</v>
          </cell>
          <cell r="J195" t="str">
            <v>DIRECCIÓN TERRITORIAL NORTE</v>
          </cell>
          <cell r="K195" t="str">
            <v>RIOHACHA</v>
          </cell>
          <cell r="L195" t="str">
            <v>Transporte</v>
          </cell>
          <cell r="M195" t="str">
            <v>especial_hora</v>
          </cell>
          <cell r="T195" t="str">
            <v>2025-01-15</v>
          </cell>
          <cell r="U195">
            <v>3456000</v>
          </cell>
          <cell r="V195">
            <v>3456000</v>
          </cell>
          <cell r="W195">
            <v>0</v>
          </cell>
          <cell r="X195" t="str">
            <v>no</v>
          </cell>
          <cell r="Y195" t="str">
            <v>no</v>
          </cell>
          <cell r="Z195" t="str">
            <v>67225</v>
          </cell>
          <cell r="AA195">
            <v>3456000</v>
          </cell>
          <cell r="AB195">
            <v>0</v>
          </cell>
          <cell r="AC195" t="str">
            <v>1680</v>
          </cell>
          <cell r="AD195" t="str">
            <v>Dirección Territorial Barranquilla</v>
          </cell>
          <cell r="AE195" t="str">
            <v>-</v>
          </cell>
          <cell r="AF195" t="str">
            <v>Coordinador Urbano Supervisor y Recolectores</v>
          </cell>
          <cell r="AG195" t="str">
            <v>DCD_06 - Culminar el operativo de recolección del Registro Multidimensional Wayuu, así como la preparación y entrega de los resultados, en cumplimiento de la Sentencia T302/2017. (Línea base 2024 27%)</v>
          </cell>
          <cell r="AH195">
            <v>1</v>
          </cell>
          <cell r="AI195">
            <v>0</v>
          </cell>
          <cell r="AJ195">
            <v>0</v>
          </cell>
          <cell r="AK195">
            <v>0</v>
          </cell>
          <cell r="AL195">
            <v>0</v>
          </cell>
          <cell r="AM195">
            <v>1</v>
          </cell>
          <cell r="AN195" t="str">
            <v>DCD_06</v>
          </cell>
          <cell r="AO195">
            <v>3456000</v>
          </cell>
          <cell r="AP195" t="str">
            <v>0</v>
          </cell>
          <cell r="AQ195">
            <v>0</v>
          </cell>
          <cell r="AR195" t="str">
            <v>0</v>
          </cell>
          <cell r="AS195">
            <v>0</v>
          </cell>
          <cell r="AT195">
            <v>3456000</v>
          </cell>
          <cell r="AU195">
            <v>0</v>
          </cell>
        </row>
        <row r="196">
          <cell r="A196">
            <v>22340525</v>
          </cell>
          <cell r="B196" t="str">
            <v>Dirección de Censos y Demografía</v>
          </cell>
          <cell r="C196" t="str">
            <v>DCD</v>
          </cell>
          <cell r="D196" t="str">
            <v>CNPV_2025_DCD_DET</v>
          </cell>
          <cell r="E196" t="str">
            <v>Censo Nacional de Poblacion y Vivienda</v>
          </cell>
          <cell r="F196" t="str">
            <v>Producción de información estructural</v>
          </cell>
          <cell r="G196" t="str">
            <v>Documentos de estudios técnicos</v>
          </cell>
          <cell r="H196" t="str">
            <v>DCD-Producción de información estructural-Documentos de estudios técnicos</v>
          </cell>
          <cell r="I196" t="str">
            <v>202300000000099</v>
          </cell>
          <cell r="J196" t="str">
            <v>DIRECCIÓN TERRITORIAL CENTRAL</v>
          </cell>
          <cell r="K196" t="str">
            <v>DANE CENTRAL</v>
          </cell>
          <cell r="L196" t="str">
            <v>Tiquete</v>
          </cell>
          <cell r="M196" t="str">
            <v>tiquete_nacional</v>
          </cell>
          <cell r="N196">
            <v>20</v>
          </cell>
          <cell r="T196" t="str">
            <v>2025-04-01</v>
          </cell>
          <cell r="U196">
            <v>20000000</v>
          </cell>
          <cell r="V196">
            <v>20000000</v>
          </cell>
          <cell r="W196">
            <v>0</v>
          </cell>
          <cell r="X196" t="str">
            <v>NO</v>
          </cell>
          <cell r="Y196" t="str">
            <v>NO</v>
          </cell>
          <cell r="Z196" t="str">
            <v>93125</v>
          </cell>
          <cell r="AA196">
            <v>20000000</v>
          </cell>
          <cell r="AB196">
            <v>0</v>
          </cell>
          <cell r="AC196" t="str">
            <v>4953</v>
          </cell>
          <cell r="AD196" t="str">
            <v>Gestión Humana</v>
          </cell>
          <cell r="AF196" t="str">
            <v>Tiquetes</v>
          </cell>
          <cell r="AG196" t="str">
            <v xml:space="preserve">DCD_24 - Gestionar el componente técnico y administrativo, para el desarrollo de las diferentes fases de las operaciones estadísticas tipo censo que se adelanten.
</v>
          </cell>
          <cell r="AH196">
            <v>0.4</v>
          </cell>
          <cell r="AI196" t="str">
            <v>DCD_04 - Realizar actividades de diseño orientadas a la obtención de información sobre las condiciones socioeconómicas de las familias y personas que residen en las áreas del Sistema de Parques Nacionales Naturales.</v>
          </cell>
          <cell r="AJ196">
            <v>0.3</v>
          </cell>
          <cell r="AK196" t="str">
            <v>DCD_13 - Realizar acciones de acompañamiento técnico en articulación con el Ministerio del Interior, para el fortalecimiento de los listados censales de los pueblos indígenas, en el marco de la adecuación del Sistema Estadístico Nacional - SEN</v>
          </cell>
          <cell r="AL196">
            <v>0.3</v>
          </cell>
          <cell r="AM196">
            <v>1</v>
          </cell>
          <cell r="AN196" t="str">
            <v>DCD_24</v>
          </cell>
          <cell r="AO196">
            <v>8000000</v>
          </cell>
          <cell r="AP196" t="str">
            <v>DCD_04</v>
          </cell>
          <cell r="AQ196">
            <v>6000000</v>
          </cell>
          <cell r="AR196" t="str">
            <v>DCD_13</v>
          </cell>
          <cell r="AS196">
            <v>6000000</v>
          </cell>
          <cell r="AT196">
            <v>20000000</v>
          </cell>
          <cell r="AU196">
            <v>0</v>
          </cell>
        </row>
        <row r="197">
          <cell r="A197">
            <v>1940225</v>
          </cell>
          <cell r="B197" t="str">
            <v>Dirección de Censos y Demografía</v>
          </cell>
          <cell r="C197" t="str">
            <v>DCD</v>
          </cell>
          <cell r="D197" t="str">
            <v>DCD_EEVV_2025_CR</v>
          </cell>
          <cell r="E197" t="str">
            <v>Estadisticas Vitales</v>
          </cell>
          <cell r="F197" t="str">
            <v>Producción de información Estadística analizada</v>
          </cell>
          <cell r="G197" t="str">
            <v>Cuadros de resultados</v>
          </cell>
          <cell r="H197" t="str">
            <v>DCD-Producción de información Estadística analizada-Cuadros de resultados</v>
          </cell>
          <cell r="I197" t="str">
            <v>202300000000008</v>
          </cell>
          <cell r="J197" t="str">
            <v>DIRECCIÓN TERRITORIAL CENTRAL</v>
          </cell>
          <cell r="K197" t="str">
            <v>DANE CENTRAL</v>
          </cell>
          <cell r="L197" t="str">
            <v>Tiquete</v>
          </cell>
          <cell r="M197" t="str">
            <v>tiquete_nacional</v>
          </cell>
          <cell r="N197">
            <v>6</v>
          </cell>
          <cell r="T197" t="str">
            <v>2025-04-01</v>
          </cell>
          <cell r="U197">
            <v>6000000</v>
          </cell>
          <cell r="V197">
            <v>6000000</v>
          </cell>
          <cell r="W197">
            <v>0</v>
          </cell>
          <cell r="X197" t="str">
            <v>NO</v>
          </cell>
          <cell r="Y197" t="str">
            <v>NO</v>
          </cell>
          <cell r="Z197" t="str">
            <v>93125</v>
          </cell>
          <cell r="AA197">
            <v>6000000</v>
          </cell>
          <cell r="AB197">
            <v>0</v>
          </cell>
          <cell r="AC197" t="str">
            <v>4953</v>
          </cell>
          <cell r="AD197" t="str">
            <v>Gestión Humana</v>
          </cell>
          <cell r="AF197" t="str">
            <v>Beyanet Gaitan Caro
Edna Margarita Valle - -</v>
          </cell>
          <cell r="AG197" t="str">
            <v>DCD_28 - Producir boletines y cuadros de salida con información estadística de nacimientos y defunciones a nivel nacional producidos, para el registro de hechos vitales en Colombia.</v>
          </cell>
          <cell r="AH197">
            <v>1</v>
          </cell>
          <cell r="AI197">
            <v>0</v>
          </cell>
          <cell r="AJ197">
            <v>0</v>
          </cell>
          <cell r="AK197">
            <v>0</v>
          </cell>
          <cell r="AL197">
            <v>0</v>
          </cell>
          <cell r="AM197">
            <v>1</v>
          </cell>
          <cell r="AN197" t="str">
            <v>DCD_28</v>
          </cell>
          <cell r="AO197">
            <v>6000000</v>
          </cell>
          <cell r="AP197" t="str">
            <v>0</v>
          </cell>
          <cell r="AQ197">
            <v>0</v>
          </cell>
          <cell r="AR197" t="str">
            <v>0</v>
          </cell>
          <cell r="AS197">
            <v>0</v>
          </cell>
          <cell r="AT197">
            <v>6000000</v>
          </cell>
          <cell r="AU197">
            <v>0</v>
          </cell>
        </row>
        <row r="198">
          <cell r="A198">
            <v>4240225</v>
          </cell>
          <cell r="B198" t="str">
            <v>Dirección de Censos y Demografía</v>
          </cell>
          <cell r="C198" t="str">
            <v>DCD</v>
          </cell>
          <cell r="D198" t="str">
            <v>DCD_EEVV_2025_CR</v>
          </cell>
          <cell r="E198" t="str">
            <v>Estadisticas Vitales</v>
          </cell>
          <cell r="F198" t="str">
            <v>Producción de información Estadística analizada</v>
          </cell>
          <cell r="G198" t="str">
            <v>Cuadros de resultados</v>
          </cell>
          <cell r="H198" t="str">
            <v>DCD-Producción de información Estadística analizada-Cuadros de resultados</v>
          </cell>
          <cell r="I198" t="str">
            <v>202300000000008</v>
          </cell>
          <cell r="J198" t="str">
            <v>DIRECCIÓN TERRITORIAL NOROCCIDENTE</v>
          </cell>
          <cell r="K198" t="str">
            <v>QUIBDÓ</v>
          </cell>
          <cell r="L198" t="str">
            <v>Tiquete</v>
          </cell>
          <cell r="M198" t="str">
            <v>tiquete_nacional</v>
          </cell>
          <cell r="N198">
            <v>2</v>
          </cell>
          <cell r="T198" t="str">
            <v>2025-04-01</v>
          </cell>
          <cell r="U198">
            <v>2000000</v>
          </cell>
          <cell r="V198">
            <v>2000000</v>
          </cell>
          <cell r="W198">
            <v>0</v>
          </cell>
          <cell r="X198" t="str">
            <v>NO</v>
          </cell>
          <cell r="Y198" t="str">
            <v>NO</v>
          </cell>
          <cell r="Z198" t="str">
            <v>41225</v>
          </cell>
          <cell r="AA198">
            <v>2000000</v>
          </cell>
          <cell r="AB198">
            <v>0</v>
          </cell>
          <cell r="AC198" t="str">
            <v>2423</v>
          </cell>
          <cell r="AD198" t="str">
            <v>Dirección Territorial Medellín</v>
          </cell>
          <cell r="AF198" t="str">
            <v>Daylester Vaca Mena - -</v>
          </cell>
          <cell r="AG198" t="str">
            <v>DCD_28 - Producir boletines y cuadros de salida con información estadística de nacimientos y defunciones a nivel nacional producidos, para el registro de hechos vitales en Colombia.</v>
          </cell>
          <cell r="AH198">
            <v>1</v>
          </cell>
          <cell r="AI198">
            <v>0</v>
          </cell>
          <cell r="AJ198">
            <v>0</v>
          </cell>
          <cell r="AK198">
            <v>0</v>
          </cell>
          <cell r="AL198">
            <v>0</v>
          </cell>
          <cell r="AM198">
            <v>1</v>
          </cell>
          <cell r="AN198" t="str">
            <v>DCD_28</v>
          </cell>
          <cell r="AO198">
            <v>2000000</v>
          </cell>
          <cell r="AP198" t="str">
            <v>0</v>
          </cell>
          <cell r="AQ198">
            <v>0</v>
          </cell>
          <cell r="AR198" t="str">
            <v>0</v>
          </cell>
          <cell r="AS198">
            <v>0</v>
          </cell>
          <cell r="AT198">
            <v>2000000</v>
          </cell>
          <cell r="AU198">
            <v>0</v>
          </cell>
        </row>
        <row r="199">
          <cell r="A199">
            <v>4140225</v>
          </cell>
          <cell r="B199" t="str">
            <v>Dirección de Censos y Demografía</v>
          </cell>
          <cell r="C199" t="str">
            <v>DCD</v>
          </cell>
          <cell r="D199" t="str">
            <v>DCD_EEVV_2025_CR</v>
          </cell>
          <cell r="E199" t="str">
            <v>Estadisticas Vitales</v>
          </cell>
          <cell r="F199" t="str">
            <v>Producción de información Estadística analizada</v>
          </cell>
          <cell r="G199" t="str">
            <v>Cuadros de resultados</v>
          </cell>
          <cell r="H199" t="str">
            <v>DCD-Producción de información Estadística analizada-Cuadros de resultados</v>
          </cell>
          <cell r="I199" t="str">
            <v>202300000000008</v>
          </cell>
          <cell r="J199" t="str">
            <v>DIRECCIÓN TERRITORIAL SUR OCCIDENTE</v>
          </cell>
          <cell r="K199" t="str">
            <v>CALI</v>
          </cell>
          <cell r="L199" t="str">
            <v>Tiquete</v>
          </cell>
          <cell r="M199" t="str">
            <v>tiquete_nacional</v>
          </cell>
          <cell r="N199">
            <v>1</v>
          </cell>
          <cell r="T199" t="str">
            <v>2025-04-01</v>
          </cell>
          <cell r="U199">
            <v>1000000</v>
          </cell>
          <cell r="V199">
            <v>1000000</v>
          </cell>
          <cell r="W199">
            <v>0</v>
          </cell>
          <cell r="X199" t="str">
            <v>NO</v>
          </cell>
          <cell r="Y199" t="str">
            <v>NO</v>
          </cell>
          <cell r="Z199" t="str">
            <v>51425</v>
          </cell>
          <cell r="AA199">
            <v>1000000</v>
          </cell>
          <cell r="AB199">
            <v>0</v>
          </cell>
          <cell r="AC199" t="str">
            <v>5400</v>
          </cell>
          <cell r="AD199" t="str">
            <v>Dirección Territorial Cali</v>
          </cell>
          <cell r="AF199" t="str">
            <v>Jhon Jairo Arbelaez Torres - -</v>
          </cell>
          <cell r="AG199" t="str">
            <v>DCD_28 - Producir boletines y cuadros de salida con información estadística de nacimientos y defunciones a nivel nacional producidos, para el registro de hechos vitales en Colombia.</v>
          </cell>
          <cell r="AH199">
            <v>1</v>
          </cell>
          <cell r="AI199">
            <v>0</v>
          </cell>
          <cell r="AJ199">
            <v>0</v>
          </cell>
          <cell r="AK199">
            <v>0</v>
          </cell>
          <cell r="AL199">
            <v>0</v>
          </cell>
          <cell r="AM199">
            <v>1</v>
          </cell>
          <cell r="AN199" t="str">
            <v>DCD_28</v>
          </cell>
          <cell r="AO199">
            <v>1000000</v>
          </cell>
          <cell r="AP199" t="str">
            <v>0</v>
          </cell>
          <cell r="AQ199">
            <v>0</v>
          </cell>
          <cell r="AR199" t="str">
            <v>0</v>
          </cell>
          <cell r="AS199">
            <v>0</v>
          </cell>
          <cell r="AT199">
            <v>1000000</v>
          </cell>
          <cell r="AU199">
            <v>0</v>
          </cell>
        </row>
        <row r="200">
          <cell r="A200">
            <v>4040225</v>
          </cell>
          <cell r="B200" t="str">
            <v>Dirección de Censos y Demografía</v>
          </cell>
          <cell r="C200" t="str">
            <v>DCD</v>
          </cell>
          <cell r="D200" t="str">
            <v>DCD_EEVV_2025_CR</v>
          </cell>
          <cell r="E200" t="str">
            <v>Estadisticas Vitales</v>
          </cell>
          <cell r="F200" t="str">
            <v>Producción de información Estadística analizada</v>
          </cell>
          <cell r="G200" t="str">
            <v>Cuadros de resultados</v>
          </cell>
          <cell r="H200" t="str">
            <v>DCD-Producción de información Estadística analizada-Cuadros de resultados</v>
          </cell>
          <cell r="I200" t="str">
            <v>202300000000008</v>
          </cell>
          <cell r="J200" t="str">
            <v>DIRECCIÓN TERRITORIAL SUR OCCIDENTE</v>
          </cell>
          <cell r="K200" t="str">
            <v>CALI</v>
          </cell>
          <cell r="L200" t="str">
            <v>Tiquete</v>
          </cell>
          <cell r="M200" t="str">
            <v>tiquete_nacional</v>
          </cell>
          <cell r="N200">
            <v>1</v>
          </cell>
          <cell r="T200" t="str">
            <v>2025-04-01</v>
          </cell>
          <cell r="U200">
            <v>1000000</v>
          </cell>
          <cell r="V200">
            <v>1000000</v>
          </cell>
          <cell r="W200">
            <v>0</v>
          </cell>
          <cell r="X200" t="str">
            <v>NO</v>
          </cell>
          <cell r="Y200" t="str">
            <v>NO</v>
          </cell>
          <cell r="Z200" t="str">
            <v>51425</v>
          </cell>
          <cell r="AA200">
            <v>1000000</v>
          </cell>
          <cell r="AB200">
            <v>0</v>
          </cell>
          <cell r="AC200" t="str">
            <v>5400</v>
          </cell>
          <cell r="AD200" t="str">
            <v>Dirección Territorial Cali</v>
          </cell>
          <cell r="AF200" t="str">
            <v>Jhon Jairo Arbelaez Torres - -</v>
          </cell>
          <cell r="AG200" t="str">
            <v>DCD_28 - Producir boletines y cuadros de salida con información estadística de nacimientos y defunciones a nivel nacional producidos, para el registro de hechos vitales en Colombia.</v>
          </cell>
          <cell r="AH200">
            <v>1</v>
          </cell>
          <cell r="AI200">
            <v>0</v>
          </cell>
          <cell r="AJ200">
            <v>0</v>
          </cell>
          <cell r="AK200">
            <v>0</v>
          </cell>
          <cell r="AL200">
            <v>0</v>
          </cell>
          <cell r="AM200">
            <v>1</v>
          </cell>
          <cell r="AN200" t="str">
            <v>DCD_28</v>
          </cell>
          <cell r="AO200">
            <v>1000000</v>
          </cell>
          <cell r="AP200" t="str">
            <v>0</v>
          </cell>
          <cell r="AQ200">
            <v>0</v>
          </cell>
          <cell r="AR200" t="str">
            <v>0</v>
          </cell>
          <cell r="AS200">
            <v>0</v>
          </cell>
          <cell r="AT200">
            <v>1000000</v>
          </cell>
          <cell r="AU200">
            <v>0</v>
          </cell>
        </row>
        <row r="201">
          <cell r="A201">
            <v>3940225</v>
          </cell>
          <cell r="B201" t="str">
            <v>Dirección de Censos y Demografía</v>
          </cell>
          <cell r="C201" t="str">
            <v>DCD</v>
          </cell>
          <cell r="D201" t="str">
            <v>DCD_EEVV_2025_CR</v>
          </cell>
          <cell r="E201" t="str">
            <v>Estadisticas Vitales</v>
          </cell>
          <cell r="F201" t="str">
            <v>Producción de información Estadística analizada</v>
          </cell>
          <cell r="G201" t="str">
            <v>Cuadros de resultados</v>
          </cell>
          <cell r="H201" t="str">
            <v>DCD-Producción de información Estadística analizada-Cuadros de resultados</v>
          </cell>
          <cell r="I201" t="str">
            <v>202300000000008</v>
          </cell>
          <cell r="J201" t="str">
            <v>DIRECCIÓN TERRITORIAL NORTE</v>
          </cell>
          <cell r="K201" t="str">
            <v>BARRANQUILLA</v>
          </cell>
          <cell r="L201" t="str">
            <v>Tiquete</v>
          </cell>
          <cell r="M201" t="str">
            <v>tiquete_nacional</v>
          </cell>
          <cell r="N201">
            <v>3</v>
          </cell>
          <cell r="T201" t="str">
            <v>2025-04-01</v>
          </cell>
          <cell r="U201">
            <v>3000000</v>
          </cell>
          <cell r="V201">
            <v>3000000</v>
          </cell>
          <cell r="W201">
            <v>0</v>
          </cell>
          <cell r="X201" t="str">
            <v>NO</v>
          </cell>
          <cell r="Y201" t="str">
            <v>NO</v>
          </cell>
          <cell r="Z201" t="str">
            <v>74125</v>
          </cell>
          <cell r="AA201">
            <v>3000000</v>
          </cell>
          <cell r="AB201">
            <v>0</v>
          </cell>
          <cell r="AC201" t="str">
            <v>5472</v>
          </cell>
          <cell r="AD201" t="str">
            <v>Dirección Territorial Barranquilla</v>
          </cell>
          <cell r="AF201" t="str">
            <v>Indira Patricia González Salas - -</v>
          </cell>
          <cell r="AG201" t="str">
            <v>DCD_28 - Producir boletines y cuadros de salida con información estadística de nacimientos y defunciones a nivel nacional producidos, para el registro de hechos vitales en Colombia.</v>
          </cell>
          <cell r="AH201">
            <v>1</v>
          </cell>
          <cell r="AI201">
            <v>0</v>
          </cell>
          <cell r="AJ201">
            <v>0</v>
          </cell>
          <cell r="AK201">
            <v>0</v>
          </cell>
          <cell r="AL201">
            <v>0</v>
          </cell>
          <cell r="AM201">
            <v>1</v>
          </cell>
          <cell r="AN201" t="str">
            <v>DCD_28</v>
          </cell>
          <cell r="AO201">
            <v>3000000</v>
          </cell>
          <cell r="AP201" t="str">
            <v>0</v>
          </cell>
          <cell r="AQ201">
            <v>0</v>
          </cell>
          <cell r="AR201" t="str">
            <v>0</v>
          </cell>
          <cell r="AS201">
            <v>0</v>
          </cell>
          <cell r="AT201">
            <v>3000000</v>
          </cell>
          <cell r="AU201">
            <v>0</v>
          </cell>
        </row>
        <row r="202">
          <cell r="A202">
            <v>2040225</v>
          </cell>
          <cell r="B202" t="str">
            <v>Dirección de Censos y Demografía</v>
          </cell>
          <cell r="C202" t="str">
            <v>DCD</v>
          </cell>
          <cell r="D202" t="str">
            <v>DCD_EEVV_2025_CR</v>
          </cell>
          <cell r="E202" t="str">
            <v>Estadisticas Vitales</v>
          </cell>
          <cell r="F202" t="str">
            <v>Producción de información Estadística analizada</v>
          </cell>
          <cell r="G202" t="str">
            <v>Cuadros de resultados</v>
          </cell>
          <cell r="H202" t="str">
            <v>DCD-Producción de información Estadística analizada-Cuadros de resultados</v>
          </cell>
          <cell r="I202" t="str">
            <v>202300000000008</v>
          </cell>
          <cell r="J202" t="str">
            <v>DIRECCIÓN TERRITORIAL CENTRAL</v>
          </cell>
          <cell r="K202" t="str">
            <v>DANE CENTRAL</v>
          </cell>
          <cell r="L202" t="str">
            <v>Tiquete</v>
          </cell>
          <cell r="M202" t="str">
            <v>tiquete_nacional</v>
          </cell>
          <cell r="N202">
            <v>4</v>
          </cell>
          <cell r="T202" t="str">
            <v>2025-04-01</v>
          </cell>
          <cell r="U202">
            <v>4000000</v>
          </cell>
          <cell r="V202">
            <v>4000000</v>
          </cell>
          <cell r="W202">
            <v>0</v>
          </cell>
          <cell r="X202" t="str">
            <v>NO</v>
          </cell>
          <cell r="Y202" t="str">
            <v>NO</v>
          </cell>
          <cell r="Z202" t="str">
            <v>93125</v>
          </cell>
          <cell r="AA202">
            <v>4000000</v>
          </cell>
          <cell r="AB202">
            <v>0</v>
          </cell>
          <cell r="AC202" t="str">
            <v>4953</v>
          </cell>
          <cell r="AD202" t="str">
            <v>Gestión Humana</v>
          </cell>
          <cell r="AF202" t="str">
            <v>Beyanet Gaitan Caro
Edna Margarita Valle - -</v>
          </cell>
          <cell r="AG202" t="str">
            <v>DCD_28 - Producir boletines y cuadros de salida con información estadística de nacimientos y defunciones a nivel nacional producidos, para el registro de hechos vitales en Colombia.</v>
          </cell>
          <cell r="AH202">
            <v>1</v>
          </cell>
          <cell r="AI202">
            <v>0</v>
          </cell>
          <cell r="AJ202">
            <v>0</v>
          </cell>
          <cell r="AK202">
            <v>0</v>
          </cell>
          <cell r="AL202">
            <v>0</v>
          </cell>
          <cell r="AM202">
            <v>1</v>
          </cell>
          <cell r="AN202" t="str">
            <v>DCD_28</v>
          </cell>
          <cell r="AO202">
            <v>4000000</v>
          </cell>
          <cell r="AP202" t="str">
            <v>0</v>
          </cell>
          <cell r="AQ202">
            <v>0</v>
          </cell>
          <cell r="AR202" t="str">
            <v>0</v>
          </cell>
          <cell r="AS202">
            <v>0</v>
          </cell>
          <cell r="AT202">
            <v>4000000</v>
          </cell>
          <cell r="AU202">
            <v>0</v>
          </cell>
        </row>
        <row r="203">
          <cell r="A203">
            <v>1840225</v>
          </cell>
          <cell r="B203" t="str">
            <v>Dirección de Censos y Demografía</v>
          </cell>
          <cell r="C203" t="str">
            <v>DCD</v>
          </cell>
          <cell r="D203" t="str">
            <v>DCD_EEVV_2025_CR</v>
          </cell>
          <cell r="E203" t="str">
            <v>Estadisticas Vitales</v>
          </cell>
          <cell r="F203" t="str">
            <v>Producción de información Estadística analizada</v>
          </cell>
          <cell r="G203" t="str">
            <v>Cuadros de resultados</v>
          </cell>
          <cell r="H203" t="str">
            <v>DCD-Producción de información Estadística analizada-Cuadros de resultados</v>
          </cell>
          <cell r="I203" t="str">
            <v>202300000000008</v>
          </cell>
          <cell r="J203" t="str">
            <v>DIRECCIÓN TERRITORIAL CENTRAL</v>
          </cell>
          <cell r="K203" t="str">
            <v>DANE CENTRAL</v>
          </cell>
          <cell r="L203" t="str">
            <v>Tiquete</v>
          </cell>
          <cell r="M203" t="str">
            <v>tiquete_nacional</v>
          </cell>
          <cell r="N203">
            <v>5</v>
          </cell>
          <cell r="T203" t="str">
            <v>2025-04-01</v>
          </cell>
          <cell r="U203">
            <v>5000000</v>
          </cell>
          <cell r="V203">
            <v>5000000</v>
          </cell>
          <cell r="W203">
            <v>0</v>
          </cell>
          <cell r="X203" t="str">
            <v>NO</v>
          </cell>
          <cell r="Y203" t="str">
            <v>NO</v>
          </cell>
          <cell r="Z203" t="str">
            <v>93125</v>
          </cell>
          <cell r="AA203">
            <v>5000000</v>
          </cell>
          <cell r="AB203">
            <v>0</v>
          </cell>
          <cell r="AC203" t="str">
            <v>4953</v>
          </cell>
          <cell r="AD203" t="str">
            <v>Gestión Humana</v>
          </cell>
          <cell r="AF203" t="str">
            <v>Dirección - -</v>
          </cell>
          <cell r="AG203" t="str">
            <v>DCD_28 - Producir boletines y cuadros de salida con información estadística de nacimientos y defunciones a nivel nacional producidos, para el registro de hechos vitales en Colombia.</v>
          </cell>
          <cell r="AH203">
            <v>1</v>
          </cell>
          <cell r="AI203">
            <v>0</v>
          </cell>
          <cell r="AJ203">
            <v>0</v>
          </cell>
          <cell r="AK203">
            <v>0</v>
          </cell>
          <cell r="AL203">
            <v>0</v>
          </cell>
          <cell r="AM203">
            <v>1</v>
          </cell>
          <cell r="AN203" t="str">
            <v>DCD_28</v>
          </cell>
          <cell r="AO203">
            <v>5000000</v>
          </cell>
          <cell r="AP203" t="str">
            <v>0</v>
          </cell>
          <cell r="AQ203">
            <v>0</v>
          </cell>
          <cell r="AR203" t="str">
            <v>0</v>
          </cell>
          <cell r="AS203">
            <v>0</v>
          </cell>
          <cell r="AT203">
            <v>5000000</v>
          </cell>
          <cell r="AU203">
            <v>0</v>
          </cell>
        </row>
        <row r="204">
          <cell r="A204">
            <v>1740225</v>
          </cell>
          <cell r="B204" t="str">
            <v>Dirección de Censos y Demografía</v>
          </cell>
          <cell r="C204" t="str">
            <v>DCD</v>
          </cell>
          <cell r="D204" t="str">
            <v>DCD_EEVV_2025_CR</v>
          </cell>
          <cell r="E204" t="str">
            <v>Estadisticas Vitales</v>
          </cell>
          <cell r="F204" t="str">
            <v>Producción de información Estadística analizada</v>
          </cell>
          <cell r="G204" t="str">
            <v>Cuadros de resultados</v>
          </cell>
          <cell r="H204" t="str">
            <v>DCD-Producción de información Estadística analizada-Cuadros de resultados</v>
          </cell>
          <cell r="I204" t="str">
            <v>202300000000008</v>
          </cell>
          <cell r="J204" t="str">
            <v>DIRECCIÓN TERRITORIAL CENTRAL</v>
          </cell>
          <cell r="K204" t="str">
            <v>DANE CENTRAL</v>
          </cell>
          <cell r="L204" t="str">
            <v>Tiquete</v>
          </cell>
          <cell r="M204" t="str">
            <v>tiquete_nacional</v>
          </cell>
          <cell r="N204">
            <v>11</v>
          </cell>
          <cell r="T204" t="str">
            <v>2025-04-01</v>
          </cell>
          <cell r="U204">
            <v>11000000</v>
          </cell>
          <cell r="V204">
            <v>11000000</v>
          </cell>
          <cell r="W204">
            <v>0</v>
          </cell>
          <cell r="X204" t="str">
            <v>NO</v>
          </cell>
          <cell r="Y204" t="str">
            <v>NO</v>
          </cell>
          <cell r="Z204" t="str">
            <v>93125</v>
          </cell>
          <cell r="AA204">
            <v>11000000</v>
          </cell>
          <cell r="AB204">
            <v>0</v>
          </cell>
          <cell r="AC204" t="str">
            <v>4953</v>
          </cell>
          <cell r="AD204" t="str">
            <v>Gestión Humana</v>
          </cell>
          <cell r="AF204" t="str">
            <v>Movilidad para el equipo de Estadísticas Vitales del DANE Central. - -</v>
          </cell>
          <cell r="AG204" t="str">
            <v>DCD_28 - Producir boletines y cuadros de salida con información estadística de nacimientos y defunciones a nivel nacional producidos, para el registro de hechos vitales en Colombia.</v>
          </cell>
          <cell r="AH204">
            <v>1</v>
          </cell>
          <cell r="AI204">
            <v>0</v>
          </cell>
          <cell r="AJ204">
            <v>0</v>
          </cell>
          <cell r="AK204">
            <v>0</v>
          </cell>
          <cell r="AL204">
            <v>0</v>
          </cell>
          <cell r="AM204">
            <v>1</v>
          </cell>
          <cell r="AN204" t="str">
            <v>DCD_28</v>
          </cell>
          <cell r="AO204">
            <v>11000000</v>
          </cell>
          <cell r="AP204" t="str">
            <v>0</v>
          </cell>
          <cell r="AQ204">
            <v>0</v>
          </cell>
          <cell r="AR204" t="str">
            <v>0</v>
          </cell>
          <cell r="AS204">
            <v>0</v>
          </cell>
          <cell r="AT204">
            <v>11000000</v>
          </cell>
          <cell r="AU204">
            <v>0</v>
          </cell>
        </row>
        <row r="205">
          <cell r="A205">
            <v>22240225</v>
          </cell>
          <cell r="B205" t="str">
            <v>Dirección de Censos y Demografía</v>
          </cell>
          <cell r="C205" t="str">
            <v>DCD</v>
          </cell>
          <cell r="D205" t="str">
            <v>DCD_ETN_2025_CR</v>
          </cell>
          <cell r="E205" t="str">
            <v>Grupos Etnicos</v>
          </cell>
          <cell r="F205" t="str">
            <v>Producción de información Estadística analizada</v>
          </cell>
          <cell r="G205" t="str">
            <v>Cuadros de resultados</v>
          </cell>
          <cell r="H205" t="str">
            <v>DCD-Producción de información Estadística analizada-Cuadros de resultados</v>
          </cell>
          <cell r="I205" t="str">
            <v>202300000000008</v>
          </cell>
          <cell r="J205" t="str">
            <v>DIRECCIÓN TERRITORIAL CENTRAL</v>
          </cell>
          <cell r="K205" t="str">
            <v>DANE CENTRAL</v>
          </cell>
          <cell r="L205" t="str">
            <v>Tiquete</v>
          </cell>
          <cell r="M205" t="str">
            <v>tiquete_nacional</v>
          </cell>
          <cell r="N205">
            <v>10</v>
          </cell>
          <cell r="T205" t="str">
            <v>2025-04-01</v>
          </cell>
          <cell r="U205">
            <v>10000000</v>
          </cell>
          <cell r="V205">
            <v>10000000</v>
          </cell>
          <cell r="W205">
            <v>0</v>
          </cell>
          <cell r="X205" t="str">
            <v>NO</v>
          </cell>
          <cell r="Y205" t="str">
            <v>NO</v>
          </cell>
          <cell r="Z205" t="str">
            <v>93125</v>
          </cell>
          <cell r="AA205">
            <v>10000000</v>
          </cell>
          <cell r="AB205">
            <v>0</v>
          </cell>
          <cell r="AC205" t="str">
            <v>4953</v>
          </cell>
          <cell r="AD205" t="str">
            <v>Gestión Humana</v>
          </cell>
          <cell r="AF205" t="str">
            <v>Movilidad para el equipo Étnico y personal adminiistrativo y directivo de la DCD.</v>
          </cell>
          <cell r="AG205" t="str">
            <v>DCD_06 - Culminar el operativo de recolección del Registro Multidimensional Wayuu, así como la preparación y entrega de los resultados, en cumplimiento de la Sentencia T302/2017. (Línea base 2024 27%)</v>
          </cell>
          <cell r="AH205">
            <v>1</v>
          </cell>
          <cell r="AI205">
            <v>0</v>
          </cell>
          <cell r="AJ205">
            <v>0</v>
          </cell>
          <cell r="AK205">
            <v>0</v>
          </cell>
          <cell r="AL205">
            <v>0</v>
          </cell>
          <cell r="AM205">
            <v>1</v>
          </cell>
          <cell r="AN205" t="str">
            <v>DCD_06</v>
          </cell>
          <cell r="AO205">
            <v>10000000</v>
          </cell>
          <cell r="AP205" t="str">
            <v>0</v>
          </cell>
          <cell r="AQ205">
            <v>0</v>
          </cell>
          <cell r="AR205" t="str">
            <v>0</v>
          </cell>
          <cell r="AS205">
            <v>0</v>
          </cell>
          <cell r="AT205">
            <v>10000000</v>
          </cell>
          <cell r="AU205">
            <v>0</v>
          </cell>
        </row>
        <row r="206">
          <cell r="A206">
            <v>1540225</v>
          </cell>
          <cell r="B206" t="str">
            <v>Dirección de Censos y Demografía</v>
          </cell>
          <cell r="C206" t="str">
            <v>DCD</v>
          </cell>
          <cell r="D206" t="str">
            <v>DCD_ETN_2025_DM</v>
          </cell>
          <cell r="E206" t="str">
            <v>Grupos Etnicos</v>
          </cell>
          <cell r="F206" t="str">
            <v>Producción de información Estadística analizada</v>
          </cell>
          <cell r="G206" t="str">
            <v>Documentos metodológicos</v>
          </cell>
          <cell r="H206" t="str">
            <v>DCD-Producción de información Estadística analizada-Documentos metodológicos</v>
          </cell>
          <cell r="I206" t="str">
            <v>202300000000008</v>
          </cell>
          <cell r="J206" t="str">
            <v>DIRECCIÓN TERRITORIAL CENTRAL</v>
          </cell>
          <cell r="K206" t="str">
            <v>DANE CENTRAL</v>
          </cell>
          <cell r="L206" t="str">
            <v>Tiquete</v>
          </cell>
          <cell r="M206" t="str">
            <v>tiquete_nacional</v>
          </cell>
          <cell r="N206">
            <v>26</v>
          </cell>
          <cell r="T206" t="str">
            <v>2025-04-01</v>
          </cell>
          <cell r="U206">
            <v>26000000</v>
          </cell>
          <cell r="V206">
            <v>26000000</v>
          </cell>
          <cell r="W206">
            <v>0</v>
          </cell>
          <cell r="X206" t="str">
            <v>NO</v>
          </cell>
          <cell r="Y206" t="str">
            <v>NO</v>
          </cell>
          <cell r="Z206" t="str">
            <v>93125</v>
          </cell>
          <cell r="AA206">
            <v>26000000</v>
          </cell>
          <cell r="AB206">
            <v>0</v>
          </cell>
          <cell r="AC206" t="str">
            <v>4953</v>
          </cell>
          <cell r="AD206" t="str">
            <v>Gestión Humana</v>
          </cell>
          <cell r="AF206" t="str">
            <v>IT2-84. Plan especial de fortalecimiento técnico, tecnológico, operativo y de talento humano de los sistemas de información propios de las organizaciones indígenas para favorecer el cumplimiento de la Ley 89 de 1890 en su artículo 7.</v>
          </cell>
          <cell r="AG206" t="str">
            <v xml:space="preserve">DCD_14 - Construir el documento preliminar plan de pruebas temáticas para el conteo intercensal de población indígena </v>
          </cell>
          <cell r="AH206">
            <v>1</v>
          </cell>
          <cell r="AI206">
            <v>0</v>
          </cell>
          <cell r="AJ206">
            <v>0</v>
          </cell>
          <cell r="AK206">
            <v>0</v>
          </cell>
          <cell r="AL206">
            <v>0</v>
          </cell>
          <cell r="AM206">
            <v>1</v>
          </cell>
          <cell r="AN206" t="str">
            <v>DCD_14</v>
          </cell>
          <cell r="AO206">
            <v>26000000</v>
          </cell>
          <cell r="AP206" t="str">
            <v>0</v>
          </cell>
          <cell r="AQ206">
            <v>0</v>
          </cell>
          <cell r="AR206" t="str">
            <v>0</v>
          </cell>
          <cell r="AS206">
            <v>0</v>
          </cell>
          <cell r="AT206">
            <v>26000000</v>
          </cell>
          <cell r="AU206">
            <v>0</v>
          </cell>
        </row>
        <row r="207">
          <cell r="A207">
            <v>1440225</v>
          </cell>
          <cell r="B207" t="str">
            <v>Dirección de Censos y Demografía</v>
          </cell>
          <cell r="C207" t="str">
            <v>DCD</v>
          </cell>
          <cell r="D207" t="str">
            <v>DCD_ETN_2025_DM</v>
          </cell>
          <cell r="E207" t="str">
            <v>Grupos Etnicos</v>
          </cell>
          <cell r="F207" t="str">
            <v>Producción de información Estadística analizada</v>
          </cell>
          <cell r="G207" t="str">
            <v>Documentos metodológicos</v>
          </cell>
          <cell r="H207" t="str">
            <v>DCD-Producción de información Estadística analizada-Documentos metodológicos</v>
          </cell>
          <cell r="I207" t="str">
            <v>202300000000008</v>
          </cell>
          <cell r="J207" t="str">
            <v>DIRECCIÓN TERRITORIAL CENTRAL</v>
          </cell>
          <cell r="K207" t="str">
            <v>DANE CENTRAL</v>
          </cell>
          <cell r="L207" t="str">
            <v>Tiquete</v>
          </cell>
          <cell r="M207" t="str">
            <v>tiquete_nacional</v>
          </cell>
          <cell r="N207">
            <v>52</v>
          </cell>
          <cell r="T207" t="str">
            <v>2025-04-01</v>
          </cell>
          <cell r="U207">
            <v>52000000</v>
          </cell>
          <cell r="V207">
            <v>52000000</v>
          </cell>
          <cell r="W207">
            <v>0</v>
          </cell>
          <cell r="X207" t="str">
            <v>NO</v>
          </cell>
          <cell r="Y207" t="str">
            <v>NO</v>
          </cell>
          <cell r="Z207" t="str">
            <v>93125</v>
          </cell>
          <cell r="AA207">
            <v>52000000</v>
          </cell>
          <cell r="AB207">
            <v>0</v>
          </cell>
          <cell r="AC207" t="str">
            <v>4953</v>
          </cell>
          <cell r="AD207" t="str">
            <v>Gestión Humana</v>
          </cell>
          <cell r="AF207" t="str">
            <v>Continuar con ejercicios de pruebas con la nueva forma de pregunta para la identificación del sujeto campesino a partir de una muestra representativa y Fortalecimiento de capacidades estadísticas con comunidades.</v>
          </cell>
          <cell r="AG207" t="str">
            <v>DCD_20 - Realizar el acompañamiento técnico para la producción de información estadística para la caracterización de la población campesina en cumplimiento de la sentencia 2028 de 2018</v>
          </cell>
          <cell r="AH207">
            <v>1</v>
          </cell>
          <cell r="AI207">
            <v>0</v>
          </cell>
          <cell r="AJ207">
            <v>0</v>
          </cell>
          <cell r="AK207">
            <v>0</v>
          </cell>
          <cell r="AL207">
            <v>0</v>
          </cell>
          <cell r="AM207">
            <v>1</v>
          </cell>
          <cell r="AN207" t="str">
            <v>DCD_20</v>
          </cell>
          <cell r="AO207">
            <v>52000000</v>
          </cell>
          <cell r="AP207" t="str">
            <v>0</v>
          </cell>
          <cell r="AQ207">
            <v>0</v>
          </cell>
          <cell r="AR207" t="str">
            <v>0</v>
          </cell>
          <cell r="AS207">
            <v>0</v>
          </cell>
          <cell r="AT207">
            <v>52000000</v>
          </cell>
          <cell r="AU207">
            <v>0</v>
          </cell>
        </row>
        <row r="208">
          <cell r="A208">
            <v>1640225</v>
          </cell>
          <cell r="B208" t="str">
            <v>Dirección de Censos y Demografía</v>
          </cell>
          <cell r="C208" t="str">
            <v>DCD</v>
          </cell>
          <cell r="D208" t="str">
            <v>DCD_PPED_2025_DM</v>
          </cell>
          <cell r="E208" t="str">
            <v>Proyecciones de Poblacion</v>
          </cell>
          <cell r="F208" t="str">
            <v>Producción de información Estadística analizada</v>
          </cell>
          <cell r="G208" t="str">
            <v>Documentos metodológicos</v>
          </cell>
          <cell r="H208" t="str">
            <v>DCD-Producción de información Estadística analizada-Documentos metodológicos</v>
          </cell>
          <cell r="I208" t="str">
            <v>202300000000008</v>
          </cell>
          <cell r="J208" t="str">
            <v>DIRECCIÓN TERRITORIAL CENTRAL</v>
          </cell>
          <cell r="K208" t="str">
            <v>DANE CENTRAL</v>
          </cell>
          <cell r="L208" t="str">
            <v>Tiquete</v>
          </cell>
          <cell r="M208" t="str">
            <v>tiquete_nacional</v>
          </cell>
          <cell r="N208">
            <v>8</v>
          </cell>
          <cell r="T208" t="str">
            <v>2025-04-01</v>
          </cell>
          <cell r="U208">
            <v>8000000</v>
          </cell>
          <cell r="V208">
            <v>8000000</v>
          </cell>
          <cell r="W208">
            <v>0</v>
          </cell>
          <cell r="X208" t="str">
            <v>NO</v>
          </cell>
          <cell r="Y208" t="str">
            <v>NO</v>
          </cell>
          <cell r="Z208" t="str">
            <v>93125</v>
          </cell>
          <cell r="AA208">
            <v>8000000</v>
          </cell>
          <cell r="AB208">
            <v>0</v>
          </cell>
          <cell r="AC208" t="str">
            <v>4953</v>
          </cell>
          <cell r="AD208" t="str">
            <v>Gestión Humana</v>
          </cell>
          <cell r="AF208" t="str">
            <v>Movilidad para el equipo de Proyecciones de Población y Migraciones en DANE Central. - -</v>
          </cell>
          <cell r="AG208" t="str">
            <v>DCD_22 - Desarrollar propuesta técnica para el fortalecimiento de la gestión, integración y articulación de la información poblacional y los análisis sociodemográficos con enfoque territorial.</v>
          </cell>
          <cell r="AH208">
            <v>0.75</v>
          </cell>
          <cell r="AI208" t="str">
            <v>DCD_16 - Realizar acompañamiento técnico para la elaboración de los listados censales para la población NARP</v>
          </cell>
          <cell r="AJ208">
            <v>0.25</v>
          </cell>
          <cell r="AK208">
            <v>0</v>
          </cell>
          <cell r="AL208">
            <v>0</v>
          </cell>
          <cell r="AM208">
            <v>1</v>
          </cell>
          <cell r="AN208" t="str">
            <v>DCD_22</v>
          </cell>
          <cell r="AO208">
            <v>6000000</v>
          </cell>
          <cell r="AP208" t="str">
            <v>DCD_16</v>
          </cell>
          <cell r="AQ208">
            <v>2000000</v>
          </cell>
          <cell r="AR208" t="str">
            <v>0</v>
          </cell>
          <cell r="AS208">
            <v>0</v>
          </cell>
          <cell r="AT208">
            <v>8000000</v>
          </cell>
          <cell r="AU208">
            <v>0</v>
          </cell>
        </row>
        <row r="209">
          <cell r="A209">
            <v>2840525</v>
          </cell>
          <cell r="B209" t="str">
            <v>Dirección de Censos y Demografía</v>
          </cell>
          <cell r="C209" t="str">
            <v>DCD</v>
          </cell>
          <cell r="D209" t="str">
            <v>SENTENCIA_2025_SII</v>
          </cell>
          <cell r="E209" t="str">
            <v>Sentencia T302</v>
          </cell>
          <cell r="F209" t="str">
            <v>Producción de información estructural</v>
          </cell>
          <cell r="G209" t="str">
            <v>Servicio de información implementado</v>
          </cell>
          <cell r="H209" t="str">
            <v>DCD-Producción de información estructural-Servicio de información implementado</v>
          </cell>
          <cell r="I209" t="str">
            <v>202300000000099</v>
          </cell>
          <cell r="J209" t="str">
            <v>DIRECCIÓN TERRITORIAL CENTRAL</v>
          </cell>
          <cell r="K209" t="str">
            <v>DANE CENTRAL</v>
          </cell>
          <cell r="L209" t="str">
            <v>Tiquete</v>
          </cell>
          <cell r="M209" t="str">
            <v>tiquete_nacional</v>
          </cell>
          <cell r="N209">
            <v>15</v>
          </cell>
          <cell r="T209" t="str">
            <v>2025-04-01</v>
          </cell>
          <cell r="U209">
            <v>15000000</v>
          </cell>
          <cell r="V209">
            <v>15000000</v>
          </cell>
          <cell r="W209">
            <v>0</v>
          </cell>
          <cell r="X209" t="str">
            <v>NO</v>
          </cell>
          <cell r="Y209" t="str">
            <v>NO</v>
          </cell>
          <cell r="Z209" t="str">
            <v>93125</v>
          </cell>
          <cell r="AA209">
            <v>15000000</v>
          </cell>
          <cell r="AB209">
            <v>0</v>
          </cell>
          <cell r="AC209" t="str">
            <v>4953</v>
          </cell>
          <cell r="AD209" t="str">
            <v>Gestión Humana</v>
          </cell>
          <cell r="AF209" t="str">
            <v>RRAA_Tiquetes - -</v>
          </cell>
          <cell r="AG209" t="str">
            <v>DCD_06 - Culminar el operativo de recolección del Registro Multidimensional Wayuu, así como la preparación y entrega de los resultados, en cumplimiento de la Sentencia T302/2017. (Línea base 2024 27%)</v>
          </cell>
          <cell r="AH209">
            <v>1</v>
          </cell>
          <cell r="AI209">
            <v>0</v>
          </cell>
          <cell r="AJ209">
            <v>0</v>
          </cell>
          <cell r="AK209">
            <v>0</v>
          </cell>
          <cell r="AL209">
            <v>0</v>
          </cell>
          <cell r="AM209">
            <v>1</v>
          </cell>
          <cell r="AN209" t="str">
            <v>DCD_06</v>
          </cell>
          <cell r="AO209">
            <v>15000000</v>
          </cell>
          <cell r="AP209" t="str">
            <v>0</v>
          </cell>
          <cell r="AQ209">
            <v>0</v>
          </cell>
          <cell r="AR209" t="str">
            <v>0</v>
          </cell>
          <cell r="AS209">
            <v>0</v>
          </cell>
          <cell r="AT209">
            <v>15000000</v>
          </cell>
          <cell r="AU209">
            <v>0</v>
          </cell>
        </row>
        <row r="210">
          <cell r="A210">
            <v>2740525</v>
          </cell>
          <cell r="B210" t="str">
            <v>Dirección de Censos y Demografía</v>
          </cell>
          <cell r="C210" t="str">
            <v>DCD</v>
          </cell>
          <cell r="D210" t="str">
            <v>SENTENCIA_2025_BDC</v>
          </cell>
          <cell r="E210" t="str">
            <v>Sentencia T302</v>
          </cell>
          <cell r="F210" t="str">
            <v>Producción de información estructural</v>
          </cell>
          <cell r="G210" t="str">
            <v>Bases de datos Censal</v>
          </cell>
          <cell r="H210" t="str">
            <v>DCD-Producción de información estructural-Bases de datos Censal</v>
          </cell>
          <cell r="I210" t="str">
            <v>202300000000099</v>
          </cell>
          <cell r="J210" t="str">
            <v>DIRECCIÓN TERRITORIAL CENTRAL</v>
          </cell>
          <cell r="K210" t="str">
            <v>DANE CENTRAL</v>
          </cell>
          <cell r="L210" t="str">
            <v>Tiquete</v>
          </cell>
          <cell r="M210" t="str">
            <v>tiquete_nacional</v>
          </cell>
          <cell r="N210">
            <v>21</v>
          </cell>
          <cell r="T210" t="str">
            <v>2025-04-01</v>
          </cell>
          <cell r="U210">
            <v>21000000</v>
          </cell>
          <cell r="V210">
            <v>21000000</v>
          </cell>
          <cell r="W210">
            <v>0</v>
          </cell>
          <cell r="X210" t="str">
            <v>NO</v>
          </cell>
          <cell r="Y210" t="str">
            <v>NO</v>
          </cell>
          <cell r="Z210" t="str">
            <v>93125</v>
          </cell>
          <cell r="AA210">
            <v>21000000</v>
          </cell>
          <cell r="AB210">
            <v>0</v>
          </cell>
          <cell r="AC210" t="str">
            <v>4953</v>
          </cell>
          <cell r="AD210" t="str">
            <v>Gestión Humana</v>
          </cell>
          <cell r="AF210" t="str">
            <v>Seguimiento contratos operativos y operativo - -</v>
          </cell>
          <cell r="AG210" t="str">
            <v>DCD_06 - Culminar el operativo de recolección del Registro Multidimensional Wayuu, así como la preparación y entrega de los resultados, en cumplimiento de la Sentencia T302/2017. (Línea base 2024 27%)</v>
          </cell>
          <cell r="AH210">
            <v>1</v>
          </cell>
          <cell r="AI210">
            <v>0</v>
          </cell>
          <cell r="AJ210">
            <v>0</v>
          </cell>
          <cell r="AK210">
            <v>0</v>
          </cell>
          <cell r="AL210">
            <v>0</v>
          </cell>
          <cell r="AM210">
            <v>1</v>
          </cell>
          <cell r="AN210" t="str">
            <v>DCD_06</v>
          </cell>
          <cell r="AO210">
            <v>21000000</v>
          </cell>
          <cell r="AP210" t="str">
            <v>0</v>
          </cell>
          <cell r="AQ210">
            <v>0</v>
          </cell>
          <cell r="AR210" t="str">
            <v>0</v>
          </cell>
          <cell r="AS210">
            <v>0</v>
          </cell>
          <cell r="AT210">
            <v>21000000</v>
          </cell>
          <cell r="AU210">
            <v>0</v>
          </cell>
        </row>
        <row r="211">
          <cell r="A211">
            <v>2640525</v>
          </cell>
          <cell r="B211" t="str">
            <v>Dirección de Censos y Demografía</v>
          </cell>
          <cell r="C211" t="str">
            <v>DCD</v>
          </cell>
          <cell r="D211" t="str">
            <v>SENTENCIA_2025_BDC</v>
          </cell>
          <cell r="E211" t="str">
            <v>Sentencia T302</v>
          </cell>
          <cell r="F211" t="str">
            <v>Producción de información estructural</v>
          </cell>
          <cell r="G211" t="str">
            <v>Bases de datos Censal</v>
          </cell>
          <cell r="H211" t="str">
            <v>DCD-Producción de información estructural-Bases de datos Censal</v>
          </cell>
          <cell r="I211" t="str">
            <v>202300000000099</v>
          </cell>
          <cell r="J211" t="str">
            <v>DIRECCIÓN TERRITORIAL CENTRAL</v>
          </cell>
          <cell r="K211" t="str">
            <v>DANE CENTRAL</v>
          </cell>
          <cell r="L211" t="str">
            <v>Tiquete</v>
          </cell>
          <cell r="M211" t="str">
            <v>tiquete_nacional</v>
          </cell>
          <cell r="N211">
            <v>48</v>
          </cell>
          <cell r="T211" t="str">
            <v>2025-04-01</v>
          </cell>
          <cell r="U211">
            <v>48000000</v>
          </cell>
          <cell r="V211">
            <v>48000000</v>
          </cell>
          <cell r="W211">
            <v>0</v>
          </cell>
          <cell r="X211" t="str">
            <v>NO</v>
          </cell>
          <cell r="Y211" t="str">
            <v>NO</v>
          </cell>
          <cell r="Z211" t="str">
            <v>93125</v>
          </cell>
          <cell r="AA211">
            <v>48000000</v>
          </cell>
          <cell r="AB211">
            <v>0</v>
          </cell>
          <cell r="AC211" t="str">
            <v>4953</v>
          </cell>
          <cell r="AD211" t="str">
            <v>Gestión Humana</v>
          </cell>
          <cell r="AF211" t="str">
            <v>Seguimiento contratos operativos y operativo - -</v>
          </cell>
          <cell r="AG211" t="str">
            <v>DCD_06 - Culminar el operativo de recolección del Registro Multidimensional Wayuu, así como la preparación y entrega de los resultados, en cumplimiento de la Sentencia T302/2017. (Línea base 2024 27%)</v>
          </cell>
          <cell r="AH211">
            <v>1</v>
          </cell>
          <cell r="AI211">
            <v>0</v>
          </cell>
          <cell r="AJ211">
            <v>0</v>
          </cell>
          <cell r="AK211">
            <v>0</v>
          </cell>
          <cell r="AL211">
            <v>0</v>
          </cell>
          <cell r="AM211">
            <v>1</v>
          </cell>
          <cell r="AN211" t="str">
            <v>DCD_06</v>
          </cell>
          <cell r="AO211">
            <v>48000000</v>
          </cell>
          <cell r="AP211" t="str">
            <v>0</v>
          </cell>
          <cell r="AQ211">
            <v>0</v>
          </cell>
          <cell r="AR211" t="str">
            <v>0</v>
          </cell>
          <cell r="AS211">
            <v>0</v>
          </cell>
          <cell r="AT211">
            <v>48000000</v>
          </cell>
          <cell r="AU211">
            <v>0</v>
          </cell>
        </row>
        <row r="212">
          <cell r="A212">
            <v>34830225</v>
          </cell>
          <cell r="B212" t="str">
            <v>Dirección de Censos y Demografía</v>
          </cell>
          <cell r="C212" t="str">
            <v>DCD</v>
          </cell>
          <cell r="D212" t="str">
            <v>DCD_EEVV_2025_CR</v>
          </cell>
          <cell r="E212" t="str">
            <v>Estadisticas Vitales</v>
          </cell>
          <cell r="F212" t="str">
            <v>Producción de información Estadística analizada</v>
          </cell>
          <cell r="G212" t="str">
            <v>Cuadros de resultados</v>
          </cell>
          <cell r="H212" t="str">
            <v>DCD-Producción de información Estadística analizada-Cuadros de resultados</v>
          </cell>
          <cell r="I212" t="str">
            <v>202300000000008</v>
          </cell>
          <cell r="J212" t="str">
            <v>DIRECCIÓN TERRITORIAL CENTRAL</v>
          </cell>
          <cell r="K212" t="str">
            <v>DANE CENTRAL</v>
          </cell>
          <cell r="L212" t="str">
            <v>Viático</v>
          </cell>
          <cell r="M212" t="str">
            <v>Viático</v>
          </cell>
          <cell r="T212" t="str">
            <v>2025-03-01</v>
          </cell>
          <cell r="U212">
            <v>44401609</v>
          </cell>
          <cell r="V212">
            <v>44401609</v>
          </cell>
          <cell r="W212">
            <v>0</v>
          </cell>
          <cell r="X212" t="str">
            <v>no</v>
          </cell>
          <cell r="Y212" t="str">
            <v>no</v>
          </cell>
          <cell r="Z212" t="str">
            <v>59825</v>
          </cell>
          <cell r="AA212">
            <v>44401609</v>
          </cell>
          <cell r="AB212">
            <v>0</v>
          </cell>
          <cell r="AC212" t="str">
            <v>2222</v>
          </cell>
          <cell r="AD212" t="str">
            <v>Dirección de Censos y Demografía</v>
          </cell>
          <cell r="AF212" t="str">
            <v>Viáticos para el equipo de Estadísticas Vitales del DANE Central. - -</v>
          </cell>
          <cell r="AG212" t="str">
            <v>DCD_28 - Producir boletines y cuadros de salida con información estadística de nacimientos y defunciones a nivel nacional producidos, para el registro de hechos vitales en Colombia.</v>
          </cell>
          <cell r="AH212">
            <v>1</v>
          </cell>
          <cell r="AI212">
            <v>0</v>
          </cell>
          <cell r="AJ212">
            <v>0</v>
          </cell>
          <cell r="AK212">
            <v>0</v>
          </cell>
          <cell r="AL212">
            <v>0</v>
          </cell>
          <cell r="AM212">
            <v>1</v>
          </cell>
          <cell r="AN212" t="str">
            <v>DCD_28</v>
          </cell>
          <cell r="AO212">
            <v>44401609</v>
          </cell>
          <cell r="AP212" t="str">
            <v>0</v>
          </cell>
          <cell r="AQ212">
            <v>0</v>
          </cell>
          <cell r="AR212" t="str">
            <v>0</v>
          </cell>
          <cell r="AS212">
            <v>0</v>
          </cell>
          <cell r="AT212">
            <v>44401609</v>
          </cell>
          <cell r="AU212">
            <v>0</v>
          </cell>
        </row>
        <row r="213">
          <cell r="A213">
            <v>107230225</v>
          </cell>
          <cell r="B213" t="str">
            <v>Dirección de Censos y Demografía</v>
          </cell>
          <cell r="C213" t="str">
            <v>DCD</v>
          </cell>
          <cell r="D213" t="str">
            <v>DCD_EEVV_2025_CR</v>
          </cell>
          <cell r="E213" t="str">
            <v>Estadisticas Vitales</v>
          </cell>
          <cell r="F213" t="str">
            <v>Producción de información Estadística analizada</v>
          </cell>
          <cell r="G213" t="str">
            <v>Cuadros de resultados</v>
          </cell>
          <cell r="H213" t="str">
            <v>DCD-Producción de información Estadística analizada-Cuadros de resultados</v>
          </cell>
          <cell r="I213" t="str">
            <v>202300000000008</v>
          </cell>
          <cell r="J213" t="str">
            <v>DIRECCIÓN TERRITORIAL SUR OCCIDENTE</v>
          </cell>
          <cell r="K213" t="str">
            <v>POPAYÁN</v>
          </cell>
          <cell r="L213" t="str">
            <v>Viático</v>
          </cell>
          <cell r="M213" t="str">
            <v>Viático</v>
          </cell>
          <cell r="T213" t="str">
            <v>2025-03-17</v>
          </cell>
          <cell r="U213">
            <v>629630</v>
          </cell>
          <cell r="V213">
            <v>629630</v>
          </cell>
          <cell r="W213">
            <v>0</v>
          </cell>
          <cell r="X213" t="str">
            <v>NO</v>
          </cell>
          <cell r="Y213" t="str">
            <v>NO</v>
          </cell>
          <cell r="Z213" t="str">
            <v>53625, 45225</v>
          </cell>
          <cell r="AA213">
            <v>629630</v>
          </cell>
          <cell r="AB213">
            <v>0</v>
          </cell>
          <cell r="AC213" t="str">
            <v>6124, 3520</v>
          </cell>
          <cell r="AD213" t="str">
            <v>Dirección Territorial Cali, Dirección Territorial Cali</v>
          </cell>
          <cell r="AF213" t="str">
            <v>Acompañar en el proceso de fortalecimiento solicitado por la secretaria departamental del Cauca.</v>
          </cell>
          <cell r="AG213" t="str">
            <v>DCD_28 - Producir boletines y cuadros de salida con información estadística de nacimientos y defunciones a nivel nacional producidos, para el registro de hechos vitales en Colombia.</v>
          </cell>
          <cell r="AH213">
            <v>1</v>
          </cell>
          <cell r="AI213" t="str">
            <v/>
          </cell>
          <cell r="AJ213">
            <v>0</v>
          </cell>
          <cell r="AK213" t="str">
            <v/>
          </cell>
          <cell r="AL213">
            <v>0</v>
          </cell>
          <cell r="AM213">
            <v>1</v>
          </cell>
          <cell r="AN213" t="str">
            <v>DCD_28</v>
          </cell>
          <cell r="AO213">
            <v>629630</v>
          </cell>
          <cell r="AP213" t="str">
            <v/>
          </cell>
          <cell r="AQ213">
            <v>0</v>
          </cell>
          <cell r="AR213" t="str">
            <v/>
          </cell>
          <cell r="AS213">
            <v>0</v>
          </cell>
          <cell r="AT213">
            <v>629630</v>
          </cell>
          <cell r="AU213">
            <v>0</v>
          </cell>
        </row>
        <row r="214">
          <cell r="A214">
            <v>106230525</v>
          </cell>
          <cell r="B214" t="str">
            <v>Dirección de Censos y Demografía</v>
          </cell>
          <cell r="C214" t="str">
            <v>DCD</v>
          </cell>
          <cell r="D214" t="str">
            <v>SENTENCIA_2025_BDC</v>
          </cell>
          <cell r="E214" t="str">
            <v>Sentencia T302</v>
          </cell>
          <cell r="F214" t="str">
            <v>Producción de información estructural</v>
          </cell>
          <cell r="G214" t="str">
            <v>Bases de datos Censal</v>
          </cell>
          <cell r="H214" t="str">
            <v>DCD-Producción de información estructural-Bases de datos Censal</v>
          </cell>
          <cell r="I214" t="str">
            <v>202300000000099</v>
          </cell>
          <cell r="J214" t="str">
            <v>DIRECCIÓN TERRITORIAL CENTRAL</v>
          </cell>
          <cell r="K214" t="str">
            <v>DANE CENTRAL</v>
          </cell>
          <cell r="L214" t="str">
            <v>Viático</v>
          </cell>
          <cell r="M214" t="str">
            <v>Viático</v>
          </cell>
          <cell r="T214" t="str">
            <v>2025-03-17</v>
          </cell>
          <cell r="U214">
            <v>60368010</v>
          </cell>
          <cell r="V214">
            <v>24283000</v>
          </cell>
          <cell r="W214">
            <v>36085010</v>
          </cell>
          <cell r="X214" t="str">
            <v>no</v>
          </cell>
          <cell r="Y214" t="str">
            <v>no</v>
          </cell>
          <cell r="Z214" t="str">
            <v>87725</v>
          </cell>
          <cell r="AA214">
            <v>24283000</v>
          </cell>
          <cell r="AB214">
            <v>36085010</v>
          </cell>
          <cell r="AC214" t="str">
            <v>2741</v>
          </cell>
          <cell r="AD214" t="str">
            <v>Dirección de Recolección y Acopio</v>
          </cell>
          <cell r="AF214" t="str">
            <v>Viaticos DRA</v>
          </cell>
          <cell r="AG214" t="str">
            <v>DCD_06 - Culminar el operativo de recolección del Registro Multidimensional Wayuu, así como la preparación y entrega de los resultados, en cumplimiento de la Sentencia T302/2017. (Línea base 2024 27%)</v>
          </cell>
          <cell r="AH214">
            <v>1</v>
          </cell>
          <cell r="AI214" t="str">
            <v/>
          </cell>
          <cell r="AJ214">
            <v>0</v>
          </cell>
          <cell r="AK214" t="str">
            <v/>
          </cell>
          <cell r="AL214">
            <v>0</v>
          </cell>
          <cell r="AM214">
            <v>1</v>
          </cell>
          <cell r="AN214" t="str">
            <v>DCD_06</v>
          </cell>
          <cell r="AO214">
            <v>60368010</v>
          </cell>
          <cell r="AP214" t="str">
            <v/>
          </cell>
          <cell r="AQ214">
            <v>0</v>
          </cell>
          <cell r="AR214" t="str">
            <v/>
          </cell>
          <cell r="AS214">
            <v>0</v>
          </cell>
          <cell r="AT214">
            <v>60368010</v>
          </cell>
          <cell r="AU214">
            <v>0</v>
          </cell>
        </row>
        <row r="215">
          <cell r="A215">
            <v>120130225</v>
          </cell>
          <cell r="B215" t="str">
            <v>Dirección de Censos y Demografía</v>
          </cell>
          <cell r="C215" t="str">
            <v>DCD</v>
          </cell>
          <cell r="D215" t="str">
            <v>DCD_EEVV_2025_CR</v>
          </cell>
          <cell r="E215" t="str">
            <v>Estadisticas Vitales</v>
          </cell>
          <cell r="F215" t="str">
            <v>Producción de información Estadística analizada</v>
          </cell>
          <cell r="G215" t="str">
            <v>Cuadros de resultados</v>
          </cell>
          <cell r="H215" t="str">
            <v>DCD-Producción de información Estadística analizada-Cuadros de resultados</v>
          </cell>
          <cell r="I215" t="str">
            <v>202300000000008</v>
          </cell>
          <cell r="J215" t="str">
            <v>DIRECCIÓN TERRITORIAL SUR OCCIDENTE</v>
          </cell>
          <cell r="K215" t="str">
            <v>PASTO</v>
          </cell>
          <cell r="L215" t="str">
            <v>Viático</v>
          </cell>
          <cell r="M215" t="str">
            <v>Viático</v>
          </cell>
          <cell r="T215" t="str">
            <v>2025-07-01</v>
          </cell>
          <cell r="U215">
            <v>1063191</v>
          </cell>
          <cell r="V215">
            <v>1063191</v>
          </cell>
          <cell r="W215">
            <v>0</v>
          </cell>
          <cell r="X215" t="str">
            <v>NO</v>
          </cell>
          <cell r="Y215" t="str">
            <v>NO</v>
          </cell>
          <cell r="Z215" t="str">
            <v>53625</v>
          </cell>
          <cell r="AA215">
            <v>1063191</v>
          </cell>
          <cell r="AB215">
            <v>0</v>
          </cell>
          <cell r="AC215" t="str">
            <v>6124</v>
          </cell>
          <cell r="AD215" t="str">
            <v>Dirección Territorial Cali</v>
          </cell>
          <cell r="AF215" t="str">
            <v>viaticos para la sede de Pasto</v>
          </cell>
          <cell r="AG215" t="str">
            <v>DCD_06 - Culminar el operativo de recolección del Registro Multidimensional Wayuu, así como la preparación y entrega de los resultados, en cumplimiento de la Sentencia T302/2017. (Línea base 2024 27%)</v>
          </cell>
          <cell r="AH215">
            <v>1</v>
          </cell>
          <cell r="AI215" t="str">
            <v/>
          </cell>
          <cell r="AJ215">
            <v>0</v>
          </cell>
          <cell r="AK215" t="str">
            <v/>
          </cell>
          <cell r="AL215">
            <v>0</v>
          </cell>
          <cell r="AM215">
            <v>1</v>
          </cell>
          <cell r="AN215" t="str">
            <v>DCD_06</v>
          </cell>
          <cell r="AO215">
            <v>1063191</v>
          </cell>
          <cell r="AP215" t="str">
            <v/>
          </cell>
          <cell r="AQ215">
            <v>0</v>
          </cell>
          <cell r="AR215" t="str">
            <v/>
          </cell>
          <cell r="AS215">
            <v>0</v>
          </cell>
          <cell r="AT215">
            <v>1063191</v>
          </cell>
          <cell r="AU215">
            <v>0</v>
          </cell>
        </row>
        <row r="216">
          <cell r="A216">
            <v>33830225</v>
          </cell>
          <cell r="B216" t="str">
            <v>Dirección de Censos y Demografía</v>
          </cell>
          <cell r="C216" t="str">
            <v>DCD</v>
          </cell>
          <cell r="D216" t="str">
            <v>DCD_ETN_2025_DM</v>
          </cell>
          <cell r="E216" t="str">
            <v>Grupos Etnicos</v>
          </cell>
          <cell r="F216" t="str">
            <v>Producción de información Estadística analizada</v>
          </cell>
          <cell r="G216" t="str">
            <v>Documentos metodológicos</v>
          </cell>
          <cell r="H216" t="str">
            <v>DCD-Producción de información Estadística analizada-Documentos metodológicos</v>
          </cell>
          <cell r="I216" t="str">
            <v>202300000000008</v>
          </cell>
          <cell r="J216" t="str">
            <v>DIRECCIÓN TERRITORIAL CENTRAL</v>
          </cell>
          <cell r="K216" t="str">
            <v>DANE CENTRAL</v>
          </cell>
          <cell r="L216" t="str">
            <v>Viático</v>
          </cell>
          <cell r="M216" t="str">
            <v>Viático</v>
          </cell>
          <cell r="T216" t="str">
            <v>2025-03-01</v>
          </cell>
          <cell r="U216">
            <v>51290446</v>
          </cell>
          <cell r="V216">
            <v>51290446</v>
          </cell>
          <cell r="W216">
            <v>0</v>
          </cell>
          <cell r="X216" t="str">
            <v>no</v>
          </cell>
          <cell r="Y216" t="str">
            <v>no</v>
          </cell>
          <cell r="Z216" t="str">
            <v>59625</v>
          </cell>
          <cell r="AA216">
            <v>51290446</v>
          </cell>
          <cell r="AB216">
            <v>0</v>
          </cell>
          <cell r="AC216" t="str">
            <v>1208</v>
          </cell>
          <cell r="AD216" t="str">
            <v>Dirección de Censos y Demografía</v>
          </cell>
          <cell r="AF216" t="str">
            <v>Continuar con ejercicios de pruebas con la nueva forma de pregunta para la identificación del sujeto campesino a partir de una muestra representativa y Fortalecimiento de capacidades estadísticas con comunidades.</v>
          </cell>
          <cell r="AG216" t="str">
            <v>DCD_06 - Culminar el operativo de recolección del Registro Multidimensional Wayuu, así como la preparación y entrega de los resultados, en cumplimiento de la Sentencia T302/2017. (Línea base 2024 27%)</v>
          </cell>
          <cell r="AH216">
            <v>1</v>
          </cell>
          <cell r="AI216">
            <v>0</v>
          </cell>
          <cell r="AJ216">
            <v>0</v>
          </cell>
          <cell r="AK216">
            <v>0</v>
          </cell>
          <cell r="AL216">
            <v>0</v>
          </cell>
          <cell r="AM216">
            <v>1</v>
          </cell>
          <cell r="AN216" t="str">
            <v>DCD_06</v>
          </cell>
          <cell r="AO216">
            <v>51290446</v>
          </cell>
          <cell r="AP216" t="str">
            <v>0</v>
          </cell>
          <cell r="AQ216">
            <v>0</v>
          </cell>
          <cell r="AR216" t="str">
            <v>0</v>
          </cell>
          <cell r="AS216">
            <v>0</v>
          </cell>
          <cell r="AT216">
            <v>51290446</v>
          </cell>
          <cell r="AU216">
            <v>0</v>
          </cell>
        </row>
        <row r="217">
          <cell r="A217">
            <v>122230225</v>
          </cell>
          <cell r="B217" t="str">
            <v>Dirección de Censos y Demografía</v>
          </cell>
          <cell r="C217" t="str">
            <v>DCD</v>
          </cell>
          <cell r="D217" t="str">
            <v>DCD_EEVV_2025_CR</v>
          </cell>
          <cell r="E217" t="str">
            <v>Estadisticas Vitales</v>
          </cell>
          <cell r="F217" t="str">
            <v>Producción de información Estadística analizada</v>
          </cell>
          <cell r="G217" t="str">
            <v>Cuadros de resultados</v>
          </cell>
          <cell r="H217" t="str">
            <v>DCD-Producción de información Estadística analizada-Cuadros de resultados</v>
          </cell>
          <cell r="I217" t="str">
            <v>202300000000008</v>
          </cell>
          <cell r="J217" t="str">
            <v>DIRECCIÓN TERRITORIAL NOROCCIDENTE</v>
          </cell>
          <cell r="K217" t="str">
            <v>MANIZALES_MED</v>
          </cell>
          <cell r="L217" t="str">
            <v>Viático</v>
          </cell>
          <cell r="M217" t="str">
            <v>Viático</v>
          </cell>
          <cell r="T217" t="str">
            <v>2025-08-11</v>
          </cell>
          <cell r="U217">
            <v>1172224</v>
          </cell>
          <cell r="V217">
            <v>1172224</v>
          </cell>
          <cell r="W217">
            <v>0</v>
          </cell>
          <cell r="X217" t="str">
            <v>NO</v>
          </cell>
          <cell r="Y217" t="str">
            <v>NO</v>
          </cell>
          <cell r="Z217" t="str">
            <v>38625</v>
          </cell>
          <cell r="AA217">
            <v>1172224</v>
          </cell>
          <cell r="AB217">
            <v>0</v>
          </cell>
          <cell r="AC217" t="str">
            <v>2210</v>
          </cell>
          <cell r="AD217" t="str">
            <v>Dirección Territorial Medellín</v>
          </cell>
          <cell r="AF217" t="str">
            <v>Nancy Londoño Betancurt y demás personal.</v>
          </cell>
          <cell r="AG217" t="str">
            <v>DCD_06 - Culminar el operativo de recolección del Registro Multidimensional Wayuu, así como la preparación y entrega de los resultados, en cumplimiento de la Sentencia T302/2017. (Línea base 2024 27%)</v>
          </cell>
          <cell r="AH217">
            <v>1</v>
          </cell>
          <cell r="AI217" t="str">
            <v/>
          </cell>
          <cell r="AJ217">
            <v>0</v>
          </cell>
          <cell r="AK217" t="str">
            <v/>
          </cell>
          <cell r="AL217">
            <v>0</v>
          </cell>
          <cell r="AM217">
            <v>1</v>
          </cell>
          <cell r="AN217" t="str">
            <v>DCD_06</v>
          </cell>
          <cell r="AO217">
            <v>1172224</v>
          </cell>
          <cell r="AP217" t="str">
            <v/>
          </cell>
          <cell r="AQ217">
            <v>0</v>
          </cell>
          <cell r="AR217" t="str">
            <v/>
          </cell>
          <cell r="AS217">
            <v>0</v>
          </cell>
          <cell r="AT217">
            <v>1172224</v>
          </cell>
          <cell r="AU217">
            <v>0</v>
          </cell>
        </row>
        <row r="218">
          <cell r="A218">
            <v>123330525</v>
          </cell>
          <cell r="B218" t="str">
            <v>Dirección de Censos y Demografía</v>
          </cell>
          <cell r="C218" t="str">
            <v>DCD</v>
          </cell>
          <cell r="D218" t="str">
            <v>SENTENCIA_2025_BDC</v>
          </cell>
          <cell r="E218" t="str">
            <v>Sentencia T302</v>
          </cell>
          <cell r="F218" t="str">
            <v>Producción de información estructural</v>
          </cell>
          <cell r="G218" t="str">
            <v>Bases de datos Censal</v>
          </cell>
          <cell r="H218" t="str">
            <v>DCD-Producción de información estructural-Bases de datos Censal</v>
          </cell>
          <cell r="I218" t="str">
            <v>202300000000099</v>
          </cell>
          <cell r="J218" t="str">
            <v>DIRECCIÓN TERRITORIAL NORTE</v>
          </cell>
          <cell r="K218" t="str">
            <v>RIOHACHA</v>
          </cell>
          <cell r="L218" t="str">
            <v>Viático</v>
          </cell>
          <cell r="M218" t="str">
            <v>Viático</v>
          </cell>
          <cell r="T218" t="str">
            <v>2025-09-15</v>
          </cell>
          <cell r="U218">
            <v>42000000</v>
          </cell>
          <cell r="V218">
            <v>42000000</v>
          </cell>
          <cell r="W218">
            <v>0</v>
          </cell>
          <cell r="X218" t="str">
            <v>no</v>
          </cell>
          <cell r="Y218" t="str">
            <v>no</v>
          </cell>
          <cell r="Z218" t="str">
            <v>79925</v>
          </cell>
          <cell r="AA218">
            <v>42000000</v>
          </cell>
          <cell r="AB218">
            <v>0</v>
          </cell>
          <cell r="AC218" t="str">
            <v>6769</v>
          </cell>
          <cell r="AD218" t="str">
            <v>Dirección Territorial Barranquilla</v>
          </cell>
          <cell r="AF218" t="str">
            <v>Encuestador - Rubro para la manutención del personal operativo cuadrillas</v>
          </cell>
          <cell r="AG218" t="str">
            <v>DCD_06 - Culminar el operativo de recolección del Registro Multidimensional Wayuu, así como la preparación y entrega de los resultados, en cumplimiento de la Sentencia T302/2017. (Línea base 2024 27%)</v>
          </cell>
          <cell r="AH218">
            <v>1</v>
          </cell>
          <cell r="AI218" t="str">
            <v/>
          </cell>
          <cell r="AJ218">
            <v>0</v>
          </cell>
          <cell r="AK218" t="str">
            <v/>
          </cell>
          <cell r="AL218">
            <v>0</v>
          </cell>
          <cell r="AM218">
            <v>1</v>
          </cell>
          <cell r="AN218" t="str">
            <v>DCD_06</v>
          </cell>
          <cell r="AO218">
            <v>42000000</v>
          </cell>
          <cell r="AP218" t="str">
            <v/>
          </cell>
          <cell r="AQ218">
            <v>0</v>
          </cell>
          <cell r="AR218" t="str">
            <v/>
          </cell>
          <cell r="AS218">
            <v>0</v>
          </cell>
          <cell r="AT218">
            <v>42000000</v>
          </cell>
          <cell r="AU218">
            <v>0</v>
          </cell>
        </row>
        <row r="219">
          <cell r="A219">
            <v>123430525</v>
          </cell>
          <cell r="B219" t="str">
            <v>Dirección de Censos y Demografía</v>
          </cell>
          <cell r="C219" t="str">
            <v>DCD</v>
          </cell>
          <cell r="D219" t="str">
            <v>SENTENCIA_2025_BDC</v>
          </cell>
          <cell r="E219" t="str">
            <v>Sentencia T302</v>
          </cell>
          <cell r="F219" t="str">
            <v>Producción de información estructural</v>
          </cell>
          <cell r="G219" t="str">
            <v>Bases de datos Censal</v>
          </cell>
          <cell r="H219" t="str">
            <v>DCD-Producción de información estructural-Bases de datos Censal</v>
          </cell>
          <cell r="I219" t="str">
            <v>202300000000099</v>
          </cell>
          <cell r="J219" t="str">
            <v>DIRECCIÓN TERRITORIAL NORTE</v>
          </cell>
          <cell r="K219" t="str">
            <v>RIOHACHA</v>
          </cell>
          <cell r="L219" t="str">
            <v>Viático</v>
          </cell>
          <cell r="M219" t="str">
            <v>Viático</v>
          </cell>
          <cell r="T219" t="str">
            <v>2025-09-15</v>
          </cell>
          <cell r="U219">
            <v>14000000</v>
          </cell>
          <cell r="V219">
            <v>14000000</v>
          </cell>
          <cell r="W219">
            <v>0</v>
          </cell>
          <cell r="X219" t="str">
            <v>NO</v>
          </cell>
          <cell r="Y219" t="str">
            <v>NO</v>
          </cell>
          <cell r="Z219" t="str">
            <v>79925</v>
          </cell>
          <cell r="AA219">
            <v>14000000</v>
          </cell>
          <cell r="AB219">
            <v>0</v>
          </cell>
          <cell r="AC219" t="str">
            <v>6769</v>
          </cell>
          <cell r="AD219" t="str">
            <v>Dirección Territorial Barranquilla</v>
          </cell>
          <cell r="AF219" t="str">
            <v>Supervisor - Rubro para la manutención del personal operativo cuadrillas</v>
          </cell>
          <cell r="AG219" t="str">
            <v>DCD_06 - Culminar el operativo de recolección del Registro Multidimensional Wayuu, así como la preparación y entrega de los resultados, en cumplimiento de la Sentencia T302/2017. (Línea base 2024 27%)</v>
          </cell>
          <cell r="AH219">
            <v>1</v>
          </cell>
          <cell r="AI219" t="str">
            <v/>
          </cell>
          <cell r="AJ219">
            <v>0</v>
          </cell>
          <cell r="AK219" t="str">
            <v/>
          </cell>
          <cell r="AL219">
            <v>0</v>
          </cell>
          <cell r="AM219">
            <v>1</v>
          </cell>
          <cell r="AN219" t="str">
            <v>DCD_06</v>
          </cell>
          <cell r="AO219">
            <v>14000000</v>
          </cell>
          <cell r="AP219" t="str">
            <v/>
          </cell>
          <cell r="AQ219">
            <v>0</v>
          </cell>
          <cell r="AR219" t="str">
            <v/>
          </cell>
          <cell r="AS219">
            <v>0</v>
          </cell>
          <cell r="AT219">
            <v>14000000</v>
          </cell>
          <cell r="AU219">
            <v>0</v>
          </cell>
        </row>
        <row r="220">
          <cell r="A220">
            <v>123530525</v>
          </cell>
          <cell r="B220" t="str">
            <v>Dirección de Censos y Demografía</v>
          </cell>
          <cell r="C220" t="str">
            <v>DCD</v>
          </cell>
          <cell r="D220" t="str">
            <v>SENTENCIA_2025_BDC</v>
          </cell>
          <cell r="E220" t="str">
            <v>Sentencia T302</v>
          </cell>
          <cell r="F220" t="str">
            <v>Producción de información estructural</v>
          </cell>
          <cell r="G220" t="str">
            <v>Bases de datos Censal</v>
          </cell>
          <cell r="H220" t="str">
            <v>DCD-Producción de información estructural-Bases de datos Censal</v>
          </cell>
          <cell r="I220" t="str">
            <v>202300000000099</v>
          </cell>
          <cell r="J220" t="str">
            <v>DIRECCIÓN TERRITORIAL NORTE</v>
          </cell>
          <cell r="K220" t="str">
            <v>RIOHACHA</v>
          </cell>
          <cell r="L220" t="str">
            <v>Viático</v>
          </cell>
          <cell r="M220" t="str">
            <v>Viático</v>
          </cell>
          <cell r="T220" t="str">
            <v>2025-09-15</v>
          </cell>
          <cell r="U220">
            <v>1750000</v>
          </cell>
          <cell r="V220">
            <v>1750000</v>
          </cell>
          <cell r="W220">
            <v>0</v>
          </cell>
          <cell r="X220" t="str">
            <v>NO</v>
          </cell>
          <cell r="Y220" t="str">
            <v>NO</v>
          </cell>
          <cell r="Z220" t="str">
            <v>79925</v>
          </cell>
          <cell r="AA220">
            <v>1750000</v>
          </cell>
          <cell r="AB220">
            <v>0</v>
          </cell>
          <cell r="AC220" t="str">
            <v>6769</v>
          </cell>
          <cell r="AD220" t="str">
            <v>Dirección Territorial Barranquilla</v>
          </cell>
          <cell r="AF220" t="str">
            <v>Coordinador - Rubro para la manutencion del personal operativo cuadrillas acompañamiento coordinador</v>
          </cell>
          <cell r="AG220" t="str">
            <v>DCD_06 - Culminar el operativo de recolección del Registro Multidimensional Wayuu, así como la preparación y entrega de los resultados, en cumplimiento de la Sentencia T302/2017. (Línea base 2024 27%)</v>
          </cell>
          <cell r="AH220">
            <v>1</v>
          </cell>
          <cell r="AI220" t="str">
            <v/>
          </cell>
          <cell r="AJ220">
            <v>0</v>
          </cell>
          <cell r="AK220" t="str">
            <v/>
          </cell>
          <cell r="AL220">
            <v>0</v>
          </cell>
          <cell r="AM220">
            <v>1</v>
          </cell>
          <cell r="AN220" t="str">
            <v>DCD_06</v>
          </cell>
          <cell r="AO220">
            <v>1750000</v>
          </cell>
          <cell r="AP220" t="str">
            <v/>
          </cell>
          <cell r="AQ220">
            <v>0</v>
          </cell>
          <cell r="AR220" t="str">
            <v/>
          </cell>
          <cell r="AS220">
            <v>0</v>
          </cell>
          <cell r="AT220">
            <v>1750000</v>
          </cell>
          <cell r="AU220">
            <v>0</v>
          </cell>
        </row>
        <row r="221">
          <cell r="A221">
            <v>123630525</v>
          </cell>
          <cell r="B221" t="str">
            <v>Dirección de Censos y Demografía</v>
          </cell>
          <cell r="C221" t="str">
            <v>DCD</v>
          </cell>
          <cell r="D221" t="str">
            <v>SENTENCIA_2025_BDC</v>
          </cell>
          <cell r="E221" t="str">
            <v>Sentencia T302</v>
          </cell>
          <cell r="F221" t="str">
            <v>Producción de información estructural</v>
          </cell>
          <cell r="G221" t="str">
            <v>Bases de datos Censal</v>
          </cell>
          <cell r="H221" t="str">
            <v>DCD-Producción de información estructural-Bases de datos Censal</v>
          </cell>
          <cell r="I221" t="str">
            <v>202300000000099</v>
          </cell>
          <cell r="J221" t="str">
            <v>DIRECCIÓN TERRITORIAL NORTE</v>
          </cell>
          <cell r="K221" t="str">
            <v>RIOHACHA</v>
          </cell>
          <cell r="L221" t="str">
            <v>Viático</v>
          </cell>
          <cell r="M221" t="str">
            <v>Viático</v>
          </cell>
          <cell r="T221" t="str">
            <v>2025-09-01</v>
          </cell>
          <cell r="U221">
            <v>11200000</v>
          </cell>
          <cell r="V221">
            <v>11200000</v>
          </cell>
          <cell r="W221">
            <v>0</v>
          </cell>
          <cell r="X221" t="str">
            <v>NO</v>
          </cell>
          <cell r="Y221" t="str">
            <v>NO</v>
          </cell>
          <cell r="Z221" t="str">
            <v>79825</v>
          </cell>
          <cell r="AA221">
            <v>11200000</v>
          </cell>
          <cell r="AB221">
            <v>0</v>
          </cell>
          <cell r="AC221" t="str">
            <v>6768</v>
          </cell>
          <cell r="AD221" t="str">
            <v>Dirección Territorial Barranquilla</v>
          </cell>
          <cell r="AF221" t="str">
            <v>Profesional transversal - Rubro para salidas del registro vivo con alcaldías</v>
          </cell>
          <cell r="AG221" t="str">
            <v>DCD_06 - Culminar el operativo de recolección del Registro Multidimensional Wayuu, así como la preparación y entrega de los resultados, en cumplimiento de la Sentencia T302/2017. (Línea base 2024 27%)</v>
          </cell>
          <cell r="AH221">
            <v>1</v>
          </cell>
          <cell r="AI221" t="str">
            <v/>
          </cell>
          <cell r="AJ221">
            <v>0</v>
          </cell>
          <cell r="AK221" t="str">
            <v/>
          </cell>
          <cell r="AL221">
            <v>0</v>
          </cell>
          <cell r="AM221">
            <v>1</v>
          </cell>
          <cell r="AN221" t="str">
            <v>DCD_06</v>
          </cell>
          <cell r="AO221">
            <v>11200000</v>
          </cell>
          <cell r="AP221" t="str">
            <v/>
          </cell>
          <cell r="AQ221">
            <v>0</v>
          </cell>
          <cell r="AR221" t="str">
            <v/>
          </cell>
          <cell r="AS221">
            <v>0</v>
          </cell>
          <cell r="AT221">
            <v>11200000</v>
          </cell>
          <cell r="AU221">
            <v>0</v>
          </cell>
        </row>
        <row r="222">
          <cell r="A222">
            <v>123730225</v>
          </cell>
          <cell r="B222" t="str">
            <v>Dirección de Censos y Demografía</v>
          </cell>
          <cell r="C222" t="str">
            <v>DCD</v>
          </cell>
          <cell r="D222" t="str">
            <v>DCD_ETN_2025_BT</v>
          </cell>
          <cell r="E222" t="str">
            <v>Grupos Etnicos</v>
          </cell>
          <cell r="F222" t="str">
            <v>Producción de información Estadística analizada</v>
          </cell>
          <cell r="G222" t="str">
            <v>Boletines Técnicos</v>
          </cell>
          <cell r="H222" t="str">
            <v>DCD-Producción de información Estadística analizada-Boletines Técnicos</v>
          </cell>
          <cell r="I222" t="str">
            <v>202300000000008</v>
          </cell>
          <cell r="J222" t="str">
            <v>DIRECCIÓN TERRITORIAL CENTRAL</v>
          </cell>
          <cell r="K222" t="str">
            <v>DANE CENTRAL</v>
          </cell>
          <cell r="L222" t="str">
            <v>Viático</v>
          </cell>
          <cell r="M222" t="str">
            <v>Viático</v>
          </cell>
          <cell r="T222" t="str">
            <v>2025-10-01</v>
          </cell>
          <cell r="U222">
            <v>6164166</v>
          </cell>
          <cell r="W222">
            <v>6164166</v>
          </cell>
          <cell r="X222" t="str">
            <v>no</v>
          </cell>
          <cell r="Y222" t="str">
            <v>no</v>
          </cell>
          <cell r="AF222" t="str">
            <v>desplazamientos requeridos en asuntos campesinos</v>
          </cell>
          <cell r="AG222" t="str">
            <v>DCD_06 - Culminar el operativo de recolección del Registro Multidimensional Wayuu, así como la preparación y entrega de los resultados, en cumplimiento de la Sentencia T302/2017. (Línea base 2024 27%)</v>
          </cell>
          <cell r="AH222">
            <v>1</v>
          </cell>
          <cell r="AI222" t="str">
            <v/>
          </cell>
          <cell r="AJ222">
            <v>0</v>
          </cell>
          <cell r="AK222" t="str">
            <v/>
          </cell>
          <cell r="AL222">
            <v>0</v>
          </cell>
          <cell r="AM222">
            <v>1</v>
          </cell>
          <cell r="AN222" t="str">
            <v>DCD_06</v>
          </cell>
          <cell r="AO222">
            <v>6164166</v>
          </cell>
          <cell r="AP222" t="str">
            <v/>
          </cell>
          <cell r="AQ222">
            <v>0</v>
          </cell>
          <cell r="AR222" t="str">
            <v/>
          </cell>
          <cell r="AS222">
            <v>0</v>
          </cell>
          <cell r="AT222">
            <v>6164166</v>
          </cell>
          <cell r="AU222">
            <v>0</v>
          </cell>
        </row>
        <row r="223">
          <cell r="A223">
            <v>110330525</v>
          </cell>
          <cell r="B223" t="str">
            <v>Dirección de Censos y Demografía</v>
          </cell>
          <cell r="C223" t="str">
            <v>DCD</v>
          </cell>
          <cell r="D223" t="str">
            <v>SENTENCIA_2025_BDC</v>
          </cell>
          <cell r="E223" t="str">
            <v>Sentencia T302</v>
          </cell>
          <cell r="F223" t="str">
            <v>Producción de información estructural</v>
          </cell>
          <cell r="G223" t="str">
            <v>Bases de datos Censal</v>
          </cell>
          <cell r="H223" t="str">
            <v>DCD-Producción de información estructural-Bases de datos Censal</v>
          </cell>
          <cell r="I223" t="str">
            <v>202300000000099</v>
          </cell>
          <cell r="J223" t="str">
            <v>DIRECCIÓN TERRITORIAL NORTE</v>
          </cell>
          <cell r="K223" t="str">
            <v>RIOHACHA</v>
          </cell>
          <cell r="L223" t="str">
            <v>Viático</v>
          </cell>
          <cell r="M223" t="str">
            <v>Viático</v>
          </cell>
          <cell r="T223" t="str">
            <v>2025-04-14</v>
          </cell>
          <cell r="U223">
            <v>252000</v>
          </cell>
          <cell r="V223">
            <v>252000</v>
          </cell>
          <cell r="W223">
            <v>0</v>
          </cell>
          <cell r="X223" t="str">
            <v>NO</v>
          </cell>
          <cell r="Y223" t="str">
            <v>NO</v>
          </cell>
          <cell r="Z223" t="str">
            <v>75325</v>
          </cell>
          <cell r="AA223">
            <v>252000</v>
          </cell>
          <cell r="AB223">
            <v>0</v>
          </cell>
          <cell r="AC223" t="str">
            <v>6510</v>
          </cell>
          <cell r="AD223" t="str">
            <v>Dirección Territorial Barranquilla</v>
          </cell>
          <cell r="AF223" t="str">
            <v>Contrato por fuero de maternidad</v>
          </cell>
          <cell r="AG223" t="str">
            <v>DCD_06 - Culminar el operativo de recolección del Registro Multidimensional Wayuu, así como la preparación y entrega de los resultados, en cumplimiento de la Sentencia T302/2017. (Línea base 2024 27%)</v>
          </cell>
          <cell r="AH223">
            <v>1</v>
          </cell>
          <cell r="AI223" t="str">
            <v/>
          </cell>
          <cell r="AJ223">
            <v>0</v>
          </cell>
          <cell r="AK223" t="str">
            <v/>
          </cell>
          <cell r="AL223">
            <v>0</v>
          </cell>
          <cell r="AM223">
            <v>1</v>
          </cell>
          <cell r="AN223" t="str">
            <v>DCD_06</v>
          </cell>
          <cell r="AO223">
            <v>252000</v>
          </cell>
          <cell r="AP223" t="str">
            <v/>
          </cell>
          <cell r="AQ223">
            <v>0</v>
          </cell>
          <cell r="AR223" t="str">
            <v/>
          </cell>
          <cell r="AS223">
            <v>0</v>
          </cell>
          <cell r="AT223">
            <v>252000</v>
          </cell>
          <cell r="AU223">
            <v>0</v>
          </cell>
        </row>
        <row r="224">
          <cell r="A224">
            <v>106130525</v>
          </cell>
          <cell r="B224" t="str">
            <v>Dirección de Censos y Demografía</v>
          </cell>
          <cell r="C224" t="str">
            <v>DCD</v>
          </cell>
          <cell r="D224" t="str">
            <v>SENTENCIA_2025_BDC</v>
          </cell>
          <cell r="E224" t="str">
            <v>Sentencia T302</v>
          </cell>
          <cell r="F224" t="str">
            <v>Producción de información estructural</v>
          </cell>
          <cell r="G224" t="str">
            <v>Bases de datos Censal</v>
          </cell>
          <cell r="H224" t="str">
            <v>DCD-Producción de información estructural-Bases de datos Censal</v>
          </cell>
          <cell r="I224" t="str">
            <v>202300000000099</v>
          </cell>
          <cell r="J224" t="str">
            <v>DIRECCIÓN TERRITORIAL NORTE</v>
          </cell>
          <cell r="K224" t="str">
            <v>RIOHACHA</v>
          </cell>
          <cell r="L224" t="str">
            <v>Viático</v>
          </cell>
          <cell r="M224" t="str">
            <v>Viático</v>
          </cell>
          <cell r="T224" t="str">
            <v>2025-03-17</v>
          </cell>
          <cell r="U224">
            <v>10000000</v>
          </cell>
          <cell r="V224">
            <v>10000000</v>
          </cell>
          <cell r="W224">
            <v>0</v>
          </cell>
          <cell r="X224" t="str">
            <v>NO</v>
          </cell>
          <cell r="Y224" t="str">
            <v>NO</v>
          </cell>
          <cell r="Z224" t="str">
            <v>67325</v>
          </cell>
          <cell r="AA224">
            <v>10000000</v>
          </cell>
          <cell r="AB224">
            <v>0</v>
          </cell>
          <cell r="AC224" t="str">
            <v>6159</v>
          </cell>
          <cell r="AD224" t="str">
            <v>Dirección Territorial Barranquilla</v>
          </cell>
          <cell r="AF224" t="str">
            <v>Viaticos AT- Direccion</v>
          </cell>
          <cell r="AG224" t="str">
            <v>DCD_06 - Culminar el operativo de recolección del Registro Multidimensional Wayuu, así como la preparación y entrega de los resultados, en cumplimiento de la Sentencia T302/2017. (Línea base 2024 27%)</v>
          </cell>
          <cell r="AH224">
            <v>1</v>
          </cell>
          <cell r="AI224" t="str">
            <v/>
          </cell>
          <cell r="AJ224">
            <v>0</v>
          </cell>
          <cell r="AK224" t="str">
            <v/>
          </cell>
          <cell r="AL224">
            <v>0</v>
          </cell>
          <cell r="AM224">
            <v>1</v>
          </cell>
          <cell r="AN224" t="str">
            <v>DCD_06</v>
          </cell>
          <cell r="AO224">
            <v>10000000</v>
          </cell>
          <cell r="AP224" t="str">
            <v/>
          </cell>
          <cell r="AQ224">
            <v>0</v>
          </cell>
          <cell r="AR224" t="str">
            <v/>
          </cell>
          <cell r="AS224">
            <v>0</v>
          </cell>
          <cell r="AT224">
            <v>10000000</v>
          </cell>
          <cell r="AU224">
            <v>0</v>
          </cell>
        </row>
        <row r="225">
          <cell r="A225">
            <v>98130225</v>
          </cell>
          <cell r="B225" t="str">
            <v>Dirección de Censos y Demografía</v>
          </cell>
          <cell r="C225" t="str">
            <v>DCD</v>
          </cell>
          <cell r="D225" t="str">
            <v>DCD_ETN_2025_CR</v>
          </cell>
          <cell r="E225" t="str">
            <v>Grupos Etnicos</v>
          </cell>
          <cell r="F225" t="str">
            <v>Producción de información Estadística analizada</v>
          </cell>
          <cell r="G225" t="str">
            <v>Cuadros de resultados</v>
          </cell>
          <cell r="H225" t="str">
            <v>DCD-Producción de información Estadística analizada-Cuadros de resultados</v>
          </cell>
          <cell r="I225" t="str">
            <v>202300000000008</v>
          </cell>
          <cell r="J225" t="str">
            <v>DIRECCIÓN TERRITORIAL CENTRAL</v>
          </cell>
          <cell r="K225" t="str">
            <v>DANE CENTRAL</v>
          </cell>
          <cell r="L225" t="str">
            <v>Viático</v>
          </cell>
          <cell r="M225" t="str">
            <v>Viático</v>
          </cell>
          <cell r="T225" t="str">
            <v>2025-03-03</v>
          </cell>
          <cell r="U225">
            <v>22024000</v>
          </cell>
          <cell r="V225">
            <v>22024000</v>
          </cell>
          <cell r="W225">
            <v>0</v>
          </cell>
          <cell r="X225" t="str">
            <v>NO</v>
          </cell>
          <cell r="Y225" t="str">
            <v>NO</v>
          </cell>
          <cell r="Z225" t="str">
            <v>59625</v>
          </cell>
          <cell r="AA225">
            <v>22024000</v>
          </cell>
          <cell r="AB225">
            <v>0</v>
          </cell>
          <cell r="AC225" t="str">
            <v>1208</v>
          </cell>
          <cell r="AD225" t="str">
            <v>Dirección de Censos y Demografía</v>
          </cell>
          <cell r="AF225" t="str">
            <v>Movilidad para el equipo Étnico y personal administrativo y directivo de la DCD.</v>
          </cell>
          <cell r="AG225" t="str">
            <v>DCD_06 - Culminar el operativo de recolección del Registro Multidimensional Wayuu, así como la preparación y entrega de los resultados, en cumplimiento de la Sentencia T302/2017. (Línea base 2024 27%)</v>
          </cell>
          <cell r="AH225">
            <v>0.5</v>
          </cell>
          <cell r="AI225" t="str">
            <v>DCD_20 - Realizar el acompañamiento técnico para la producción de información estadística para la caracterización de la población campesina en cumplimiento de la sentencia 2028 de 2018</v>
          </cell>
          <cell r="AJ225">
            <v>0.5</v>
          </cell>
          <cell r="AK225">
            <v>0</v>
          </cell>
          <cell r="AL225">
            <v>0</v>
          </cell>
          <cell r="AM225">
            <v>1</v>
          </cell>
          <cell r="AN225" t="str">
            <v>DCD_06</v>
          </cell>
          <cell r="AO225">
            <v>11012000</v>
          </cell>
          <cell r="AP225" t="str">
            <v>DCD_20</v>
          </cell>
          <cell r="AQ225">
            <v>11012000</v>
          </cell>
          <cell r="AR225" t="str">
            <v>0</v>
          </cell>
          <cell r="AS225">
            <v>0</v>
          </cell>
          <cell r="AT225">
            <v>22024000</v>
          </cell>
          <cell r="AU225">
            <v>0</v>
          </cell>
        </row>
        <row r="226">
          <cell r="A226">
            <v>104430525</v>
          </cell>
          <cell r="B226" t="str">
            <v>Dirección de Censos y Demografía</v>
          </cell>
          <cell r="C226" t="str">
            <v>DCD</v>
          </cell>
          <cell r="D226" t="str">
            <v>SENTENCIA_2025_BDC</v>
          </cell>
          <cell r="E226" t="str">
            <v>Sentencia T302</v>
          </cell>
          <cell r="F226" t="str">
            <v>Producción de información estructural</v>
          </cell>
          <cell r="G226" t="str">
            <v>Bases de datos Censal</v>
          </cell>
          <cell r="H226" t="str">
            <v>DCD-Producción de información estructural-Bases de datos Censal</v>
          </cell>
          <cell r="I226" t="str">
            <v>202300000000099</v>
          </cell>
          <cell r="J226" t="str">
            <v>DIRECCIÓN TERRITORIAL NORTE</v>
          </cell>
          <cell r="K226" t="str">
            <v>RIOHACHA</v>
          </cell>
          <cell r="L226" t="str">
            <v>Viático</v>
          </cell>
          <cell r="M226" t="str">
            <v>Viático</v>
          </cell>
          <cell r="T226" t="str">
            <v>2025-02-03</v>
          </cell>
          <cell r="U226">
            <v>21149272</v>
          </cell>
          <cell r="V226">
            <v>21149272</v>
          </cell>
          <cell r="W226">
            <v>0</v>
          </cell>
          <cell r="X226" t="str">
            <v>NO</v>
          </cell>
          <cell r="Y226" t="str">
            <v>NO</v>
          </cell>
          <cell r="Z226" t="str">
            <v>67325</v>
          </cell>
          <cell r="AA226">
            <v>21149272</v>
          </cell>
          <cell r="AB226">
            <v>0</v>
          </cell>
          <cell r="AC226" t="str">
            <v>6159</v>
          </cell>
          <cell r="AD226" t="str">
            <v>Dirección Territorial Barranquilla</v>
          </cell>
          <cell r="AF226" t="str">
            <v>Cubrir viaticos y gastos de viaje del personal de territorial y sede para seguimiento al operativo</v>
          </cell>
          <cell r="AG226" t="str">
            <v>DCD_06 - Culminar el operativo de recolección del Registro Multidimensional Wayuu, así como la preparación y entrega de los resultados, en cumplimiento de la Sentencia T302/2017. (Línea base 2024 27%)</v>
          </cell>
          <cell r="AH226">
            <v>1</v>
          </cell>
          <cell r="AI226">
            <v>0</v>
          </cell>
          <cell r="AJ226">
            <v>0</v>
          </cell>
          <cell r="AK226">
            <v>0</v>
          </cell>
          <cell r="AL226">
            <v>0</v>
          </cell>
          <cell r="AM226">
            <v>1</v>
          </cell>
          <cell r="AN226" t="str">
            <v>DCD_06</v>
          </cell>
          <cell r="AO226">
            <v>21149272</v>
          </cell>
          <cell r="AP226" t="str">
            <v>0</v>
          </cell>
          <cell r="AQ226">
            <v>0</v>
          </cell>
          <cell r="AR226" t="str">
            <v>0</v>
          </cell>
          <cell r="AS226">
            <v>0</v>
          </cell>
          <cell r="AT226">
            <v>21149272</v>
          </cell>
          <cell r="AU226">
            <v>0</v>
          </cell>
        </row>
        <row r="227">
          <cell r="A227">
            <v>99630525</v>
          </cell>
          <cell r="B227" t="str">
            <v>Dirección de Censos y Demografía</v>
          </cell>
          <cell r="C227" t="str">
            <v>DCD</v>
          </cell>
          <cell r="D227" t="str">
            <v>CNPV_2025_DCD_DET</v>
          </cell>
          <cell r="E227" t="str">
            <v>Censo Nacional de Poblacion y Vivienda</v>
          </cell>
          <cell r="F227" t="str">
            <v>Producción de información estructural</v>
          </cell>
          <cell r="G227" t="str">
            <v>Documentos de estudios técnicos</v>
          </cell>
          <cell r="H227" t="str">
            <v>DCD-Producción de información estructural-Documentos de estudios técnicos</v>
          </cell>
          <cell r="I227" t="str">
            <v>202300000000099</v>
          </cell>
          <cell r="J227" t="str">
            <v>DIRECCIÓN TERRITORIAL CENTRAL</v>
          </cell>
          <cell r="K227" t="str">
            <v>DANE CENTRAL</v>
          </cell>
          <cell r="L227" t="str">
            <v>Viático</v>
          </cell>
          <cell r="M227" t="str">
            <v>Viático</v>
          </cell>
          <cell r="T227" t="str">
            <v>2025-04-01</v>
          </cell>
          <cell r="U227">
            <v>38610366.670000002</v>
          </cell>
          <cell r="V227">
            <v>35762000</v>
          </cell>
          <cell r="W227">
            <v>2848366.6700000018</v>
          </cell>
          <cell r="X227" t="str">
            <v>no</v>
          </cell>
          <cell r="Y227" t="str">
            <v>no</v>
          </cell>
          <cell r="Z227" t="str">
            <v>60625</v>
          </cell>
          <cell r="AA227">
            <v>35762000</v>
          </cell>
          <cell r="AB227">
            <v>2848366.6700000018</v>
          </cell>
          <cell r="AC227" t="str">
            <v>1572</v>
          </cell>
          <cell r="AD227" t="str">
            <v>Dirección de Censos y Demografía</v>
          </cell>
          <cell r="AF227" t="str">
            <v>Movilidad del equipo de Censos y Operaciones Estadísticas - -</v>
          </cell>
          <cell r="AG227" t="str">
            <v xml:space="preserve">DCD_24 - Gestionar el componente técnico y administrativo, para el desarrollo de las diferentes fases de las operaciones estadísticas tipo censo que se adelanten.
</v>
          </cell>
          <cell r="AH227">
            <v>0.4</v>
          </cell>
          <cell r="AI227" t="str">
            <v>DCD_04 - Realizar actividades de diseño orientadas a la obtención de información sobre las condiciones socioeconómicas de las familias y personas que residen en las áreas del Sistema de Parques Nacionales Naturales.</v>
          </cell>
          <cell r="AJ227">
            <v>0.3</v>
          </cell>
          <cell r="AK227" t="str">
            <v>DCD_13 - Realizar acciones de acompañamiento técnico en articulación con el Ministerio del Interior, para el fortalecimiento de los listados censales de los pueblos indígenas, en el marco de la adecuación del Sistema Estadístico Nacional - SEN</v>
          </cell>
          <cell r="AL227">
            <v>0.3</v>
          </cell>
          <cell r="AM227">
            <v>1</v>
          </cell>
          <cell r="AN227" t="str">
            <v>DCD_24</v>
          </cell>
          <cell r="AO227">
            <v>15444146.668000001</v>
          </cell>
          <cell r="AP227" t="str">
            <v>DCD_04</v>
          </cell>
          <cell r="AQ227">
            <v>11583110.001</v>
          </cell>
          <cell r="AR227" t="str">
            <v>DCD_13</v>
          </cell>
          <cell r="AS227">
            <v>11583110.001</v>
          </cell>
          <cell r="AT227">
            <v>38610366.670000002</v>
          </cell>
          <cell r="AU227">
            <v>0</v>
          </cell>
        </row>
        <row r="228">
          <cell r="A228">
            <v>33930225</v>
          </cell>
          <cell r="B228" t="str">
            <v>Dirección de Censos y Demografía</v>
          </cell>
          <cell r="C228" t="str">
            <v>DCD</v>
          </cell>
          <cell r="D228" t="str">
            <v>DCD_ETN_2025_DM</v>
          </cell>
          <cell r="E228" t="str">
            <v>Grupos Etnicos</v>
          </cell>
          <cell r="F228" t="str">
            <v>Producción de información Estadística analizada</v>
          </cell>
          <cell r="G228" t="str">
            <v>Documentos metodológicos</v>
          </cell>
          <cell r="H228" t="str">
            <v>DCD-Producción de información Estadística analizada-Documentos metodológicos</v>
          </cell>
          <cell r="I228" t="str">
            <v>202300000000008</v>
          </cell>
          <cell r="J228" t="str">
            <v>DIRECCIÓN TERRITORIAL CENTRAL</v>
          </cell>
          <cell r="K228" t="str">
            <v>DANE CENTRAL</v>
          </cell>
          <cell r="L228" t="str">
            <v>Viático</v>
          </cell>
          <cell r="M228" t="str">
            <v>Viático</v>
          </cell>
          <cell r="T228" t="str">
            <v>2025-03-01</v>
          </cell>
          <cell r="U228">
            <v>50645223</v>
          </cell>
          <cell r="V228">
            <v>50645223</v>
          </cell>
          <cell r="W228">
            <v>0</v>
          </cell>
          <cell r="X228" t="str">
            <v>NO</v>
          </cell>
          <cell r="Y228" t="str">
            <v>NO</v>
          </cell>
          <cell r="Z228" t="str">
            <v>59625</v>
          </cell>
          <cell r="AA228">
            <v>50645223</v>
          </cell>
          <cell r="AB228">
            <v>0</v>
          </cell>
          <cell r="AC228" t="str">
            <v>1208</v>
          </cell>
          <cell r="AD228" t="str">
            <v>Dirección de Censos y Demografía</v>
          </cell>
          <cell r="AF228" t="str">
            <v>IT2-84. Plan especial de fortalecimiento técnico, tecnológico, operativo y de talento humano de los sistemas de información propios de las organizaciones indígenas para favorecer el cumplimiento de la Ley 89 de 1890 en su artículo 7.</v>
          </cell>
          <cell r="AG228" t="str">
            <v xml:space="preserve">DCD_14 - Construir el documento preliminar plan de pruebas temáticas para el conteo intercensal de población indígena </v>
          </cell>
          <cell r="AH228">
            <v>1</v>
          </cell>
          <cell r="AI228">
            <v>0</v>
          </cell>
          <cell r="AJ228">
            <v>0</v>
          </cell>
          <cell r="AK228">
            <v>0</v>
          </cell>
          <cell r="AL228">
            <v>0</v>
          </cell>
          <cell r="AM228">
            <v>1</v>
          </cell>
          <cell r="AN228" t="str">
            <v>DCD_14</v>
          </cell>
          <cell r="AO228">
            <v>50645223</v>
          </cell>
          <cell r="AP228" t="str">
            <v>0</v>
          </cell>
          <cell r="AQ228">
            <v>0</v>
          </cell>
          <cell r="AR228" t="str">
            <v>0</v>
          </cell>
          <cell r="AS228">
            <v>0</v>
          </cell>
          <cell r="AT228">
            <v>50645223</v>
          </cell>
          <cell r="AU228">
            <v>0</v>
          </cell>
        </row>
        <row r="229">
          <cell r="A229">
            <v>34130225</v>
          </cell>
          <cell r="B229" t="str">
            <v>Dirección de Censos y Demografía</v>
          </cell>
          <cell r="C229" t="str">
            <v>DCD</v>
          </cell>
          <cell r="D229" t="str">
            <v>DCD_EEVV_2025_CR</v>
          </cell>
          <cell r="E229" t="str">
            <v>Estadisticas Vitales</v>
          </cell>
          <cell r="F229" t="str">
            <v>Producción de información Estadística analizada</v>
          </cell>
          <cell r="G229" t="str">
            <v>Cuadros de resultados</v>
          </cell>
          <cell r="H229" t="str">
            <v>DCD-Producción de información Estadística analizada-Cuadros de resultados</v>
          </cell>
          <cell r="I229" t="str">
            <v>202300000000008</v>
          </cell>
          <cell r="J229" t="str">
            <v>DIRECCIÓN TERRITORIAL NORTE</v>
          </cell>
          <cell r="K229" t="str">
            <v>BARRANQUILLA</v>
          </cell>
          <cell r="L229" t="str">
            <v>Viático</v>
          </cell>
          <cell r="M229" t="str">
            <v>Viático</v>
          </cell>
          <cell r="T229" t="str">
            <v>2025-03-01</v>
          </cell>
          <cell r="U229">
            <v>2197920</v>
          </cell>
          <cell r="V229">
            <v>2197920</v>
          </cell>
          <cell r="W229">
            <v>0</v>
          </cell>
          <cell r="X229" t="str">
            <v>NO</v>
          </cell>
          <cell r="Y229" t="str">
            <v>NO</v>
          </cell>
          <cell r="Z229" t="str">
            <v>62025</v>
          </cell>
          <cell r="AA229">
            <v>2197920</v>
          </cell>
          <cell r="AB229">
            <v>0</v>
          </cell>
          <cell r="AC229" t="str">
            <v>569</v>
          </cell>
          <cell r="AD229" t="str">
            <v>Dirección Territorial Barranquilla</v>
          </cell>
          <cell r="AF229" t="str">
            <v>Indira Patricia González Salas - -</v>
          </cell>
          <cell r="AG229" t="str">
            <v>DCD_28 - Producir boletines y cuadros de salida con información estadística de nacimientos y defunciones a nivel nacional producidos, para el registro de hechos vitales en Colombia.</v>
          </cell>
          <cell r="AH229">
            <v>1</v>
          </cell>
          <cell r="AI229">
            <v>0</v>
          </cell>
          <cell r="AJ229">
            <v>0</v>
          </cell>
          <cell r="AK229">
            <v>0</v>
          </cell>
          <cell r="AL229">
            <v>0</v>
          </cell>
          <cell r="AM229">
            <v>1</v>
          </cell>
          <cell r="AN229" t="str">
            <v>DCD_28</v>
          </cell>
          <cell r="AO229">
            <v>2197920</v>
          </cell>
          <cell r="AP229" t="str">
            <v>0</v>
          </cell>
          <cell r="AQ229">
            <v>0</v>
          </cell>
          <cell r="AR229" t="str">
            <v>0</v>
          </cell>
          <cell r="AS229">
            <v>0</v>
          </cell>
          <cell r="AT229">
            <v>2197920</v>
          </cell>
          <cell r="AU229">
            <v>0</v>
          </cell>
        </row>
        <row r="230">
          <cell r="A230">
            <v>34330225</v>
          </cell>
          <cell r="B230" t="str">
            <v>Dirección de Censos y Demografía</v>
          </cell>
          <cell r="C230" t="str">
            <v>DCD</v>
          </cell>
          <cell r="D230" t="str">
            <v>DCD_EEVV_2025_CR</v>
          </cell>
          <cell r="E230" t="str">
            <v>Estadisticas Vitales</v>
          </cell>
          <cell r="F230" t="str">
            <v>Producción de información Estadística analizada</v>
          </cell>
          <cell r="G230" t="str">
            <v>Cuadros de resultados</v>
          </cell>
          <cell r="H230" t="str">
            <v>DCD-Producción de información Estadística analizada-Cuadros de resultados</v>
          </cell>
          <cell r="I230" t="str">
            <v>202300000000008</v>
          </cell>
          <cell r="J230" t="str">
            <v>DIRECCIÓN TERRITORIAL SUR OCCIDENTE</v>
          </cell>
          <cell r="K230" t="str">
            <v>CALI</v>
          </cell>
          <cell r="L230" t="str">
            <v>Viático</v>
          </cell>
          <cell r="M230" t="str">
            <v>Viático</v>
          </cell>
          <cell r="T230" t="str">
            <v>2025-03-01</v>
          </cell>
          <cell r="U230">
            <v>1318950</v>
          </cell>
          <cell r="V230">
            <v>1318950</v>
          </cell>
          <cell r="W230">
            <v>0</v>
          </cell>
          <cell r="X230" t="str">
            <v>NO</v>
          </cell>
          <cell r="Y230" t="str">
            <v>NO</v>
          </cell>
          <cell r="Z230" t="str">
            <v>53625</v>
          </cell>
          <cell r="AA230">
            <v>1318950</v>
          </cell>
          <cell r="AB230">
            <v>0</v>
          </cell>
          <cell r="AC230" t="str">
            <v>6124</v>
          </cell>
          <cell r="AD230" t="str">
            <v>Dirección Territorial Cali</v>
          </cell>
          <cell r="AF230" t="str">
            <v>Jhon Jairo Arbelaez Torres - -</v>
          </cell>
          <cell r="AG230" t="str">
            <v>DCD_28 - Producir boletines y cuadros de salida con información estadística de nacimientos y defunciones a nivel nacional producidos, para el registro de hechos vitales en Colombia.</v>
          </cell>
          <cell r="AH230">
            <v>1</v>
          </cell>
          <cell r="AI230">
            <v>0</v>
          </cell>
          <cell r="AJ230">
            <v>0</v>
          </cell>
          <cell r="AK230">
            <v>0</v>
          </cell>
          <cell r="AL230">
            <v>0</v>
          </cell>
          <cell r="AM230">
            <v>1</v>
          </cell>
          <cell r="AN230" t="str">
            <v>DCD_28</v>
          </cell>
          <cell r="AO230">
            <v>1318950</v>
          </cell>
          <cell r="AP230" t="str">
            <v>0</v>
          </cell>
          <cell r="AQ230">
            <v>0</v>
          </cell>
          <cell r="AR230" t="str">
            <v>0</v>
          </cell>
          <cell r="AS230">
            <v>0</v>
          </cell>
          <cell r="AT230">
            <v>1318950</v>
          </cell>
          <cell r="AU230">
            <v>0</v>
          </cell>
        </row>
        <row r="231">
          <cell r="A231">
            <v>34630225</v>
          </cell>
          <cell r="B231" t="str">
            <v>Dirección de Censos y Demografía</v>
          </cell>
          <cell r="C231" t="str">
            <v>DCD</v>
          </cell>
          <cell r="D231" t="str">
            <v>DCD_EEVV_2025_CR</v>
          </cell>
          <cell r="E231" t="str">
            <v>Estadisticas Vitales</v>
          </cell>
          <cell r="F231" t="str">
            <v>Producción de información Estadística analizada</v>
          </cell>
          <cell r="G231" t="str">
            <v>Cuadros de resultados</v>
          </cell>
          <cell r="H231" t="str">
            <v>DCD-Producción de información Estadística analizada-Cuadros de resultados</v>
          </cell>
          <cell r="I231" t="str">
            <v>202300000000008</v>
          </cell>
          <cell r="J231" t="str">
            <v>DIRECCIÓN TERRITORIAL CENTRAL</v>
          </cell>
          <cell r="K231" t="str">
            <v>DANE CENTRAL</v>
          </cell>
          <cell r="L231" t="str">
            <v>Viático</v>
          </cell>
          <cell r="M231" t="str">
            <v>Viático</v>
          </cell>
          <cell r="T231" t="str">
            <v>2025-03-01</v>
          </cell>
          <cell r="U231">
            <v>20141600</v>
          </cell>
          <cell r="V231">
            <v>20141600</v>
          </cell>
          <cell r="W231">
            <v>0</v>
          </cell>
          <cell r="X231" t="str">
            <v>NO</v>
          </cell>
          <cell r="Y231" t="str">
            <v>NO</v>
          </cell>
          <cell r="Z231" t="str">
            <v>59825</v>
          </cell>
          <cell r="AA231">
            <v>20141600</v>
          </cell>
          <cell r="AB231">
            <v>0</v>
          </cell>
          <cell r="AC231" t="str">
            <v>2222</v>
          </cell>
          <cell r="AD231" t="str">
            <v>Dirección de Censos y Demografía</v>
          </cell>
          <cell r="AF231" t="str">
            <v>Beyanet Gaitan Caro
Edna Margarita Valle - -</v>
          </cell>
          <cell r="AG231" t="str">
            <v>DCD_28 - Producir boletines y cuadros de salida con información estadística de nacimientos y defunciones a nivel nacional producidos, para el registro de hechos vitales en Colombia.</v>
          </cell>
          <cell r="AH231">
            <v>1</v>
          </cell>
          <cell r="AI231">
            <v>0</v>
          </cell>
          <cell r="AJ231">
            <v>0</v>
          </cell>
          <cell r="AK231">
            <v>0</v>
          </cell>
          <cell r="AL231">
            <v>0</v>
          </cell>
          <cell r="AM231">
            <v>1</v>
          </cell>
          <cell r="AN231" t="str">
            <v>DCD_28</v>
          </cell>
          <cell r="AO231">
            <v>20141600</v>
          </cell>
          <cell r="AP231" t="str">
            <v>0</v>
          </cell>
          <cell r="AQ231">
            <v>0</v>
          </cell>
          <cell r="AR231" t="str">
            <v>0</v>
          </cell>
          <cell r="AS231">
            <v>0</v>
          </cell>
          <cell r="AT231">
            <v>20141600</v>
          </cell>
          <cell r="AU231">
            <v>0</v>
          </cell>
        </row>
        <row r="232">
          <cell r="A232">
            <v>34730225</v>
          </cell>
          <cell r="B232" t="str">
            <v>Dirección de Censos y Demografía</v>
          </cell>
          <cell r="C232" t="str">
            <v>DCD</v>
          </cell>
          <cell r="D232" t="str">
            <v>DCD_EEVV_2025_CR</v>
          </cell>
          <cell r="E232" t="str">
            <v>Estadisticas Vitales</v>
          </cell>
          <cell r="F232" t="str">
            <v>Producción de información Estadística analizada</v>
          </cell>
          <cell r="G232" t="str">
            <v>Cuadros de resultados</v>
          </cell>
          <cell r="H232" t="str">
            <v>DCD-Producción de información Estadística analizada-Cuadros de resultados</v>
          </cell>
          <cell r="I232" t="str">
            <v>202300000000008</v>
          </cell>
          <cell r="J232" t="str">
            <v>DIRECCIÓN TERRITORIAL CENTRAL</v>
          </cell>
          <cell r="K232" t="str">
            <v>DANE CENTRAL</v>
          </cell>
          <cell r="L232" t="str">
            <v>Viático</v>
          </cell>
          <cell r="M232" t="str">
            <v>Viático</v>
          </cell>
          <cell r="T232" t="str">
            <v>2025-03-01</v>
          </cell>
          <cell r="U232">
            <v>30212400</v>
          </cell>
          <cell r="V232">
            <v>30212400</v>
          </cell>
          <cell r="W232">
            <v>0</v>
          </cell>
          <cell r="X232" t="str">
            <v>NO</v>
          </cell>
          <cell r="Y232" t="str">
            <v>NO</v>
          </cell>
          <cell r="Z232" t="str">
            <v>59825</v>
          </cell>
          <cell r="AA232">
            <v>30212400</v>
          </cell>
          <cell r="AB232">
            <v>0</v>
          </cell>
          <cell r="AC232" t="str">
            <v>2222</v>
          </cell>
          <cell r="AD232" t="str">
            <v>Dirección de Censos y Demografía</v>
          </cell>
          <cell r="AF232" t="str">
            <v>Beyanet Gaitan Caro
Edna Margarita Valle - -</v>
          </cell>
          <cell r="AG232" t="str">
            <v>DCD_28 - Producir boletines y cuadros de salida con información estadística de nacimientos y defunciones a nivel nacional producidos, para el registro de hechos vitales en Colombia.</v>
          </cell>
          <cell r="AH232">
            <v>1</v>
          </cell>
          <cell r="AI232">
            <v>0</v>
          </cell>
          <cell r="AJ232">
            <v>0</v>
          </cell>
          <cell r="AK232">
            <v>0</v>
          </cell>
          <cell r="AL232">
            <v>0</v>
          </cell>
          <cell r="AM232">
            <v>1</v>
          </cell>
          <cell r="AN232" t="str">
            <v>DCD_28</v>
          </cell>
          <cell r="AO232">
            <v>30212400</v>
          </cell>
          <cell r="AP232" t="str">
            <v>0</v>
          </cell>
          <cell r="AQ232">
            <v>0</v>
          </cell>
          <cell r="AR232" t="str">
            <v>0</v>
          </cell>
          <cell r="AS232">
            <v>0</v>
          </cell>
          <cell r="AT232">
            <v>30212400</v>
          </cell>
          <cell r="AU232">
            <v>0</v>
          </cell>
        </row>
        <row r="233">
          <cell r="A233">
            <v>34930225</v>
          </cell>
          <cell r="B233" t="str">
            <v>Dirección de Censos y Demografía</v>
          </cell>
          <cell r="C233" t="str">
            <v>DCD</v>
          </cell>
          <cell r="D233" t="str">
            <v>DCD_EEVV_2025_CR</v>
          </cell>
          <cell r="E233" t="str">
            <v>Estadisticas Vitales</v>
          </cell>
          <cell r="F233" t="str">
            <v>Producción de información Estadística analizada</v>
          </cell>
          <cell r="G233" t="str">
            <v>Cuadros de resultados</v>
          </cell>
          <cell r="H233" t="str">
            <v>DCD-Producción de información Estadística analizada-Cuadros de resultados</v>
          </cell>
          <cell r="I233" t="str">
            <v>202300000000008</v>
          </cell>
          <cell r="J233" t="str">
            <v>DIRECCIÓN TERRITORIAL CENTRAL</v>
          </cell>
          <cell r="K233" t="str">
            <v>DANE CENTRAL</v>
          </cell>
          <cell r="L233" t="str">
            <v>Viático</v>
          </cell>
          <cell r="M233" t="str">
            <v>Viático</v>
          </cell>
          <cell r="T233" t="str">
            <v>2025-03-01</v>
          </cell>
          <cell r="U233">
            <v>8642250</v>
          </cell>
          <cell r="V233">
            <v>8642250</v>
          </cell>
          <cell r="W233">
            <v>0</v>
          </cell>
          <cell r="X233" t="str">
            <v>NO</v>
          </cell>
          <cell r="Y233" t="str">
            <v>NO</v>
          </cell>
          <cell r="Z233" t="str">
            <v>59825</v>
          </cell>
          <cell r="AA233">
            <v>8642250</v>
          </cell>
          <cell r="AB233">
            <v>0</v>
          </cell>
          <cell r="AC233" t="str">
            <v>2222</v>
          </cell>
          <cell r="AD233" t="str">
            <v>Dirección de Censos y Demografía</v>
          </cell>
          <cell r="AF233" t="str">
            <v>Dirección - -</v>
          </cell>
          <cell r="AG233" t="str">
            <v>DCD_28 - Producir boletines y cuadros de salida con información estadística de nacimientos y defunciones a nivel nacional producidos, para el registro de hechos vitales en Colombia.</v>
          </cell>
          <cell r="AH233">
            <v>1</v>
          </cell>
          <cell r="AI233">
            <v>0</v>
          </cell>
          <cell r="AJ233">
            <v>0</v>
          </cell>
          <cell r="AK233">
            <v>0</v>
          </cell>
          <cell r="AL233">
            <v>0</v>
          </cell>
          <cell r="AM233">
            <v>1</v>
          </cell>
          <cell r="AN233" t="str">
            <v>DCD_28</v>
          </cell>
          <cell r="AO233">
            <v>8642250</v>
          </cell>
          <cell r="AP233" t="str">
            <v>0</v>
          </cell>
          <cell r="AQ233">
            <v>0</v>
          </cell>
          <cell r="AR233" t="str">
            <v>0</v>
          </cell>
          <cell r="AS233">
            <v>0</v>
          </cell>
          <cell r="AT233">
            <v>8642250</v>
          </cell>
          <cell r="AU233">
            <v>0</v>
          </cell>
        </row>
        <row r="234">
          <cell r="A234">
            <v>35030225</v>
          </cell>
          <cell r="B234" t="str">
            <v>Dirección de Censos y Demografía</v>
          </cell>
          <cell r="C234" t="str">
            <v>DCD</v>
          </cell>
          <cell r="D234" t="str">
            <v>DCD_MIG_2025_DM</v>
          </cell>
          <cell r="E234" t="str">
            <v>Estadisticas sobre Migracion</v>
          </cell>
          <cell r="F234" t="str">
            <v>Producción de información Estadística analizada</v>
          </cell>
          <cell r="G234" t="str">
            <v>Documentos metodológicos</v>
          </cell>
          <cell r="H234" t="str">
            <v>DCD-Producción de información Estadística analizada-Documentos metodológicos</v>
          </cell>
          <cell r="I234" t="str">
            <v>202300000000008</v>
          </cell>
          <cell r="J234" t="str">
            <v>DIRECCIÓN TERRITORIAL CENTRO ORIENTE</v>
          </cell>
          <cell r="K234" t="str">
            <v>CÚCUTA</v>
          </cell>
          <cell r="L234" t="str">
            <v>Viático</v>
          </cell>
          <cell r="M234" t="str">
            <v>Viático</v>
          </cell>
          <cell r="T234" t="str">
            <v>2025-03-01</v>
          </cell>
          <cell r="U234">
            <v>4000000</v>
          </cell>
          <cell r="V234">
            <v>4000000</v>
          </cell>
          <cell r="W234">
            <v>0</v>
          </cell>
          <cell r="X234" t="str">
            <v>NO</v>
          </cell>
          <cell r="Y234" t="str">
            <v>NO</v>
          </cell>
          <cell r="Z234" t="str">
            <v>29125</v>
          </cell>
          <cell r="AA234">
            <v>4000000</v>
          </cell>
          <cell r="AB234">
            <v>0</v>
          </cell>
          <cell r="AC234" t="str">
            <v>2904</v>
          </cell>
          <cell r="AD234" t="str">
            <v>Dirección Territorial Bucaramanga</v>
          </cell>
          <cell r="AF234" t="str">
            <v>Viáticos persona de sensibilización en Cúcuta - -</v>
          </cell>
          <cell r="AG234" t="str">
            <v>DCD_22 - Desarrollar propuesta técnica para el fortalecimiento de la gestión, integración y articulación de la información poblacional y los análisis sociodemográficos con enfoque territorial.</v>
          </cell>
          <cell r="AH234">
            <v>0.75</v>
          </cell>
          <cell r="AI234" t="str">
            <v>DCD_27 - Elaborar Boletines y documentos técnicos generados en materia sociodemográfica que generen valor agregado al quehacer de la Dirección técnica (Línea base 2024 5% y 2025 100%)</v>
          </cell>
          <cell r="AJ234">
            <v>0.25</v>
          </cell>
          <cell r="AK234">
            <v>0</v>
          </cell>
          <cell r="AL234">
            <v>0</v>
          </cell>
          <cell r="AM234">
            <v>1</v>
          </cell>
          <cell r="AN234" t="str">
            <v>DCD_22</v>
          </cell>
          <cell r="AO234">
            <v>3000000</v>
          </cell>
          <cell r="AP234" t="str">
            <v>DCD_27</v>
          </cell>
          <cell r="AQ234">
            <v>1000000</v>
          </cell>
          <cell r="AR234" t="str">
            <v>0</v>
          </cell>
          <cell r="AS234">
            <v>0</v>
          </cell>
          <cell r="AT234">
            <v>4000000</v>
          </cell>
          <cell r="AU234">
            <v>0</v>
          </cell>
        </row>
        <row r="235">
          <cell r="A235">
            <v>36230525</v>
          </cell>
          <cell r="B235" t="str">
            <v>Dirección de Censos y Demografía</v>
          </cell>
          <cell r="C235" t="str">
            <v>DCD</v>
          </cell>
          <cell r="D235" t="str">
            <v>SENTENCIA_2025_SII</v>
          </cell>
          <cell r="E235" t="str">
            <v>Sentencia T302</v>
          </cell>
          <cell r="F235" t="str">
            <v>Producción de información estructural</v>
          </cell>
          <cell r="G235" t="str">
            <v>Servicio de información implementado</v>
          </cell>
          <cell r="H235" t="str">
            <v>DCD-Producción de información estructural-Servicio de información implementado</v>
          </cell>
          <cell r="I235" t="str">
            <v>202300000000099</v>
          </cell>
          <cell r="J235" t="str">
            <v>DIRECCIÓN TERRITORIAL CENTRAL</v>
          </cell>
          <cell r="K235" t="str">
            <v>DANE CENTRAL</v>
          </cell>
          <cell r="L235" t="str">
            <v>Viático</v>
          </cell>
          <cell r="M235" t="str">
            <v>Viático</v>
          </cell>
          <cell r="T235" t="str">
            <v>2025-02-01</v>
          </cell>
          <cell r="U235">
            <v>5436712</v>
          </cell>
          <cell r="V235">
            <v>5436712</v>
          </cell>
          <cell r="W235">
            <v>0</v>
          </cell>
          <cell r="X235" t="str">
            <v>NO</v>
          </cell>
          <cell r="Y235" t="str">
            <v>NO</v>
          </cell>
          <cell r="Z235" t="str">
            <v>59525</v>
          </cell>
          <cell r="AA235">
            <v>5436712</v>
          </cell>
          <cell r="AB235">
            <v>0</v>
          </cell>
          <cell r="AC235" t="str">
            <v>1567</v>
          </cell>
          <cell r="AD235" t="str">
            <v>Dirección de Censos y Demografía</v>
          </cell>
          <cell r="AF235" t="str">
            <v>RRAA_Viaticos - -</v>
          </cell>
          <cell r="AG235" t="str">
            <v>DCD_06 - Culminar el operativo de recolección del Registro Multidimensional Wayuu, así como la preparación y entrega de los resultados, en cumplimiento de la Sentencia T302/2017. (Línea base 2024 27%)</v>
          </cell>
          <cell r="AH235">
            <v>1</v>
          </cell>
          <cell r="AI235">
            <v>0</v>
          </cell>
          <cell r="AJ235">
            <v>0</v>
          </cell>
          <cell r="AK235">
            <v>0</v>
          </cell>
          <cell r="AL235">
            <v>0</v>
          </cell>
          <cell r="AM235">
            <v>1</v>
          </cell>
          <cell r="AN235" t="str">
            <v>DCD_06</v>
          </cell>
          <cell r="AO235">
            <v>5436712</v>
          </cell>
          <cell r="AP235" t="str">
            <v>0</v>
          </cell>
          <cell r="AQ235">
            <v>0</v>
          </cell>
          <cell r="AR235" t="str">
            <v>0</v>
          </cell>
          <cell r="AS235">
            <v>0</v>
          </cell>
          <cell r="AT235">
            <v>5436712</v>
          </cell>
          <cell r="AU235">
            <v>0</v>
          </cell>
        </row>
        <row r="236">
          <cell r="A236">
            <v>36130525</v>
          </cell>
          <cell r="B236" t="str">
            <v>Dirección de Censos y Demografía</v>
          </cell>
          <cell r="C236" t="str">
            <v>DCD</v>
          </cell>
          <cell r="D236" t="str">
            <v>SENTENCIA_2025_BDC</v>
          </cell>
          <cell r="E236" t="str">
            <v>Sentencia T302</v>
          </cell>
          <cell r="F236" t="str">
            <v>Producción de información estructural</v>
          </cell>
          <cell r="G236" t="str">
            <v>Bases de datos Censal</v>
          </cell>
          <cell r="H236" t="str">
            <v>DCD-Producción de información estructural-Bases de datos Censal</v>
          </cell>
          <cell r="I236" t="str">
            <v>202300000000099</v>
          </cell>
          <cell r="J236" t="str">
            <v>DIRECCIÓN TERRITORIAL CENTRAL</v>
          </cell>
          <cell r="K236" t="str">
            <v>DANE CENTRAL</v>
          </cell>
          <cell r="L236" t="str">
            <v>Viático</v>
          </cell>
          <cell r="M236" t="str">
            <v>Viático</v>
          </cell>
          <cell r="T236" t="str">
            <v>2025-01-15</v>
          </cell>
          <cell r="U236">
            <v>53028250</v>
          </cell>
          <cell r="V236">
            <v>53028250</v>
          </cell>
          <cell r="W236">
            <v>0</v>
          </cell>
          <cell r="X236" t="str">
            <v>NO</v>
          </cell>
          <cell r="Y236" t="str">
            <v>NO</v>
          </cell>
          <cell r="Z236" t="str">
            <v>59525</v>
          </cell>
          <cell r="AA236">
            <v>53028250</v>
          </cell>
          <cell r="AB236">
            <v>0</v>
          </cell>
          <cell r="AC236" t="str">
            <v>1567</v>
          </cell>
          <cell r="AD236" t="str">
            <v>Dirección de Censos y Demografía</v>
          </cell>
          <cell r="AF236" t="str">
            <v>Seguimiento contratos operativos y operativo - -</v>
          </cell>
          <cell r="AG236" t="str">
            <v>DCD_06 - Culminar el operativo de recolección del Registro Multidimensional Wayuu, así como la preparación y entrega de los resultados, en cumplimiento de la Sentencia T302/2017. (Línea base 2024 27%)</v>
          </cell>
          <cell r="AH236">
            <v>1</v>
          </cell>
          <cell r="AI236">
            <v>0</v>
          </cell>
          <cell r="AJ236">
            <v>0</v>
          </cell>
          <cell r="AK236">
            <v>0</v>
          </cell>
          <cell r="AL236">
            <v>0</v>
          </cell>
          <cell r="AM236">
            <v>1</v>
          </cell>
          <cell r="AN236" t="str">
            <v>DCD_06</v>
          </cell>
          <cell r="AO236">
            <v>53028250</v>
          </cell>
          <cell r="AP236" t="str">
            <v>0</v>
          </cell>
          <cell r="AQ236">
            <v>0</v>
          </cell>
          <cell r="AR236" t="str">
            <v>0</v>
          </cell>
          <cell r="AS236">
            <v>0</v>
          </cell>
          <cell r="AT236">
            <v>53028250</v>
          </cell>
          <cell r="AU236">
            <v>0</v>
          </cell>
        </row>
        <row r="237">
          <cell r="A237">
            <v>34530225</v>
          </cell>
          <cell r="B237" t="str">
            <v>Dirección de Censos y Demografía</v>
          </cell>
          <cell r="C237" t="str">
            <v>DCD</v>
          </cell>
          <cell r="D237" t="str">
            <v>DCD_EEVV_2025_CR</v>
          </cell>
          <cell r="E237" t="str">
            <v>Estadisticas Vitales</v>
          </cell>
          <cell r="F237" t="str">
            <v>Producción de información Estadística analizada</v>
          </cell>
          <cell r="G237" t="str">
            <v>Cuadros de resultados</v>
          </cell>
          <cell r="H237" t="str">
            <v>DCD-Producción de información Estadística analizada-Cuadros de resultados</v>
          </cell>
          <cell r="I237" t="str">
            <v>202300000000008</v>
          </cell>
          <cell r="J237" t="str">
            <v>DIRECCIÓN TERRITORIAL NOROCCIDENTE</v>
          </cell>
          <cell r="K237" t="str">
            <v>QUIBDÓ</v>
          </cell>
          <cell r="L237" t="str">
            <v>Viático</v>
          </cell>
          <cell r="M237" t="str">
            <v>Viático</v>
          </cell>
          <cell r="T237" t="str">
            <v>2025-03-01</v>
          </cell>
          <cell r="U237">
            <v>1637046</v>
          </cell>
          <cell r="V237">
            <v>1637046</v>
          </cell>
          <cell r="W237">
            <v>0</v>
          </cell>
          <cell r="X237" t="str">
            <v>no</v>
          </cell>
          <cell r="Y237" t="str">
            <v>no</v>
          </cell>
          <cell r="Z237" t="str">
            <v>38625</v>
          </cell>
          <cell r="AA237">
            <v>1637046</v>
          </cell>
          <cell r="AB237">
            <v>0</v>
          </cell>
          <cell r="AC237" t="str">
            <v>2210</v>
          </cell>
          <cell r="AD237" t="str">
            <v>Dirección Territorial Medellín</v>
          </cell>
          <cell r="AF237" t="str">
            <v>Daylester Vaca Mena - -</v>
          </cell>
          <cell r="AG237" t="str">
            <v>DCD_28 - Producir boletines y cuadros de salida con información estadística de nacimientos y defunciones a nivel nacional producidos, para el registro de hechos vitales en Colombia.</v>
          </cell>
          <cell r="AH237">
            <v>1</v>
          </cell>
          <cell r="AI237">
            <v>0</v>
          </cell>
          <cell r="AJ237">
            <v>0</v>
          </cell>
          <cell r="AK237">
            <v>0</v>
          </cell>
          <cell r="AL237">
            <v>0</v>
          </cell>
          <cell r="AM237">
            <v>1</v>
          </cell>
          <cell r="AN237" t="str">
            <v>DCD_28</v>
          </cell>
          <cell r="AO237">
            <v>1637046</v>
          </cell>
          <cell r="AP237" t="str">
            <v>0</v>
          </cell>
          <cell r="AQ237">
            <v>0</v>
          </cell>
          <cell r="AR237" t="str">
            <v>0</v>
          </cell>
          <cell r="AS237">
            <v>0</v>
          </cell>
          <cell r="AT237">
            <v>1637046</v>
          </cell>
          <cell r="AU237">
            <v>0</v>
          </cell>
        </row>
        <row r="238">
          <cell r="A238">
            <v>35830525</v>
          </cell>
          <cell r="B238" t="str">
            <v>Dirección de Censos y Demografía</v>
          </cell>
          <cell r="C238" t="str">
            <v>DCD</v>
          </cell>
          <cell r="D238" t="str">
            <v>SENTENCIA_2025_BDC</v>
          </cell>
          <cell r="E238" t="str">
            <v>Sentencia T302</v>
          </cell>
          <cell r="F238" t="str">
            <v>Producción de información estructural</v>
          </cell>
          <cell r="G238" t="str">
            <v>Bases de datos Censal</v>
          </cell>
          <cell r="H238" t="str">
            <v>DCD-Producción de información estructural-Bases de datos Censal</v>
          </cell>
          <cell r="I238" t="str">
            <v>202300000000099</v>
          </cell>
          <cell r="J238" t="str">
            <v>DIRECCIÓN TERRITORIAL CENTRAL</v>
          </cell>
          <cell r="K238" t="str">
            <v>DANE CENTRAL</v>
          </cell>
          <cell r="L238" t="str">
            <v>Viático</v>
          </cell>
          <cell r="M238" t="str">
            <v>Viático</v>
          </cell>
          <cell r="T238" t="str">
            <v>2025-01-15</v>
          </cell>
          <cell r="U238">
            <v>78184000</v>
          </cell>
          <cell r="V238">
            <v>72494000</v>
          </cell>
          <cell r="W238">
            <v>5690000</v>
          </cell>
          <cell r="X238" t="str">
            <v>no</v>
          </cell>
          <cell r="Y238" t="str">
            <v>no</v>
          </cell>
          <cell r="Z238" t="str">
            <v>59525</v>
          </cell>
          <cell r="AA238">
            <v>72494000</v>
          </cell>
          <cell r="AB238">
            <v>5690000</v>
          </cell>
          <cell r="AC238" t="str">
            <v>1567</v>
          </cell>
          <cell r="AD238" t="str">
            <v>Dirección de Censos y Demografía</v>
          </cell>
          <cell r="AF238" t="str">
            <v>Seguimiento contratos operativos y operativo - -</v>
          </cell>
          <cell r="AG238" t="str">
            <v>DCD_06 - Culminar el operativo de recolección del Registro Multidimensional Wayuu, así como la preparación y entrega de los resultados, en cumplimiento de la Sentencia T302/2017. (Línea base 2024 27%)</v>
          </cell>
          <cell r="AH238">
            <v>1</v>
          </cell>
          <cell r="AI238">
            <v>0</v>
          </cell>
          <cell r="AJ238">
            <v>0</v>
          </cell>
          <cell r="AK238">
            <v>0</v>
          </cell>
          <cell r="AL238">
            <v>0</v>
          </cell>
          <cell r="AM238">
            <v>1</v>
          </cell>
          <cell r="AN238" t="str">
            <v>DCD_06</v>
          </cell>
          <cell r="AO238">
            <v>78184000</v>
          </cell>
          <cell r="AP238" t="str">
            <v>0</v>
          </cell>
          <cell r="AQ238">
            <v>0</v>
          </cell>
          <cell r="AR238" t="str">
            <v>0</v>
          </cell>
          <cell r="AS238">
            <v>0</v>
          </cell>
          <cell r="AT238">
            <v>78184000</v>
          </cell>
          <cell r="AU238">
            <v>0</v>
          </cell>
        </row>
        <row r="239">
          <cell r="A239">
            <v>34230225</v>
          </cell>
          <cell r="B239" t="str">
            <v>Dirección de Censos y Demografía</v>
          </cell>
          <cell r="C239" t="str">
            <v>DCD</v>
          </cell>
          <cell r="D239" t="str">
            <v>DCD_EEVV_2025_CR</v>
          </cell>
          <cell r="E239" t="str">
            <v>Estadisticas Vitales</v>
          </cell>
          <cell r="F239" t="str">
            <v>Producción de información Estadística analizada</v>
          </cell>
          <cell r="G239" t="str">
            <v>Cuadros de resultados</v>
          </cell>
          <cell r="H239" t="str">
            <v>DCD-Producción de información Estadística analizada-Cuadros de resultados</v>
          </cell>
          <cell r="I239" t="str">
            <v>202300000000008</v>
          </cell>
          <cell r="J239" t="str">
            <v>DIRECCIÓN TERRITORIAL SUR OCCIDENTE</v>
          </cell>
          <cell r="K239" t="str">
            <v>CALI</v>
          </cell>
          <cell r="L239" t="str">
            <v>Viático</v>
          </cell>
          <cell r="M239" t="str">
            <v>Viático</v>
          </cell>
          <cell r="T239" t="str">
            <v>2025-03-01</v>
          </cell>
          <cell r="U239">
            <v>82505</v>
          </cell>
          <cell r="V239">
            <v>82505</v>
          </cell>
          <cell r="W239">
            <v>0</v>
          </cell>
          <cell r="X239" t="str">
            <v>no</v>
          </cell>
          <cell r="Y239" t="str">
            <v>no</v>
          </cell>
          <cell r="Z239" t="str">
            <v>53625</v>
          </cell>
          <cell r="AA239">
            <v>82505</v>
          </cell>
          <cell r="AB239">
            <v>0</v>
          </cell>
          <cell r="AC239" t="str">
            <v>6124</v>
          </cell>
          <cell r="AD239" t="str">
            <v>Dirección Territorial Cali</v>
          </cell>
          <cell r="AF239" t="str">
            <v>Jhon Jairo Arbelaez Torres - -</v>
          </cell>
          <cell r="AG239" t="str">
            <v>DCD_28 - Producir boletines y cuadros de salida con información estadística de nacimientos y defunciones a nivel nacional producidos, para el registro de hechos vitales en Colombia.</v>
          </cell>
          <cell r="AH239">
            <v>1</v>
          </cell>
          <cell r="AI239">
            <v>0</v>
          </cell>
          <cell r="AJ239">
            <v>0</v>
          </cell>
          <cell r="AK239">
            <v>0</v>
          </cell>
          <cell r="AL239">
            <v>0</v>
          </cell>
          <cell r="AM239">
            <v>1</v>
          </cell>
          <cell r="AN239" t="str">
            <v>DCD_28</v>
          </cell>
          <cell r="AO239">
            <v>82505</v>
          </cell>
          <cell r="AP239" t="str">
            <v>0</v>
          </cell>
          <cell r="AQ239">
            <v>0</v>
          </cell>
          <cell r="AR239" t="str">
            <v>0</v>
          </cell>
          <cell r="AS239">
            <v>0</v>
          </cell>
          <cell r="AT239">
            <v>82505</v>
          </cell>
          <cell r="AU239">
            <v>0</v>
          </cell>
        </row>
        <row r="240">
          <cell r="A240">
            <v>34030225</v>
          </cell>
          <cell r="B240" t="str">
            <v>Dirección de Censos y Demografía</v>
          </cell>
          <cell r="C240" t="str">
            <v>DCD</v>
          </cell>
          <cell r="D240" t="str">
            <v>DCD_PPED_2025_DM</v>
          </cell>
          <cell r="E240" t="str">
            <v>Proyecciones de Poblacion</v>
          </cell>
          <cell r="F240" t="str">
            <v>Producción de información Estadística analizada</v>
          </cell>
          <cell r="G240" t="str">
            <v>Documentos metodológicos</v>
          </cell>
          <cell r="H240" t="str">
            <v>DCD-Producción de información Estadística analizada-Documentos metodológicos</v>
          </cell>
          <cell r="I240" t="str">
            <v>202300000000008</v>
          </cell>
          <cell r="J240" t="str">
            <v>DIRECCIÓN TERRITORIAL CENTRAL</v>
          </cell>
          <cell r="K240" t="str">
            <v>DANE CENTRAL</v>
          </cell>
          <cell r="L240" t="str">
            <v>Viático</v>
          </cell>
          <cell r="M240" t="str">
            <v>Viático</v>
          </cell>
          <cell r="T240" t="str">
            <v>2025-04-01</v>
          </cell>
          <cell r="U240">
            <v>18000000</v>
          </cell>
          <cell r="V240">
            <v>16000000</v>
          </cell>
          <cell r="W240">
            <v>2000000</v>
          </cell>
          <cell r="X240" t="str">
            <v>no</v>
          </cell>
          <cell r="Y240" t="str">
            <v>no</v>
          </cell>
          <cell r="Z240" t="str">
            <v>60125</v>
          </cell>
          <cell r="AA240">
            <v>16000000</v>
          </cell>
          <cell r="AB240">
            <v>2000000</v>
          </cell>
          <cell r="AC240" t="str">
            <v>1210</v>
          </cell>
          <cell r="AD240" t="str">
            <v>Dirección de Censos y Demografía</v>
          </cell>
          <cell r="AF240" t="str">
            <v>Viáticos para el equipo de Proyecciones de Población y Migraciones en DANE Central. - -</v>
          </cell>
          <cell r="AG240" t="str">
            <v>DCD_22 - Desarrollar propuesta técnica para el fortalecimiento de la gestión, integración y articulación de la información poblacional y los análisis sociodemográficos con enfoque territorial.</v>
          </cell>
          <cell r="AH240">
            <v>0.75</v>
          </cell>
          <cell r="AI240" t="str">
            <v>DCD_26 - Aplicar metodologías innovadoras identificadas para la medición de componentes demográficos, de acuerdo a las necesidades de la Dirección técnica</v>
          </cell>
          <cell r="AJ240">
            <v>0.25</v>
          </cell>
          <cell r="AK240">
            <v>0</v>
          </cell>
          <cell r="AL240">
            <v>0</v>
          </cell>
          <cell r="AM240">
            <v>1</v>
          </cell>
          <cell r="AN240" t="str">
            <v>DCD_22</v>
          </cell>
          <cell r="AO240">
            <v>13500000</v>
          </cell>
          <cell r="AP240" t="str">
            <v>DCD_26</v>
          </cell>
          <cell r="AQ240">
            <v>4500000</v>
          </cell>
          <cell r="AR240" t="str">
            <v>0</v>
          </cell>
          <cell r="AS240">
            <v>0</v>
          </cell>
          <cell r="AT240">
            <v>18000000</v>
          </cell>
          <cell r="AU240">
            <v>0</v>
          </cell>
        </row>
        <row r="241">
          <cell r="A241">
            <v>35930525</v>
          </cell>
          <cell r="B241" t="str">
            <v>Dirección de Censos y Demografía</v>
          </cell>
          <cell r="C241" t="str">
            <v>DCD</v>
          </cell>
          <cell r="D241" t="str">
            <v>SENTENCIA_2025_BDC</v>
          </cell>
          <cell r="E241" t="str">
            <v>Sentencia T302</v>
          </cell>
          <cell r="F241" t="str">
            <v>Producción de información estructural</v>
          </cell>
          <cell r="G241" t="str">
            <v>Bases de datos Censal</v>
          </cell>
          <cell r="H241" t="str">
            <v>DCD-Producción de información estructural-Bases de datos Censal</v>
          </cell>
          <cell r="I241" t="str">
            <v>202300000000099</v>
          </cell>
          <cell r="J241" t="str">
            <v>DIRECCIÓN TERRITORIAL NORTE</v>
          </cell>
          <cell r="K241" t="str">
            <v>RIOHACHA</v>
          </cell>
          <cell r="L241" t="str">
            <v>Viático</v>
          </cell>
          <cell r="M241" t="str">
            <v>Viático</v>
          </cell>
          <cell r="T241" t="str">
            <v>2025-01-15</v>
          </cell>
          <cell r="U241">
            <v>138240000</v>
          </cell>
          <cell r="V241">
            <v>138240000</v>
          </cell>
          <cell r="W241">
            <v>0</v>
          </cell>
          <cell r="X241" t="str">
            <v>no</v>
          </cell>
          <cell r="Y241" t="str">
            <v>no</v>
          </cell>
          <cell r="Z241" t="str">
            <v>67125</v>
          </cell>
          <cell r="AA241">
            <v>138240000</v>
          </cell>
          <cell r="AB241">
            <v>0</v>
          </cell>
          <cell r="AC241" t="str">
            <v>1679</v>
          </cell>
          <cell r="AD241" t="str">
            <v>Dirección Territorial Barranquilla</v>
          </cell>
          <cell r="AF241" t="str">
            <v>Manutencion Coordiandores - -</v>
          </cell>
          <cell r="AG241" t="str">
            <v>DCD_06 - Culminar el operativo de recolección del Registro Multidimensional Wayuu, así como la preparación y entrega de los resultados, en cumplimiento de la Sentencia T302/2017. (Línea base 2024 27%)</v>
          </cell>
          <cell r="AH241">
            <v>1</v>
          </cell>
          <cell r="AI241">
            <v>0</v>
          </cell>
          <cell r="AJ241">
            <v>0</v>
          </cell>
          <cell r="AK241">
            <v>0</v>
          </cell>
          <cell r="AL241">
            <v>0</v>
          </cell>
          <cell r="AM241">
            <v>1</v>
          </cell>
          <cell r="AN241" t="str">
            <v>DCD_06</v>
          </cell>
          <cell r="AO241">
            <v>138240000</v>
          </cell>
          <cell r="AP241" t="str">
            <v>0</v>
          </cell>
          <cell r="AQ241">
            <v>0</v>
          </cell>
          <cell r="AR241" t="str">
            <v>0</v>
          </cell>
          <cell r="AS241">
            <v>0</v>
          </cell>
          <cell r="AT241">
            <v>138240000</v>
          </cell>
          <cell r="AU241">
            <v>0</v>
          </cell>
        </row>
        <row r="242">
          <cell r="A242">
            <v>181150525</v>
          </cell>
          <cell r="B242" t="str">
            <v>Dirección de Censos y Demografía</v>
          </cell>
          <cell r="C242" t="str">
            <v>DCD</v>
          </cell>
          <cell r="D242" t="str">
            <v>SENTENCIA_2025_BDC</v>
          </cell>
          <cell r="E242" t="str">
            <v>Sentencia T302</v>
          </cell>
          <cell r="F242" t="str">
            <v>Producción de información estructural</v>
          </cell>
          <cell r="G242" t="str">
            <v>Bases de datos Censal</v>
          </cell>
          <cell r="H242" t="str">
            <v>DCD-Producción de información estructural-Bases de datos Censal</v>
          </cell>
          <cell r="I242" t="str">
            <v>202300000000099</v>
          </cell>
          <cell r="J242" t="str">
            <v>DIRECCIÓN TERRITORIAL CENTRAL</v>
          </cell>
          <cell r="K242" t="str">
            <v>DANE CENTRAL</v>
          </cell>
          <cell r="L242" t="str">
            <v>Insumo</v>
          </cell>
          <cell r="M242" t="str">
            <v>Software</v>
          </cell>
          <cell r="N242">
            <v>1</v>
          </cell>
          <cell r="S242">
            <v>65000000</v>
          </cell>
          <cell r="T242" t="str">
            <v>2025-10-01</v>
          </cell>
          <cell r="U242">
            <v>65000000</v>
          </cell>
          <cell r="W242">
            <v>65000000</v>
          </cell>
          <cell r="X242" t="str">
            <v>NO</v>
          </cell>
          <cell r="Y242" t="str">
            <v>NO</v>
          </cell>
          <cell r="AF242" t="str">
            <v>Renovación Licencia APIs - DIG</v>
          </cell>
          <cell r="AG242" t="str">
            <v>DCD_06 - Culminar el operativo de recolección del Registro Multidimensional Wayuu, así como la preparación y entrega de los resultados, en cumplimiento de la Sentencia T302/2017. (Línea base 2024 27%)</v>
          </cell>
          <cell r="AH242">
            <v>1</v>
          </cell>
          <cell r="AI242" t="str">
            <v/>
          </cell>
          <cell r="AJ242">
            <v>0</v>
          </cell>
          <cell r="AK242" t="str">
            <v/>
          </cell>
          <cell r="AL242">
            <v>0</v>
          </cell>
          <cell r="AM242">
            <v>1</v>
          </cell>
          <cell r="AN242" t="str">
            <v>DCD_06</v>
          </cell>
          <cell r="AO242">
            <v>65000000</v>
          </cell>
          <cell r="AP242" t="str">
            <v/>
          </cell>
          <cell r="AQ242">
            <v>0</v>
          </cell>
          <cell r="AR242" t="str">
            <v/>
          </cell>
          <cell r="AS242">
            <v>0</v>
          </cell>
          <cell r="AT242">
            <v>65000000</v>
          </cell>
          <cell r="AU242">
            <v>0</v>
          </cell>
        </row>
        <row r="243">
          <cell r="A243">
            <v>14650225</v>
          </cell>
          <cell r="B243" t="str">
            <v>Dirección de Censos y Demografía</v>
          </cell>
          <cell r="C243" t="str">
            <v>DCD</v>
          </cell>
          <cell r="D243" t="str">
            <v>DCD_ETN_2025_DM</v>
          </cell>
          <cell r="E243" t="str">
            <v>Grupos Etnicos</v>
          </cell>
          <cell r="F243" t="str">
            <v>Producción de información Estadística analizada</v>
          </cell>
          <cell r="G243" t="str">
            <v>Documentos metodológicos</v>
          </cell>
          <cell r="H243" t="str">
            <v>DCD-Producción de información Estadística analizada-Documentos metodológicos</v>
          </cell>
          <cell r="I243" t="str">
            <v>202300000000008</v>
          </cell>
          <cell r="J243" t="str">
            <v>DIRECCIÓN TERRITORIAL CENTRAL</v>
          </cell>
          <cell r="K243" t="str">
            <v>DANE CENTRAL</v>
          </cell>
          <cell r="L243" t="str">
            <v>Insumo</v>
          </cell>
          <cell r="M243" t="str">
            <v>Otros_gastos_operativos</v>
          </cell>
          <cell r="N243">
            <v>1</v>
          </cell>
          <cell r="S243">
            <v>56272393.329999998</v>
          </cell>
          <cell r="T243" t="str">
            <v>2025-07-21</v>
          </cell>
          <cell r="U243">
            <v>56272393.329999998</v>
          </cell>
          <cell r="W243">
            <v>56272393.329999998</v>
          </cell>
          <cell r="X243" t="str">
            <v>NO</v>
          </cell>
          <cell r="Y243" t="str">
            <v>NO</v>
          </cell>
          <cell r="AF243" t="str">
            <v>Actividades para el cumplmiento del acuerdo IT2-23 - -</v>
          </cell>
          <cell r="AG243" t="str">
            <v>DCD_06 - Culminar el operativo de recolección del Registro Multidimensional Wayuu, así como la preparación y entrega de los resultados, en cumplimiento de la Sentencia T302/2017. (Línea base 2024 27%)</v>
          </cell>
          <cell r="AH243">
            <v>1</v>
          </cell>
          <cell r="AI243">
            <v>0</v>
          </cell>
          <cell r="AJ243">
            <v>0</v>
          </cell>
          <cell r="AK243">
            <v>0</v>
          </cell>
          <cell r="AL243">
            <v>0</v>
          </cell>
          <cell r="AM243">
            <v>1</v>
          </cell>
          <cell r="AN243" t="str">
            <v>DCD_06</v>
          </cell>
          <cell r="AO243">
            <v>56272393.329999998</v>
          </cell>
          <cell r="AP243" t="str">
            <v>0</v>
          </cell>
          <cell r="AQ243">
            <v>0</v>
          </cell>
          <cell r="AR243" t="str">
            <v>0</v>
          </cell>
          <cell r="AS243">
            <v>0</v>
          </cell>
          <cell r="AT243">
            <v>56272393.329999998</v>
          </cell>
          <cell r="AU243">
            <v>0</v>
          </cell>
        </row>
        <row r="244">
          <cell r="A244">
            <v>70050225</v>
          </cell>
          <cell r="B244" t="str">
            <v>Dirección de Censos y Demografía</v>
          </cell>
          <cell r="C244" t="str">
            <v>DCD</v>
          </cell>
          <cell r="D244" t="str">
            <v>DCD_ETN_2025_DM</v>
          </cell>
          <cell r="E244" t="str">
            <v>Grupos Etnicos</v>
          </cell>
          <cell r="F244" t="str">
            <v>Producción de información Estadística analizada</v>
          </cell>
          <cell r="G244" t="str">
            <v>Documentos metodológicos</v>
          </cell>
          <cell r="H244" t="str">
            <v>DCD-Producción de información Estadística analizada-Documentos metodológicos</v>
          </cell>
          <cell r="I244" t="str">
            <v>202300000000008</v>
          </cell>
          <cell r="J244" t="str">
            <v>DIRECCIÓN TERRITORIAL CENTRAL</v>
          </cell>
          <cell r="K244" t="str">
            <v>DANE CENTRAL</v>
          </cell>
          <cell r="L244" t="str">
            <v>Insumo</v>
          </cell>
          <cell r="M244" t="str">
            <v>Otros_gastos_operativos</v>
          </cell>
          <cell r="N244">
            <v>1</v>
          </cell>
          <cell r="S244">
            <v>100000000</v>
          </cell>
          <cell r="T244" t="str">
            <v>2025-08-01</v>
          </cell>
          <cell r="U244">
            <v>100000000</v>
          </cell>
          <cell r="W244">
            <v>100000000</v>
          </cell>
          <cell r="X244" t="str">
            <v>no</v>
          </cell>
          <cell r="Y244" t="str">
            <v>no</v>
          </cell>
          <cell r="AF244" t="str">
            <v>Prueba piloto pregunta campesinado.</v>
          </cell>
          <cell r="AG244" t="str">
            <v>DCD_06 - Culminar el operativo de recolección del Registro Multidimensional Wayuu, así como la preparación y entrega de los resultados, en cumplimiento de la Sentencia T302/2017. (Línea base 2024 27%)</v>
          </cell>
          <cell r="AH244">
            <v>1</v>
          </cell>
          <cell r="AI244">
            <v>0</v>
          </cell>
          <cell r="AJ244">
            <v>0</v>
          </cell>
          <cell r="AK244">
            <v>0</v>
          </cell>
          <cell r="AL244">
            <v>0</v>
          </cell>
          <cell r="AM244">
            <v>1</v>
          </cell>
          <cell r="AN244" t="str">
            <v>DCD_06</v>
          </cell>
          <cell r="AO244">
            <v>100000000</v>
          </cell>
          <cell r="AP244" t="str">
            <v>0</v>
          </cell>
          <cell r="AQ244">
            <v>0</v>
          </cell>
          <cell r="AR244" t="str">
            <v>0</v>
          </cell>
          <cell r="AS244">
            <v>0</v>
          </cell>
          <cell r="AT244">
            <v>100000000</v>
          </cell>
          <cell r="AU244">
            <v>0</v>
          </cell>
        </row>
        <row r="245">
          <cell r="A245">
            <v>176350225</v>
          </cell>
          <cell r="B245" t="str">
            <v>Dirección de Censos y Demografía</v>
          </cell>
          <cell r="C245" t="str">
            <v>DCD</v>
          </cell>
          <cell r="D245" t="str">
            <v>DCD_MIG_2025_DM</v>
          </cell>
          <cell r="E245" t="str">
            <v>Estadisticas sobre Migracion</v>
          </cell>
          <cell r="F245" t="str">
            <v>Producción de información Estadística analizada</v>
          </cell>
          <cell r="G245" t="str">
            <v>Documentos metodológicos</v>
          </cell>
          <cell r="H245" t="str">
            <v>DCD-Producción de información Estadística analizada-Documentos metodológicos</v>
          </cell>
          <cell r="I245" t="str">
            <v>202300000000008</v>
          </cell>
          <cell r="J245" t="str">
            <v>DIRECCIÓN TERRITORIAL CENTRAL</v>
          </cell>
          <cell r="K245" t="str">
            <v>DANE CENTRAL</v>
          </cell>
          <cell r="L245" t="str">
            <v>Insumo</v>
          </cell>
          <cell r="M245" t="str">
            <v>Otros_gastos_operativos</v>
          </cell>
          <cell r="N245">
            <v>1</v>
          </cell>
          <cell r="S245">
            <v>0.33</v>
          </cell>
          <cell r="T245" t="str">
            <v>2025-11-01</v>
          </cell>
          <cell r="U245">
            <v>0.33</v>
          </cell>
          <cell r="W245">
            <v>0.33</v>
          </cell>
          <cell r="X245" t="str">
            <v>NO</v>
          </cell>
          <cell r="Y245" t="str">
            <v>NO</v>
          </cell>
          <cell r="AF245" t="str">
            <v>Saldo de contratación</v>
          </cell>
          <cell r="AG245" t="str">
            <v>DCD_06 - Culminar el operativo de recolección del Registro Multidimensional Wayuu, así como la preparación y entrega de los resultados, en cumplimiento de la Sentencia T302/2017. (Línea base 2024 27%)</v>
          </cell>
          <cell r="AH245">
            <v>1</v>
          </cell>
          <cell r="AI245" t="str">
            <v/>
          </cell>
          <cell r="AJ245">
            <v>0</v>
          </cell>
          <cell r="AK245" t="str">
            <v/>
          </cell>
          <cell r="AL245">
            <v>0</v>
          </cell>
          <cell r="AM245">
            <v>1</v>
          </cell>
          <cell r="AN245" t="str">
            <v>DCD_06</v>
          </cell>
          <cell r="AO245">
            <v>0.33</v>
          </cell>
          <cell r="AP245" t="str">
            <v/>
          </cell>
          <cell r="AQ245">
            <v>0</v>
          </cell>
          <cell r="AR245" t="str">
            <v/>
          </cell>
          <cell r="AS245">
            <v>0</v>
          </cell>
          <cell r="AT245">
            <v>0.33</v>
          </cell>
          <cell r="AU245">
            <v>0</v>
          </cell>
        </row>
        <row r="246">
          <cell r="A246">
            <v>176450225</v>
          </cell>
          <cell r="B246" t="str">
            <v>Dirección de Censos y Demografía</v>
          </cell>
          <cell r="C246" t="str">
            <v>DCD</v>
          </cell>
          <cell r="D246" t="str">
            <v>DCD_PPED_2025_CR</v>
          </cell>
          <cell r="E246" t="str">
            <v>Proyecciones de Poblacion</v>
          </cell>
          <cell r="F246" t="str">
            <v>Producción de información Estadística analizada</v>
          </cell>
          <cell r="G246" t="str">
            <v>Cuadros de resultados</v>
          </cell>
          <cell r="H246" t="str">
            <v>DCD-Producción de información Estadística analizada-Cuadros de resultados</v>
          </cell>
          <cell r="I246" t="str">
            <v>202300000000008</v>
          </cell>
          <cell r="J246" t="str">
            <v>DIRECCIÓN TERRITORIAL CENTRAL</v>
          </cell>
          <cell r="K246" t="str">
            <v>DANE CENTRAL</v>
          </cell>
          <cell r="L246" t="str">
            <v>Insumo</v>
          </cell>
          <cell r="M246" t="str">
            <v>Otros_gastos_operativos</v>
          </cell>
          <cell r="N246">
            <v>1</v>
          </cell>
          <cell r="S246">
            <v>0.67</v>
          </cell>
          <cell r="T246" t="str">
            <v>2025-10-01</v>
          </cell>
          <cell r="U246">
            <v>0.67</v>
          </cell>
          <cell r="W246">
            <v>0.67</v>
          </cell>
          <cell r="X246" t="str">
            <v>NO</v>
          </cell>
          <cell r="Y246" t="str">
            <v>NO</v>
          </cell>
          <cell r="AF246" t="str">
            <v>Saldo de contratación</v>
          </cell>
          <cell r="AG246" t="str">
            <v>DCD_06 - Culminar el operativo de recolección del Registro Multidimensional Wayuu, así como la preparación y entrega de los resultados, en cumplimiento de la Sentencia T302/2017. (Línea base 2024 27%)</v>
          </cell>
          <cell r="AH246">
            <v>1</v>
          </cell>
          <cell r="AI246" t="str">
            <v/>
          </cell>
          <cell r="AJ246">
            <v>0</v>
          </cell>
          <cell r="AK246" t="str">
            <v/>
          </cell>
          <cell r="AL246">
            <v>0</v>
          </cell>
          <cell r="AM246">
            <v>1</v>
          </cell>
          <cell r="AN246" t="str">
            <v>DCD_06</v>
          </cell>
          <cell r="AO246">
            <v>0.67</v>
          </cell>
          <cell r="AP246" t="str">
            <v/>
          </cell>
          <cell r="AQ246">
            <v>0</v>
          </cell>
          <cell r="AR246" t="str">
            <v/>
          </cell>
          <cell r="AS246">
            <v>0</v>
          </cell>
          <cell r="AT246">
            <v>0.67</v>
          </cell>
          <cell r="AU246">
            <v>0</v>
          </cell>
        </row>
        <row r="247">
          <cell r="A247">
            <v>160650525</v>
          </cell>
          <cell r="B247" t="str">
            <v>Dirección de Censos y Demografía</v>
          </cell>
          <cell r="C247" t="str">
            <v>DCD</v>
          </cell>
          <cell r="D247" t="str">
            <v>SENTENCIA_2025_BDC</v>
          </cell>
          <cell r="E247" t="str">
            <v>Sentencia T302</v>
          </cell>
          <cell r="F247" t="str">
            <v>Producción de información estructural</v>
          </cell>
          <cell r="G247" t="str">
            <v>Bases de datos Censal</v>
          </cell>
          <cell r="H247" t="str">
            <v>DCD-Producción de información estructural-Bases de datos Censal</v>
          </cell>
          <cell r="I247" t="str">
            <v>202300000000099</v>
          </cell>
          <cell r="J247" t="str">
            <v>DIRECCIÓN TERRITORIAL NORTE</v>
          </cell>
          <cell r="K247" t="str">
            <v>RIOHACHA</v>
          </cell>
          <cell r="L247" t="str">
            <v>Insumo</v>
          </cell>
          <cell r="M247" t="str">
            <v>Otros_gastos_operativos</v>
          </cell>
          <cell r="N247">
            <v>1</v>
          </cell>
          <cell r="S247">
            <v>144000</v>
          </cell>
          <cell r="T247" t="str">
            <v>2025-01-13</v>
          </cell>
          <cell r="U247">
            <v>144000</v>
          </cell>
          <cell r="V247">
            <v>144000</v>
          </cell>
          <cell r="W247">
            <v>0</v>
          </cell>
          <cell r="X247" t="str">
            <v>NO</v>
          </cell>
          <cell r="Y247" t="str">
            <v>NO</v>
          </cell>
          <cell r="Z247" t="str">
            <v>66725</v>
          </cell>
          <cell r="AA247">
            <v>144000</v>
          </cell>
          <cell r="AB247">
            <v>0</v>
          </cell>
          <cell r="AC247" t="str">
            <v>6587</v>
          </cell>
          <cell r="AD247" t="str">
            <v>Dirección Territorial Barranquilla</v>
          </cell>
          <cell r="AF247" t="str">
            <v>Fuero materno Maria Isabel Daza - Comunicaciones</v>
          </cell>
          <cell r="AG247" t="str">
            <v>DCD_06 - Culminar el operativo de recolección del Registro Multidimensional Wayuu, así como la preparación y entrega de los resultados, en cumplimiento de la Sentencia T302/2017. (Línea base 2024 27%)</v>
          </cell>
          <cell r="AH247">
            <v>1</v>
          </cell>
          <cell r="AI247" t="str">
            <v/>
          </cell>
          <cell r="AJ247">
            <v>0</v>
          </cell>
          <cell r="AK247" t="str">
            <v/>
          </cell>
          <cell r="AL247">
            <v>0</v>
          </cell>
          <cell r="AM247">
            <v>1</v>
          </cell>
          <cell r="AN247" t="str">
            <v>DCD_06</v>
          </cell>
          <cell r="AO247">
            <v>144000</v>
          </cell>
          <cell r="AP247" t="str">
            <v/>
          </cell>
          <cell r="AQ247">
            <v>0</v>
          </cell>
          <cell r="AR247" t="str">
            <v/>
          </cell>
          <cell r="AS247">
            <v>0</v>
          </cell>
          <cell r="AT247">
            <v>144000</v>
          </cell>
          <cell r="AU247">
            <v>0</v>
          </cell>
        </row>
        <row r="248">
          <cell r="A248">
            <v>119750225</v>
          </cell>
          <cell r="B248" t="str">
            <v>Dirección de Censos y Demografía</v>
          </cell>
          <cell r="C248" t="str">
            <v>DCD</v>
          </cell>
          <cell r="D248" t="str">
            <v>DCD_ETN_2025_DM</v>
          </cell>
          <cell r="E248" t="str">
            <v>Grupos Etnicos</v>
          </cell>
          <cell r="F248" t="str">
            <v>Producción de información Estadística analizada</v>
          </cell>
          <cell r="G248" t="str">
            <v>Documentos metodológicos</v>
          </cell>
          <cell r="H248" t="str">
            <v>DCD-Producción de información Estadística analizada-Documentos metodológicos</v>
          </cell>
          <cell r="I248" t="str">
            <v>202300000000008</v>
          </cell>
          <cell r="J248" t="str">
            <v>DIRECCIÓN TERRITORIAL CENTRAL</v>
          </cell>
          <cell r="K248" t="str">
            <v>DANE CENTRAL</v>
          </cell>
          <cell r="L248" t="str">
            <v>Insumo</v>
          </cell>
          <cell r="M248" t="str">
            <v>Otros_gastos_operativos</v>
          </cell>
          <cell r="N248">
            <v>1</v>
          </cell>
          <cell r="S248">
            <v>200000000</v>
          </cell>
          <cell r="T248" t="str">
            <v>2025-05-01</v>
          </cell>
          <cell r="U248">
            <v>200000000</v>
          </cell>
          <cell r="V248">
            <v>200000000</v>
          </cell>
          <cell r="W248">
            <v>0</v>
          </cell>
          <cell r="X248" t="str">
            <v>NO</v>
          </cell>
          <cell r="Y248" t="str">
            <v>NO</v>
          </cell>
          <cell r="Z248" t="str">
            <v>95825</v>
          </cell>
          <cell r="AA248">
            <v>200000000</v>
          </cell>
          <cell r="AB248">
            <v>0</v>
          </cell>
          <cell r="AC248" t="str">
            <v>5165</v>
          </cell>
          <cell r="AD248" t="str">
            <v>Dirección de Difusión y Cultura Estadística</v>
          </cell>
          <cell r="AF248" t="str">
            <v>Operador logístico_ SENTENCIA T-276 de 2022 NARP.</v>
          </cell>
          <cell r="AG248" t="str">
            <v>DCD_06 - Culminar el operativo de recolección del Registro Multidimensional Wayuu, así como la preparación y entrega de los resultados, en cumplimiento de la Sentencia T302/2017. (Línea base 2024 27%)</v>
          </cell>
          <cell r="AH248">
            <v>1</v>
          </cell>
          <cell r="AI248" t="str">
            <v/>
          </cell>
          <cell r="AJ248">
            <v>0</v>
          </cell>
          <cell r="AK248" t="str">
            <v/>
          </cell>
          <cell r="AL248">
            <v>0</v>
          </cell>
          <cell r="AM248">
            <v>1</v>
          </cell>
          <cell r="AN248" t="str">
            <v>DCD_06</v>
          </cell>
          <cell r="AO248">
            <v>200000000</v>
          </cell>
          <cell r="AP248" t="str">
            <v/>
          </cell>
          <cell r="AQ248">
            <v>0</v>
          </cell>
          <cell r="AR248" t="str">
            <v/>
          </cell>
          <cell r="AS248">
            <v>0</v>
          </cell>
          <cell r="AT248">
            <v>200000000</v>
          </cell>
          <cell r="AU248">
            <v>0</v>
          </cell>
        </row>
        <row r="249">
          <cell r="A249">
            <v>119850525</v>
          </cell>
          <cell r="B249" t="str">
            <v>Dirección de Censos y Demografía</v>
          </cell>
          <cell r="C249" t="str">
            <v>DCD</v>
          </cell>
          <cell r="D249" t="str">
            <v>SENTENCIA_2025_BDC</v>
          </cell>
          <cell r="E249" t="str">
            <v>Sentencia T302</v>
          </cell>
          <cell r="F249" t="str">
            <v>Producción de información estructural</v>
          </cell>
          <cell r="G249" t="str">
            <v>Bases de datos Censal</v>
          </cell>
          <cell r="H249" t="str">
            <v>DCD-Producción de información estructural-Bases de datos Censal</v>
          </cell>
          <cell r="I249" t="str">
            <v>202300000000099</v>
          </cell>
          <cell r="J249" t="str">
            <v>DIRECCIÓN TERRITORIAL CENTRAL</v>
          </cell>
          <cell r="K249" t="str">
            <v>DANE CENTRAL</v>
          </cell>
          <cell r="L249" t="str">
            <v>Insumo</v>
          </cell>
          <cell r="M249" t="str">
            <v>Otros_gastos_operativos</v>
          </cell>
          <cell r="N249">
            <v>1</v>
          </cell>
          <cell r="S249">
            <v>100000000</v>
          </cell>
          <cell r="T249" t="str">
            <v>2025-05-01</v>
          </cell>
          <cell r="U249">
            <v>100000000</v>
          </cell>
          <cell r="V249">
            <v>100000000</v>
          </cell>
          <cell r="W249">
            <v>0</v>
          </cell>
          <cell r="X249" t="str">
            <v>NO</v>
          </cell>
          <cell r="Y249" t="str">
            <v>NO</v>
          </cell>
          <cell r="Z249" t="str">
            <v>95825</v>
          </cell>
          <cell r="AA249">
            <v>100000000</v>
          </cell>
          <cell r="AB249">
            <v>0</v>
          </cell>
          <cell r="AC249" t="str">
            <v>5165</v>
          </cell>
          <cell r="AD249" t="str">
            <v>Dirección de Difusión y Cultura Estadística</v>
          </cell>
          <cell r="AF249" t="str">
            <v>Operador logístico_ MESSEP</v>
          </cell>
          <cell r="AG249" t="str">
            <v>DCD_06 - Culminar el operativo de recolección del Registro Multidimensional Wayuu, así como la preparación y entrega de los resultados, en cumplimiento de la Sentencia T302/2017. (Línea base 2024 27%)</v>
          </cell>
          <cell r="AH249">
            <v>1</v>
          </cell>
          <cell r="AI249" t="str">
            <v/>
          </cell>
          <cell r="AJ249">
            <v>0</v>
          </cell>
          <cell r="AK249" t="str">
            <v/>
          </cell>
          <cell r="AL249">
            <v>0</v>
          </cell>
          <cell r="AM249">
            <v>1</v>
          </cell>
          <cell r="AN249" t="str">
            <v>DCD_06</v>
          </cell>
          <cell r="AO249">
            <v>100000000</v>
          </cell>
          <cell r="AP249" t="str">
            <v/>
          </cell>
          <cell r="AQ249">
            <v>0</v>
          </cell>
          <cell r="AR249" t="str">
            <v/>
          </cell>
          <cell r="AS249">
            <v>0</v>
          </cell>
          <cell r="AT249">
            <v>100000000</v>
          </cell>
          <cell r="AU249">
            <v>0</v>
          </cell>
        </row>
        <row r="250">
          <cell r="A250">
            <v>146450225</v>
          </cell>
          <cell r="B250" t="str">
            <v>Dirección de Censos y Demografía</v>
          </cell>
          <cell r="C250" t="str">
            <v>DCD</v>
          </cell>
          <cell r="D250" t="str">
            <v>DCD_ETN_2025_DM</v>
          </cell>
          <cell r="E250" t="str">
            <v>Grupos Etnicos</v>
          </cell>
          <cell r="F250" t="str">
            <v>Producción de información Estadística analizada</v>
          </cell>
          <cell r="G250" t="str">
            <v>Documentos metodológicos</v>
          </cell>
          <cell r="H250" t="str">
            <v>DCD-Producción de información Estadística analizada-Documentos metodológicos</v>
          </cell>
          <cell r="I250" t="str">
            <v>202300000000008</v>
          </cell>
          <cell r="J250" t="str">
            <v>DIRECCIÓN TERRITORIAL CENTRAL</v>
          </cell>
          <cell r="K250" t="str">
            <v>DANE CENTRAL</v>
          </cell>
          <cell r="L250" t="str">
            <v>Insumo</v>
          </cell>
          <cell r="M250" t="str">
            <v>Otros_gastos_operativos</v>
          </cell>
          <cell r="N250">
            <v>1</v>
          </cell>
          <cell r="S250">
            <v>37466.67</v>
          </cell>
          <cell r="T250" t="str">
            <v>2025-09-08</v>
          </cell>
          <cell r="U250">
            <v>37466.67</v>
          </cell>
          <cell r="W250">
            <v>37466.67</v>
          </cell>
          <cell r="X250" t="str">
            <v>no</v>
          </cell>
          <cell r="Y250" t="str">
            <v>no</v>
          </cell>
          <cell r="AF250" t="str">
            <v>Saldo de contratación</v>
          </cell>
          <cell r="AG250" t="str">
            <v>DCD_06 - Culminar el operativo de recolección del Registro Multidimensional Wayuu, así como la preparación y entrega de los resultados, en cumplimiento de la Sentencia T302/2017. (Línea base 2024 27%)</v>
          </cell>
          <cell r="AH250">
            <v>1</v>
          </cell>
          <cell r="AI250" t="str">
            <v/>
          </cell>
          <cell r="AJ250">
            <v>0</v>
          </cell>
          <cell r="AK250" t="str">
            <v/>
          </cell>
          <cell r="AL250">
            <v>0</v>
          </cell>
          <cell r="AM250">
            <v>1</v>
          </cell>
          <cell r="AN250" t="str">
            <v>DCD_06</v>
          </cell>
          <cell r="AO250">
            <v>37466.67</v>
          </cell>
          <cell r="AP250" t="str">
            <v/>
          </cell>
          <cell r="AQ250">
            <v>0</v>
          </cell>
          <cell r="AR250" t="str">
            <v/>
          </cell>
          <cell r="AS250">
            <v>0</v>
          </cell>
          <cell r="AT250">
            <v>37466.67</v>
          </cell>
          <cell r="AU250">
            <v>0</v>
          </cell>
        </row>
        <row r="251">
          <cell r="A251">
            <v>119950525</v>
          </cell>
          <cell r="B251" t="str">
            <v>Dirección de Censos y Demografía</v>
          </cell>
          <cell r="C251" t="str">
            <v>DCD</v>
          </cell>
          <cell r="D251" t="str">
            <v>CNPV_2025_DCD_BDC</v>
          </cell>
          <cell r="E251" t="str">
            <v>Censo Nacional de Poblacion y Vivienda</v>
          </cell>
          <cell r="F251" t="str">
            <v>Producción de información estructural</v>
          </cell>
          <cell r="G251" t="str">
            <v>Bases de datos Censal</v>
          </cell>
          <cell r="H251" t="str">
            <v>DCD-Producción de información estructural-Bases de datos Censal</v>
          </cell>
          <cell r="I251" t="str">
            <v>202300000000099</v>
          </cell>
          <cell r="J251" t="str">
            <v>DIRECCIÓN TERRITORIAL CENTRAL</v>
          </cell>
          <cell r="K251" t="str">
            <v>DANE CENTRAL</v>
          </cell>
          <cell r="L251" t="str">
            <v>Insumo</v>
          </cell>
          <cell r="M251" t="str">
            <v>Otros_gastos_operativos</v>
          </cell>
          <cell r="N251">
            <v>1</v>
          </cell>
          <cell r="S251">
            <v>100000000</v>
          </cell>
          <cell r="T251" t="str">
            <v>2025-05-01</v>
          </cell>
          <cell r="U251">
            <v>100000000</v>
          </cell>
          <cell r="V251">
            <v>100000000</v>
          </cell>
          <cell r="W251">
            <v>0</v>
          </cell>
          <cell r="X251" t="str">
            <v>NO</v>
          </cell>
          <cell r="Y251" t="str">
            <v>NO</v>
          </cell>
          <cell r="Z251" t="str">
            <v>95825</v>
          </cell>
          <cell r="AA251">
            <v>100000000</v>
          </cell>
          <cell r="AB251">
            <v>0</v>
          </cell>
          <cell r="AC251" t="str">
            <v>5165</v>
          </cell>
          <cell r="AD251" t="str">
            <v>Dirección de Difusión y Cultura Estadística</v>
          </cell>
          <cell r="AF251" t="str">
            <v>Operador logístico_ Impresos requerimientos poblacionales</v>
          </cell>
          <cell r="AG251" t="str">
            <v>DCD_06 - Culminar el operativo de recolección del Registro Multidimensional Wayuu, así como la preparación y entrega de los resultados, en cumplimiento de la Sentencia T302/2017. (Línea base 2024 27%)</v>
          </cell>
          <cell r="AH251">
            <v>1</v>
          </cell>
          <cell r="AI251" t="str">
            <v/>
          </cell>
          <cell r="AJ251">
            <v>0</v>
          </cell>
          <cell r="AK251" t="str">
            <v/>
          </cell>
          <cell r="AL251">
            <v>0</v>
          </cell>
          <cell r="AM251">
            <v>1</v>
          </cell>
          <cell r="AN251" t="str">
            <v>DCD_06</v>
          </cell>
          <cell r="AO251">
            <v>100000000</v>
          </cell>
          <cell r="AP251" t="str">
            <v/>
          </cell>
          <cell r="AQ251">
            <v>0</v>
          </cell>
          <cell r="AR251" t="str">
            <v/>
          </cell>
          <cell r="AS251">
            <v>0</v>
          </cell>
          <cell r="AT251">
            <v>100000000</v>
          </cell>
          <cell r="AU251">
            <v>0</v>
          </cell>
        </row>
        <row r="252">
          <cell r="A252">
            <v>120050525</v>
          </cell>
          <cell r="B252" t="str">
            <v>Dirección de Censos y Demografía</v>
          </cell>
          <cell r="C252" t="str">
            <v>DCD</v>
          </cell>
          <cell r="D252" t="str">
            <v>CNPV_2025_DCD_BDC</v>
          </cell>
          <cell r="E252" t="str">
            <v>Censo Nacional de Poblacion y Vivienda</v>
          </cell>
          <cell r="F252" t="str">
            <v>Producción de información estructural</v>
          </cell>
          <cell r="G252" t="str">
            <v>Bases de datos Censal</v>
          </cell>
          <cell r="H252" t="str">
            <v>DCD-Producción de información estructural-Bases de datos Censal</v>
          </cell>
          <cell r="I252" t="str">
            <v>202300000000099</v>
          </cell>
          <cell r="J252" t="str">
            <v>DIRECCIÓN TERRITORIAL CENTRAL</v>
          </cell>
          <cell r="K252" t="str">
            <v>DANE CENTRAL</v>
          </cell>
          <cell r="L252" t="str">
            <v>Insumo</v>
          </cell>
          <cell r="M252" t="str">
            <v>Otros_gastos_operativos</v>
          </cell>
          <cell r="N252">
            <v>1</v>
          </cell>
          <cell r="S252">
            <v>100000000</v>
          </cell>
          <cell r="T252" t="str">
            <v>2025-05-01</v>
          </cell>
          <cell r="U252">
            <v>100000000</v>
          </cell>
          <cell r="V252">
            <v>100000000</v>
          </cell>
          <cell r="W252">
            <v>0</v>
          </cell>
          <cell r="X252" t="str">
            <v>NO</v>
          </cell>
          <cell r="Y252" t="str">
            <v>NO</v>
          </cell>
          <cell r="Z252" t="str">
            <v>95825</v>
          </cell>
          <cell r="AA252">
            <v>100000000</v>
          </cell>
          <cell r="AB252">
            <v>0</v>
          </cell>
          <cell r="AC252" t="str">
            <v>5165</v>
          </cell>
          <cell r="AD252" t="str">
            <v>Dirección de Difusión y Cultura Estadística</v>
          </cell>
          <cell r="AF252" t="str">
            <v>Operador logístico_ Dirección general temas poblacionales</v>
          </cell>
          <cell r="AG252" t="str">
            <v>DCD_06 - Culminar el operativo de recolección del Registro Multidimensional Wayuu, así como la preparación y entrega de los resultados, en cumplimiento de la Sentencia T302/2017. (Línea base 2024 27%)</v>
          </cell>
          <cell r="AH252">
            <v>1</v>
          </cell>
          <cell r="AI252" t="str">
            <v/>
          </cell>
          <cell r="AJ252">
            <v>0</v>
          </cell>
          <cell r="AK252" t="str">
            <v/>
          </cell>
          <cell r="AL252">
            <v>0</v>
          </cell>
          <cell r="AM252">
            <v>1</v>
          </cell>
          <cell r="AN252" t="str">
            <v>DCD_06</v>
          </cell>
          <cell r="AO252">
            <v>100000000</v>
          </cell>
          <cell r="AP252" t="str">
            <v/>
          </cell>
          <cell r="AQ252">
            <v>0</v>
          </cell>
          <cell r="AR252" t="str">
            <v/>
          </cell>
          <cell r="AS252">
            <v>0</v>
          </cell>
          <cell r="AT252">
            <v>100000000</v>
          </cell>
          <cell r="AU252">
            <v>0</v>
          </cell>
        </row>
        <row r="253">
          <cell r="A253">
            <v>157950525</v>
          </cell>
          <cell r="B253" t="str">
            <v>Dirección de Censos y Demografía</v>
          </cell>
          <cell r="C253" t="str">
            <v>DCD</v>
          </cell>
          <cell r="D253" t="str">
            <v>SENTENCIA_2025_BDC</v>
          </cell>
          <cell r="E253" t="str">
            <v>Sentencia T302</v>
          </cell>
          <cell r="F253" t="str">
            <v>Producción de información estructural</v>
          </cell>
          <cell r="G253" t="str">
            <v>Bases de datos Censal</v>
          </cell>
          <cell r="H253" t="str">
            <v>DCD-Producción de información estructural-Bases de datos Censal</v>
          </cell>
          <cell r="I253" t="str">
            <v>202300000000099</v>
          </cell>
          <cell r="J253" t="str">
            <v>DIRECCIÓN TERRITORIAL CENTRAL</v>
          </cell>
          <cell r="K253" t="str">
            <v>DANE CENTRAL</v>
          </cell>
          <cell r="L253" t="str">
            <v>Insumo</v>
          </cell>
          <cell r="M253" t="str">
            <v>Otros_gastos_operativos</v>
          </cell>
          <cell r="N253">
            <v>1</v>
          </cell>
          <cell r="S253">
            <v>314323663</v>
          </cell>
          <cell r="T253" t="str">
            <v>2025-09-15</v>
          </cell>
          <cell r="U253">
            <v>314323663</v>
          </cell>
          <cell r="W253">
            <v>314323663</v>
          </cell>
          <cell r="X253" t="str">
            <v>NO</v>
          </cell>
          <cell r="Y253" t="str">
            <v>NO</v>
          </cell>
          <cell r="AF253" t="str">
            <v>Saldo de contratación</v>
          </cell>
          <cell r="AG253" t="str">
            <v>DCD_06 - Culminar el operativo de recolección del Registro Multidimensional Wayuu, así como la preparación y entrega de los resultados, en cumplimiento de la Sentencia T302/2017. (Línea base 2024 27%)</v>
          </cell>
          <cell r="AH253">
            <v>1</v>
          </cell>
          <cell r="AI253" t="str">
            <v/>
          </cell>
          <cell r="AJ253">
            <v>0</v>
          </cell>
          <cell r="AK253" t="str">
            <v/>
          </cell>
          <cell r="AL253">
            <v>0</v>
          </cell>
          <cell r="AM253">
            <v>1</v>
          </cell>
          <cell r="AN253" t="str">
            <v>DCD_06</v>
          </cell>
          <cell r="AO253">
            <v>314323663</v>
          </cell>
          <cell r="AP253" t="str">
            <v/>
          </cell>
          <cell r="AQ253">
            <v>0</v>
          </cell>
          <cell r="AR253" t="str">
            <v/>
          </cell>
          <cell r="AS253">
            <v>0</v>
          </cell>
          <cell r="AT253">
            <v>314323663</v>
          </cell>
          <cell r="AU253">
            <v>0</v>
          </cell>
        </row>
        <row r="254">
          <cell r="A254">
            <v>120150525</v>
          </cell>
          <cell r="B254" t="str">
            <v>Dirección de Censos y Demografía</v>
          </cell>
          <cell r="C254" t="str">
            <v>DCD</v>
          </cell>
          <cell r="D254" t="str">
            <v>SENTENCIA_2025_BDC</v>
          </cell>
          <cell r="E254" t="str">
            <v>Sentencia T302</v>
          </cell>
          <cell r="F254" t="str">
            <v>Producción de información estructural</v>
          </cell>
          <cell r="G254" t="str">
            <v>Bases de datos Censal</v>
          </cell>
          <cell r="H254" t="str">
            <v>DCD-Producción de información estructural-Bases de datos Censal</v>
          </cell>
          <cell r="I254" t="str">
            <v>202300000000099</v>
          </cell>
          <cell r="J254" t="str">
            <v>DIRECCIÓN TERRITORIAL NORTE</v>
          </cell>
          <cell r="K254" t="str">
            <v>RIOHACHA</v>
          </cell>
          <cell r="L254" t="str">
            <v>Insumo</v>
          </cell>
          <cell r="M254" t="str">
            <v>Otros_gastos_operativos</v>
          </cell>
          <cell r="N254">
            <v>1</v>
          </cell>
          <cell r="S254">
            <v>720000</v>
          </cell>
          <cell r="T254" t="str">
            <v>2025-04-04</v>
          </cell>
          <cell r="U254">
            <v>720000</v>
          </cell>
          <cell r="V254">
            <v>720000</v>
          </cell>
          <cell r="W254">
            <v>0</v>
          </cell>
          <cell r="X254" t="str">
            <v>NO</v>
          </cell>
          <cell r="Y254" t="str">
            <v>NO</v>
          </cell>
          <cell r="Z254" t="str">
            <v>72125</v>
          </cell>
          <cell r="AA254">
            <v>720000</v>
          </cell>
          <cell r="AB254">
            <v>0</v>
          </cell>
          <cell r="AC254" t="str">
            <v>4946</v>
          </cell>
          <cell r="AD254" t="str">
            <v>Dirección Territorial Barranquilla</v>
          </cell>
          <cell r="AF254" t="str">
            <v>GASTOS DE COMUNICACIÓN ENCUESTADOR CLASE 1 RIOHACHA</v>
          </cell>
          <cell r="AG254" t="str">
            <v>DCD_06 - Culminar el operativo de recolección del Registro Multidimensional Wayuu, así como la preparación y entrega de los resultados, en cumplimiento de la Sentencia T302/2017. (Línea base 2024 27%)</v>
          </cell>
          <cell r="AH254">
            <v>1</v>
          </cell>
          <cell r="AI254" t="str">
            <v/>
          </cell>
          <cell r="AJ254">
            <v>0</v>
          </cell>
          <cell r="AK254" t="str">
            <v/>
          </cell>
          <cell r="AL254">
            <v>0</v>
          </cell>
          <cell r="AM254">
            <v>1</v>
          </cell>
          <cell r="AN254" t="str">
            <v>DCD_06</v>
          </cell>
          <cell r="AO254">
            <v>720000</v>
          </cell>
          <cell r="AP254" t="str">
            <v/>
          </cell>
          <cell r="AQ254">
            <v>0</v>
          </cell>
          <cell r="AR254" t="str">
            <v/>
          </cell>
          <cell r="AS254">
            <v>0</v>
          </cell>
          <cell r="AT254">
            <v>720000</v>
          </cell>
          <cell r="AU254">
            <v>0</v>
          </cell>
        </row>
        <row r="255">
          <cell r="A255">
            <v>161450225</v>
          </cell>
          <cell r="B255" t="str">
            <v>Dirección de Censos y Demografía</v>
          </cell>
          <cell r="C255" t="str">
            <v>DCD</v>
          </cell>
          <cell r="D255" t="str">
            <v>DCD_ETN_2025_DM</v>
          </cell>
          <cell r="E255" t="str">
            <v>Grupos Etnicos</v>
          </cell>
          <cell r="F255" t="str">
            <v>Producción de información Estadística analizada</v>
          </cell>
          <cell r="G255" t="str">
            <v>Documentos metodológicos</v>
          </cell>
          <cell r="H255" t="str">
            <v>DCD-Producción de información Estadística analizada-Documentos metodológicos</v>
          </cell>
          <cell r="I255" t="str">
            <v>202300000000008</v>
          </cell>
          <cell r="J255" t="str">
            <v>DIRECCIÓN TERRITORIAL CENTRAL</v>
          </cell>
          <cell r="K255" t="str">
            <v>DANE CENTRAL</v>
          </cell>
          <cell r="L255" t="str">
            <v>Insumo</v>
          </cell>
          <cell r="M255" t="str">
            <v>Otros_gastos_operativos</v>
          </cell>
          <cell r="N255">
            <v>1</v>
          </cell>
          <cell r="S255">
            <v>240000000</v>
          </cell>
          <cell r="T255" t="str">
            <v>2025-09-01</v>
          </cell>
          <cell r="U255">
            <v>240000000</v>
          </cell>
          <cell r="V255">
            <v>240000000</v>
          </cell>
          <cell r="W255">
            <v>0</v>
          </cell>
          <cell r="X255" t="str">
            <v>NO</v>
          </cell>
          <cell r="Y255" t="str">
            <v>NO</v>
          </cell>
          <cell r="Z255" t="str">
            <v>109925</v>
          </cell>
          <cell r="AA255">
            <v>240000000</v>
          </cell>
          <cell r="AB255">
            <v>0</v>
          </cell>
          <cell r="AC255" t="str">
            <v>2063</v>
          </cell>
          <cell r="AD255" t="str">
            <v>Dirección de Censos y Demografía</v>
          </cell>
          <cell r="AF255" t="str">
            <v>financiación del Comité Técnico de Participación Indígena_ Actividades para el cumplimiento del acuerdo IT2-23 - -</v>
          </cell>
          <cell r="AG255" t="str">
            <v>DCD_06 - Culminar el operativo de recolección del Registro Multidimensional Wayuu, así como la preparación y entrega de los resultados, en cumplimiento de la Sentencia T302/2017. (Línea base 2024 27%)</v>
          </cell>
          <cell r="AH255">
            <v>1</v>
          </cell>
          <cell r="AI255" t="str">
            <v/>
          </cell>
          <cell r="AJ255">
            <v>0</v>
          </cell>
          <cell r="AK255" t="str">
            <v/>
          </cell>
          <cell r="AL255">
            <v>0</v>
          </cell>
          <cell r="AM255">
            <v>1</v>
          </cell>
          <cell r="AN255" t="str">
            <v>DCD_06</v>
          </cell>
          <cell r="AO255">
            <v>240000000</v>
          </cell>
          <cell r="AP255" t="str">
            <v/>
          </cell>
          <cell r="AQ255">
            <v>0</v>
          </cell>
          <cell r="AR255" t="str">
            <v/>
          </cell>
          <cell r="AS255">
            <v>0</v>
          </cell>
          <cell r="AT255">
            <v>240000000</v>
          </cell>
          <cell r="AU255">
            <v>0</v>
          </cell>
        </row>
        <row r="256">
          <cell r="A256">
            <v>120250525</v>
          </cell>
          <cell r="B256" t="str">
            <v>Dirección de Censos y Demografía</v>
          </cell>
          <cell r="C256" t="str">
            <v>DCD</v>
          </cell>
          <cell r="D256" t="str">
            <v>SENTENCIA_2025_BDC</v>
          </cell>
          <cell r="E256" t="str">
            <v>Sentencia T302</v>
          </cell>
          <cell r="F256" t="str">
            <v>Producción de información estructural</v>
          </cell>
          <cell r="G256" t="str">
            <v>Bases de datos Censal</v>
          </cell>
          <cell r="H256" t="str">
            <v>DCD-Producción de información estructural-Bases de datos Censal</v>
          </cell>
          <cell r="I256" t="str">
            <v>202300000000099</v>
          </cell>
          <cell r="J256" t="str">
            <v>DIRECCIÓN TERRITORIAL NORTE</v>
          </cell>
          <cell r="K256" t="str">
            <v>RIOHACHA</v>
          </cell>
          <cell r="L256" t="str">
            <v>Insumo</v>
          </cell>
          <cell r="M256" t="str">
            <v>Otros_gastos_operativos</v>
          </cell>
          <cell r="N256">
            <v>1</v>
          </cell>
          <cell r="S256">
            <v>480000</v>
          </cell>
          <cell r="T256" t="str">
            <v>2025-04-04</v>
          </cell>
          <cell r="U256">
            <v>480000</v>
          </cell>
          <cell r="V256">
            <v>480000</v>
          </cell>
          <cell r="W256">
            <v>0</v>
          </cell>
          <cell r="X256" t="str">
            <v>NO</v>
          </cell>
          <cell r="Y256" t="str">
            <v>NO</v>
          </cell>
          <cell r="Z256" t="str">
            <v>72125</v>
          </cell>
          <cell r="AA256">
            <v>480000</v>
          </cell>
          <cell r="AB256">
            <v>0</v>
          </cell>
          <cell r="AC256" t="str">
            <v>4946</v>
          </cell>
          <cell r="AD256" t="str">
            <v>Dirección Territorial Barranquilla</v>
          </cell>
          <cell r="AF256" t="str">
            <v>GASTOS DE COMUNICACIÓN ENCUESTADOR CLASE 1 MAICAO</v>
          </cell>
          <cell r="AG256" t="str">
            <v>DCD_06 - Culminar el operativo de recolección del Registro Multidimensional Wayuu, así como la preparación y entrega de los resultados, en cumplimiento de la Sentencia T302/2017. (Línea base 2024 27%)</v>
          </cell>
          <cell r="AH256">
            <v>1</v>
          </cell>
          <cell r="AI256" t="str">
            <v/>
          </cell>
          <cell r="AJ256">
            <v>0</v>
          </cell>
          <cell r="AK256" t="str">
            <v/>
          </cell>
          <cell r="AL256">
            <v>0</v>
          </cell>
          <cell r="AM256">
            <v>1</v>
          </cell>
          <cell r="AN256" t="str">
            <v>DCD_06</v>
          </cell>
          <cell r="AO256">
            <v>480000</v>
          </cell>
          <cell r="AP256" t="str">
            <v/>
          </cell>
          <cell r="AQ256">
            <v>0</v>
          </cell>
          <cell r="AR256" t="str">
            <v/>
          </cell>
          <cell r="AS256">
            <v>0</v>
          </cell>
          <cell r="AT256">
            <v>480000</v>
          </cell>
          <cell r="AU256">
            <v>0</v>
          </cell>
        </row>
        <row r="257">
          <cell r="A257">
            <v>120350525</v>
          </cell>
          <cell r="B257" t="str">
            <v>Dirección de Censos y Demografía</v>
          </cell>
          <cell r="C257" t="str">
            <v>DCD</v>
          </cell>
          <cell r="D257" t="str">
            <v>SENTENCIA_2025_BDC</v>
          </cell>
          <cell r="E257" t="str">
            <v>Sentencia T302</v>
          </cell>
          <cell r="F257" t="str">
            <v>Producción de información estructural</v>
          </cell>
          <cell r="G257" t="str">
            <v>Bases de datos Censal</v>
          </cell>
          <cell r="H257" t="str">
            <v>DCD-Producción de información estructural-Bases de datos Censal</v>
          </cell>
          <cell r="I257" t="str">
            <v>202300000000099</v>
          </cell>
          <cell r="J257" t="str">
            <v>DIRECCIÓN TERRITORIAL NORTE</v>
          </cell>
          <cell r="K257" t="str">
            <v>RIOHACHA</v>
          </cell>
          <cell r="L257" t="str">
            <v>Insumo</v>
          </cell>
          <cell r="M257" t="str">
            <v>Otros_gastos_operativos</v>
          </cell>
          <cell r="N257">
            <v>1</v>
          </cell>
          <cell r="S257">
            <v>180000</v>
          </cell>
          <cell r="T257" t="str">
            <v>2025-04-04</v>
          </cell>
          <cell r="U257">
            <v>180000</v>
          </cell>
          <cell r="V257">
            <v>180000</v>
          </cell>
          <cell r="W257">
            <v>0</v>
          </cell>
          <cell r="X257" t="str">
            <v>NO</v>
          </cell>
          <cell r="Y257" t="str">
            <v>NO</v>
          </cell>
          <cell r="Z257" t="str">
            <v>72225</v>
          </cell>
          <cell r="AA257">
            <v>180000</v>
          </cell>
          <cell r="AB257">
            <v>0</v>
          </cell>
          <cell r="AC257" t="str">
            <v>4947</v>
          </cell>
          <cell r="AD257" t="str">
            <v>Dirección Territorial Barranquilla</v>
          </cell>
          <cell r="AF257" t="str">
            <v>GASTOS DE COMUNICACIÓN SUPERVISOR CLASE 1 RIOHACHA</v>
          </cell>
          <cell r="AG257" t="str">
            <v>DCD_06 - Culminar el operativo de recolección del Registro Multidimensional Wayuu, así como la preparación y entrega de los resultados, en cumplimiento de la Sentencia T302/2017. (Línea base 2024 27%)</v>
          </cell>
          <cell r="AH257">
            <v>1</v>
          </cell>
          <cell r="AI257" t="str">
            <v/>
          </cell>
          <cell r="AJ257">
            <v>0</v>
          </cell>
          <cell r="AK257" t="str">
            <v/>
          </cell>
          <cell r="AL257">
            <v>0</v>
          </cell>
          <cell r="AM257">
            <v>1</v>
          </cell>
          <cell r="AN257" t="str">
            <v>DCD_06</v>
          </cell>
          <cell r="AO257">
            <v>180000</v>
          </cell>
          <cell r="AP257" t="str">
            <v/>
          </cell>
          <cell r="AQ257">
            <v>0</v>
          </cell>
          <cell r="AR257" t="str">
            <v/>
          </cell>
          <cell r="AS257">
            <v>0</v>
          </cell>
          <cell r="AT257">
            <v>180000</v>
          </cell>
          <cell r="AU257">
            <v>0</v>
          </cell>
        </row>
        <row r="258">
          <cell r="A258">
            <v>165650525</v>
          </cell>
          <cell r="B258" t="str">
            <v>Dirección de Censos y Demografía</v>
          </cell>
          <cell r="C258" t="str">
            <v>DCD</v>
          </cell>
          <cell r="D258" t="str">
            <v>SENTENCIA_2025_BDC</v>
          </cell>
          <cell r="E258" t="str">
            <v>Sentencia T302</v>
          </cell>
          <cell r="F258" t="str">
            <v>Producción de información estructural</v>
          </cell>
          <cell r="G258" t="str">
            <v>Bases de datos Censal</v>
          </cell>
          <cell r="H258" t="str">
            <v>DCD-Producción de información estructural-Bases de datos Censal</v>
          </cell>
          <cell r="I258" t="str">
            <v>202300000000099</v>
          </cell>
          <cell r="J258" t="str">
            <v>DIRECCIÓN TERRITORIAL NORTE</v>
          </cell>
          <cell r="K258" t="str">
            <v>RIOHACHA</v>
          </cell>
          <cell r="L258" t="str">
            <v>Insumo</v>
          </cell>
          <cell r="M258" t="str">
            <v>Otros_gastos_operativos</v>
          </cell>
          <cell r="N258">
            <v>1</v>
          </cell>
          <cell r="S258">
            <v>1350000</v>
          </cell>
          <cell r="T258" t="str">
            <v>2025-09-15</v>
          </cell>
          <cell r="U258">
            <v>1350000</v>
          </cell>
          <cell r="V258">
            <v>1350000</v>
          </cell>
          <cell r="W258">
            <v>0</v>
          </cell>
          <cell r="X258" t="str">
            <v>NO</v>
          </cell>
          <cell r="Y258" t="str">
            <v>NO</v>
          </cell>
          <cell r="Z258" t="str">
            <v>80325</v>
          </cell>
          <cell r="AA258">
            <v>1350000</v>
          </cell>
          <cell r="AB258">
            <v>0</v>
          </cell>
          <cell r="AC258" t="str">
            <v>6766</v>
          </cell>
          <cell r="AD258" t="str">
            <v>Dirección Territorial Barranquilla</v>
          </cell>
          <cell r="AF258" t="str">
            <v>Encuestador -  Rubro de comunicaciones para la verificacion, seguimiento y transmision de la informacion recolectada en campo cuadrillas</v>
          </cell>
          <cell r="AG258" t="str">
            <v>DCD_06 - Culminar el operativo de recolección del Registro Multidimensional Wayuu, así como la preparación y entrega de los resultados, en cumplimiento de la Sentencia T302/2017. (Línea base 2024 27%)</v>
          </cell>
          <cell r="AH258">
            <v>1</v>
          </cell>
          <cell r="AI258" t="str">
            <v/>
          </cell>
          <cell r="AJ258">
            <v>0</v>
          </cell>
          <cell r="AK258" t="str">
            <v/>
          </cell>
          <cell r="AL258">
            <v>0</v>
          </cell>
          <cell r="AM258">
            <v>1</v>
          </cell>
          <cell r="AN258" t="str">
            <v>DCD_06</v>
          </cell>
          <cell r="AO258">
            <v>1350000</v>
          </cell>
          <cell r="AP258" t="str">
            <v/>
          </cell>
          <cell r="AQ258">
            <v>0</v>
          </cell>
          <cell r="AR258" t="str">
            <v/>
          </cell>
          <cell r="AS258">
            <v>0</v>
          </cell>
          <cell r="AT258">
            <v>1350000</v>
          </cell>
          <cell r="AU258">
            <v>0</v>
          </cell>
        </row>
        <row r="259">
          <cell r="A259">
            <v>120450525</v>
          </cell>
          <cell r="B259" t="str">
            <v>Dirección de Censos y Demografía</v>
          </cell>
          <cell r="C259" t="str">
            <v>DCD</v>
          </cell>
          <cell r="D259" t="str">
            <v>SENTENCIA_2025_BDC</v>
          </cell>
          <cell r="E259" t="str">
            <v>Sentencia T302</v>
          </cell>
          <cell r="F259" t="str">
            <v>Producción de información estructural</v>
          </cell>
          <cell r="G259" t="str">
            <v>Bases de datos Censal</v>
          </cell>
          <cell r="H259" t="str">
            <v>DCD-Producción de información estructural-Bases de datos Censal</v>
          </cell>
          <cell r="I259" t="str">
            <v>202300000000099</v>
          </cell>
          <cell r="J259" t="str">
            <v>DIRECCIÓN TERRITORIAL NORTE</v>
          </cell>
          <cell r="K259" t="str">
            <v>RIOHACHA</v>
          </cell>
          <cell r="L259" t="str">
            <v>Insumo</v>
          </cell>
          <cell r="M259" t="str">
            <v>Otros_gastos_operativos</v>
          </cell>
          <cell r="N259">
            <v>1</v>
          </cell>
          <cell r="S259">
            <v>120000</v>
          </cell>
          <cell r="T259" t="str">
            <v>2025-04-04</v>
          </cell>
          <cell r="U259">
            <v>120000</v>
          </cell>
          <cell r="V259">
            <v>120000</v>
          </cell>
          <cell r="W259">
            <v>0</v>
          </cell>
          <cell r="X259" t="str">
            <v>NO</v>
          </cell>
          <cell r="Y259" t="str">
            <v>NO</v>
          </cell>
          <cell r="Z259" t="str">
            <v>72225</v>
          </cell>
          <cell r="AA259">
            <v>120000</v>
          </cell>
          <cell r="AB259">
            <v>0</v>
          </cell>
          <cell r="AC259" t="str">
            <v>4947</v>
          </cell>
          <cell r="AD259" t="str">
            <v>Dirección Territorial Barranquilla</v>
          </cell>
          <cell r="AF259" t="str">
            <v>GASTOS DE COMUNICACIÓN SUPERVISOR CLASE 1 MAICAO</v>
          </cell>
          <cell r="AG259" t="str">
            <v>DCD_06 - Culminar el operativo de recolección del Registro Multidimensional Wayuu, así como la preparación y entrega de los resultados, en cumplimiento de la Sentencia T302/2017. (Línea base 2024 27%)</v>
          </cell>
          <cell r="AH259">
            <v>1</v>
          </cell>
          <cell r="AI259" t="str">
            <v/>
          </cell>
          <cell r="AJ259">
            <v>0</v>
          </cell>
          <cell r="AK259" t="str">
            <v/>
          </cell>
          <cell r="AL259">
            <v>0</v>
          </cell>
          <cell r="AM259">
            <v>1</v>
          </cell>
          <cell r="AN259" t="str">
            <v>DCD_06</v>
          </cell>
          <cell r="AO259">
            <v>120000</v>
          </cell>
          <cell r="AP259" t="str">
            <v/>
          </cell>
          <cell r="AQ259">
            <v>0</v>
          </cell>
          <cell r="AR259" t="str">
            <v/>
          </cell>
          <cell r="AS259">
            <v>0</v>
          </cell>
          <cell r="AT259">
            <v>120000</v>
          </cell>
          <cell r="AU259">
            <v>0</v>
          </cell>
        </row>
        <row r="260">
          <cell r="A260">
            <v>165750525</v>
          </cell>
          <cell r="B260" t="str">
            <v>Dirección de Censos y Demografía</v>
          </cell>
          <cell r="C260" t="str">
            <v>DCD</v>
          </cell>
          <cell r="D260" t="str">
            <v>SENTENCIA_2025_BDC</v>
          </cell>
          <cell r="E260" t="str">
            <v>Sentencia T302</v>
          </cell>
          <cell r="F260" t="str">
            <v>Producción de información estructural</v>
          </cell>
          <cell r="G260" t="str">
            <v>Bases de datos Censal</v>
          </cell>
          <cell r="H260" t="str">
            <v>DCD-Producción de información estructural-Bases de datos Censal</v>
          </cell>
          <cell r="I260" t="str">
            <v>202300000000099</v>
          </cell>
          <cell r="J260" t="str">
            <v>DIRECCIÓN TERRITORIAL NORTE</v>
          </cell>
          <cell r="K260" t="str">
            <v>RIOHACHA</v>
          </cell>
          <cell r="L260" t="str">
            <v>Insumo</v>
          </cell>
          <cell r="M260" t="str">
            <v>Otros_gastos_operativos</v>
          </cell>
          <cell r="N260">
            <v>1</v>
          </cell>
          <cell r="S260">
            <v>450000</v>
          </cell>
          <cell r="T260" t="str">
            <v>2025-09-15</v>
          </cell>
          <cell r="U260">
            <v>450000</v>
          </cell>
          <cell r="V260">
            <v>450000</v>
          </cell>
          <cell r="W260">
            <v>0</v>
          </cell>
          <cell r="X260" t="str">
            <v>NO</v>
          </cell>
          <cell r="Y260" t="str">
            <v>NO</v>
          </cell>
          <cell r="Z260" t="str">
            <v>80425</v>
          </cell>
          <cell r="AA260">
            <v>450000</v>
          </cell>
          <cell r="AB260">
            <v>0</v>
          </cell>
          <cell r="AC260" t="str">
            <v>6767</v>
          </cell>
          <cell r="AD260" t="str">
            <v>Dirección Territorial Barranquilla</v>
          </cell>
          <cell r="AF260" t="str">
            <v>Supervisor - ubro de comunicaciones para la verificacion, seguimiento y transmision de la informacion recolectada en campo cuadrillas</v>
          </cell>
          <cell r="AG260" t="str">
            <v>DCD_06 - Culminar el operativo de recolección del Registro Multidimensional Wayuu, así como la preparación y entrega de los resultados, en cumplimiento de la Sentencia T302/2017. (Línea base 2024 27%)</v>
          </cell>
          <cell r="AH260">
            <v>1</v>
          </cell>
          <cell r="AI260" t="str">
            <v/>
          </cell>
          <cell r="AJ260">
            <v>0</v>
          </cell>
          <cell r="AK260" t="str">
            <v/>
          </cell>
          <cell r="AL260">
            <v>0</v>
          </cell>
          <cell r="AM260">
            <v>1</v>
          </cell>
          <cell r="AN260" t="str">
            <v>DCD_06</v>
          </cell>
          <cell r="AO260">
            <v>450000</v>
          </cell>
          <cell r="AP260" t="str">
            <v/>
          </cell>
          <cell r="AQ260">
            <v>0</v>
          </cell>
          <cell r="AR260" t="str">
            <v/>
          </cell>
          <cell r="AS260">
            <v>0</v>
          </cell>
          <cell r="AT260">
            <v>450000</v>
          </cell>
          <cell r="AU260">
            <v>0</v>
          </cell>
        </row>
        <row r="261">
          <cell r="A261">
            <v>165850525</v>
          </cell>
          <cell r="B261" t="str">
            <v>Dirección de Censos y Demografía</v>
          </cell>
          <cell r="C261" t="str">
            <v>DCD</v>
          </cell>
          <cell r="D261" t="str">
            <v>SENTENCIA_2025_BDC</v>
          </cell>
          <cell r="E261" t="str">
            <v>Sentencia T302</v>
          </cell>
          <cell r="F261" t="str">
            <v>Producción de información estructural</v>
          </cell>
          <cell r="G261" t="str">
            <v>Bases de datos Censal</v>
          </cell>
          <cell r="H261" t="str">
            <v>DCD-Producción de información estructural-Bases de datos Censal</v>
          </cell>
          <cell r="I261" t="str">
            <v>202300000000099</v>
          </cell>
          <cell r="J261" t="str">
            <v>DIRECCIÓN TERRITORIAL NORTE</v>
          </cell>
          <cell r="K261" t="str">
            <v>RIOHACHA</v>
          </cell>
          <cell r="L261" t="str">
            <v>Insumo</v>
          </cell>
          <cell r="M261" t="str">
            <v>Otros_gastos_operativos</v>
          </cell>
          <cell r="N261">
            <v>1</v>
          </cell>
          <cell r="S261">
            <v>112500</v>
          </cell>
          <cell r="T261" t="str">
            <v>2025-09-15</v>
          </cell>
          <cell r="U261">
            <v>112500</v>
          </cell>
          <cell r="V261">
            <v>112500</v>
          </cell>
          <cell r="W261">
            <v>0</v>
          </cell>
          <cell r="X261" t="str">
            <v>NO</v>
          </cell>
          <cell r="Y261" t="str">
            <v>NO</v>
          </cell>
          <cell r="Z261" t="str">
            <v>80225</v>
          </cell>
          <cell r="AA261">
            <v>112500</v>
          </cell>
          <cell r="AB261">
            <v>0</v>
          </cell>
          <cell r="AC261" t="str">
            <v>6765</v>
          </cell>
          <cell r="AD261" t="str">
            <v>Dirección Territorial Barranquilla</v>
          </cell>
          <cell r="AF261" t="str">
            <v>Coordinador - Rubro de comunicaciones para la verificacion, seguimiento y transmision de la informacion recolectada en campo cuadrillas</v>
          </cell>
          <cell r="AG261" t="str">
            <v>DCD_06 - Culminar el operativo de recolección del Registro Multidimensional Wayuu, así como la preparación y entrega de los resultados, en cumplimiento de la Sentencia T302/2017. (Línea base 2024 27%)</v>
          </cell>
          <cell r="AH261">
            <v>1</v>
          </cell>
          <cell r="AI261" t="str">
            <v/>
          </cell>
          <cell r="AJ261">
            <v>0</v>
          </cell>
          <cell r="AK261" t="str">
            <v/>
          </cell>
          <cell r="AL261">
            <v>0</v>
          </cell>
          <cell r="AM261">
            <v>1</v>
          </cell>
          <cell r="AN261" t="str">
            <v>DCD_06</v>
          </cell>
          <cell r="AO261">
            <v>112500</v>
          </cell>
          <cell r="AP261" t="str">
            <v/>
          </cell>
          <cell r="AQ261">
            <v>0</v>
          </cell>
          <cell r="AR261" t="str">
            <v/>
          </cell>
          <cell r="AS261">
            <v>0</v>
          </cell>
          <cell r="AT261">
            <v>112500</v>
          </cell>
          <cell r="AU261">
            <v>0</v>
          </cell>
        </row>
        <row r="262">
          <cell r="A262">
            <v>120550525</v>
          </cell>
          <cell r="B262" t="str">
            <v>Dirección de Censos y Demografía</v>
          </cell>
          <cell r="C262" t="str">
            <v>DCD</v>
          </cell>
          <cell r="D262" t="str">
            <v>SENTENCIA_2025_BDC</v>
          </cell>
          <cell r="E262" t="str">
            <v>Sentencia T302</v>
          </cell>
          <cell r="F262" t="str">
            <v>Producción de información estructural</v>
          </cell>
          <cell r="G262" t="str">
            <v>Bases de datos Censal</v>
          </cell>
          <cell r="H262" t="str">
            <v>DCD-Producción de información estructural-Bases de datos Censal</v>
          </cell>
          <cell r="I262" t="str">
            <v>202300000000099</v>
          </cell>
          <cell r="J262" t="str">
            <v>DIRECCIÓN TERRITORIAL NORTE</v>
          </cell>
          <cell r="K262" t="str">
            <v>RIOHACHA</v>
          </cell>
          <cell r="L262" t="str">
            <v>Insumo</v>
          </cell>
          <cell r="M262" t="str">
            <v>Otros_gastos_operativos</v>
          </cell>
          <cell r="N262">
            <v>1</v>
          </cell>
          <cell r="S262">
            <v>83076000.670000002</v>
          </cell>
          <cell r="T262" t="str">
            <v>2025-09-01</v>
          </cell>
          <cell r="U262">
            <v>83076000.670000002</v>
          </cell>
          <cell r="W262">
            <v>83076000.670000002</v>
          </cell>
          <cell r="X262" t="str">
            <v>NO</v>
          </cell>
          <cell r="Y262" t="str">
            <v>NO</v>
          </cell>
          <cell r="AF262" t="str">
            <v>GASTOS OPERATIVOS</v>
          </cell>
          <cell r="AG262" t="str">
            <v>DCD_06 - Culminar el operativo de recolección del Registro Multidimensional Wayuu, así como la preparación y entrega de los resultados, en cumplimiento de la Sentencia T302/2017. (Línea base 2024 27%)</v>
          </cell>
          <cell r="AH262">
            <v>1</v>
          </cell>
          <cell r="AI262" t="str">
            <v/>
          </cell>
          <cell r="AJ262">
            <v>0</v>
          </cell>
          <cell r="AK262" t="str">
            <v/>
          </cell>
          <cell r="AL262">
            <v>0</v>
          </cell>
          <cell r="AM262">
            <v>1</v>
          </cell>
          <cell r="AN262" t="str">
            <v>DCD_06</v>
          </cell>
          <cell r="AO262">
            <v>83076000.670000002</v>
          </cell>
          <cell r="AP262" t="str">
            <v/>
          </cell>
          <cell r="AQ262">
            <v>0</v>
          </cell>
          <cell r="AR262" t="str">
            <v/>
          </cell>
          <cell r="AS262">
            <v>0</v>
          </cell>
          <cell r="AT262">
            <v>83076000.670000002</v>
          </cell>
          <cell r="AU262">
            <v>0</v>
          </cell>
        </row>
        <row r="263">
          <cell r="A263">
            <v>165950525</v>
          </cell>
          <cell r="B263" t="str">
            <v>Dirección de Censos y Demografía</v>
          </cell>
          <cell r="C263" t="str">
            <v>DCD</v>
          </cell>
          <cell r="D263" t="str">
            <v>SENTENCIA_2025_BDC</v>
          </cell>
          <cell r="E263" t="str">
            <v>Sentencia T302</v>
          </cell>
          <cell r="F263" t="str">
            <v>Producción de información estructural</v>
          </cell>
          <cell r="G263" t="str">
            <v>Bases de datos Censal</v>
          </cell>
          <cell r="H263" t="str">
            <v>DCD-Producción de información estructural-Bases de datos Censal</v>
          </cell>
          <cell r="I263" t="str">
            <v>202300000000099</v>
          </cell>
          <cell r="J263" t="str">
            <v>DIRECCIÓN TERRITORIAL NORTE</v>
          </cell>
          <cell r="K263" t="str">
            <v>RIOHACHA</v>
          </cell>
          <cell r="L263" t="str">
            <v>Insumo</v>
          </cell>
          <cell r="M263" t="str">
            <v>Otros_gastos_operativos</v>
          </cell>
          <cell r="N263">
            <v>1</v>
          </cell>
          <cell r="S263">
            <v>720000</v>
          </cell>
          <cell r="T263" t="str">
            <v>2025-09-01</v>
          </cell>
          <cell r="U263">
            <v>720000</v>
          </cell>
          <cell r="V263">
            <v>720000</v>
          </cell>
          <cell r="W263">
            <v>0</v>
          </cell>
          <cell r="X263" t="str">
            <v>NO</v>
          </cell>
          <cell r="Y263" t="str">
            <v>NO</v>
          </cell>
          <cell r="Z263" t="str">
            <v>80525</v>
          </cell>
          <cell r="AA263">
            <v>720000</v>
          </cell>
          <cell r="AB263">
            <v>0</v>
          </cell>
          <cell r="AC263" t="str">
            <v>6797</v>
          </cell>
          <cell r="AD263" t="str">
            <v>Dirección Territorial Barranquilla</v>
          </cell>
          <cell r="AF263" t="str">
            <v>Transversal  - Rubro de comunicaciones registro vivo para la verificacion, seguimiento y transmision de la informacion recolectada en campo</v>
          </cell>
          <cell r="AG263" t="str">
            <v>DCD_06 - Culminar el operativo de recolección del Registro Multidimensional Wayuu, así como la preparación y entrega de los resultados, en cumplimiento de la Sentencia T302/2017. (Línea base 2024 27%)</v>
          </cell>
          <cell r="AH263">
            <v>1</v>
          </cell>
          <cell r="AI263" t="str">
            <v/>
          </cell>
          <cell r="AJ263">
            <v>0</v>
          </cell>
          <cell r="AK263" t="str">
            <v/>
          </cell>
          <cell r="AL263">
            <v>0</v>
          </cell>
          <cell r="AM263">
            <v>1</v>
          </cell>
          <cell r="AN263" t="str">
            <v>DCD_06</v>
          </cell>
          <cell r="AO263">
            <v>720000</v>
          </cell>
          <cell r="AP263" t="str">
            <v/>
          </cell>
          <cell r="AQ263">
            <v>0</v>
          </cell>
          <cell r="AR263" t="str">
            <v/>
          </cell>
          <cell r="AS263">
            <v>0</v>
          </cell>
          <cell r="AT263">
            <v>720000</v>
          </cell>
          <cell r="AU263">
            <v>0</v>
          </cell>
        </row>
        <row r="264">
          <cell r="A264">
            <v>166550225</v>
          </cell>
          <cell r="B264" t="str">
            <v>Dirección de Censos y Demografía</v>
          </cell>
          <cell r="C264" t="str">
            <v>DCD</v>
          </cell>
          <cell r="D264" t="str">
            <v>DCD_ETN_2025_BT</v>
          </cell>
          <cell r="E264" t="str">
            <v>Grupos Etnicos</v>
          </cell>
          <cell r="F264" t="str">
            <v>Producción de información Estadística analizada</v>
          </cell>
          <cell r="G264" t="str">
            <v>Boletines Técnicos</v>
          </cell>
          <cell r="H264" t="str">
            <v>DCD-Producción de información Estadística analizada-Boletines Técnicos</v>
          </cell>
          <cell r="I264" t="str">
            <v>202300000000008</v>
          </cell>
          <cell r="J264" t="str">
            <v>DIRECCIÓN TERRITORIAL CENTRAL</v>
          </cell>
          <cell r="K264" t="str">
            <v>DANE CENTRAL</v>
          </cell>
          <cell r="L264" t="str">
            <v>Insumo</v>
          </cell>
          <cell r="M264" t="str">
            <v>Otros_gastos_operativos</v>
          </cell>
          <cell r="N264">
            <v>1</v>
          </cell>
          <cell r="S264">
            <v>0.67</v>
          </cell>
          <cell r="T264" t="str">
            <v>2025-10-01</v>
          </cell>
          <cell r="U264">
            <v>0.67</v>
          </cell>
          <cell r="W264">
            <v>0.67</v>
          </cell>
          <cell r="X264" t="str">
            <v>NO</v>
          </cell>
          <cell r="Y264" t="str">
            <v>NO</v>
          </cell>
          <cell r="AF264" t="str">
            <v>Saldo de contratación</v>
          </cell>
          <cell r="AG264" t="str">
            <v>DCD_06 - Culminar el operativo de recolección del Registro Multidimensional Wayuu, así como la preparación y entrega de los resultados, en cumplimiento de la Sentencia T302/2017. (Línea base 2024 27%)</v>
          </cell>
          <cell r="AH264">
            <v>1</v>
          </cell>
          <cell r="AI264" t="str">
            <v/>
          </cell>
          <cell r="AJ264">
            <v>0</v>
          </cell>
          <cell r="AK264" t="str">
            <v/>
          </cell>
          <cell r="AL264">
            <v>0</v>
          </cell>
          <cell r="AM264">
            <v>1</v>
          </cell>
          <cell r="AN264" t="str">
            <v>DCD_06</v>
          </cell>
          <cell r="AO264">
            <v>0.67</v>
          </cell>
          <cell r="AP264" t="str">
            <v/>
          </cell>
          <cell r="AQ264">
            <v>0</v>
          </cell>
          <cell r="AR264" t="str">
            <v/>
          </cell>
          <cell r="AS264">
            <v>0</v>
          </cell>
          <cell r="AT264">
            <v>0.67</v>
          </cell>
          <cell r="AU264">
            <v>0</v>
          </cell>
        </row>
        <row r="265">
          <cell r="A265">
            <v>57050525</v>
          </cell>
          <cell r="B265" t="str">
            <v>Dirección de Censos y Demografía</v>
          </cell>
          <cell r="C265" t="str">
            <v>DCD</v>
          </cell>
          <cell r="D265" t="str">
            <v>SENTENCIA_2025_BDC</v>
          </cell>
          <cell r="E265" t="str">
            <v>Sentencia T302</v>
          </cell>
          <cell r="F265" t="str">
            <v>Producción de información estructural</v>
          </cell>
          <cell r="G265" t="str">
            <v>Bases de datos Censal</v>
          </cell>
          <cell r="H265" t="str">
            <v>DCD-Producción de información estructural-Bases de datos Censal</v>
          </cell>
          <cell r="I265" t="str">
            <v>202300000000099</v>
          </cell>
          <cell r="J265" t="str">
            <v>DIRECCIÓN TERRITORIAL CENTRAL</v>
          </cell>
          <cell r="K265" t="str">
            <v>DANE CENTRAL</v>
          </cell>
          <cell r="L265" t="str">
            <v>Insumo</v>
          </cell>
          <cell r="M265" t="str">
            <v>Servicios_TIC</v>
          </cell>
          <cell r="N265">
            <v>1</v>
          </cell>
          <cell r="S265">
            <v>56607600</v>
          </cell>
          <cell r="T265" t="str">
            <v>2025-01-07</v>
          </cell>
          <cell r="U265">
            <v>56607600</v>
          </cell>
          <cell r="V265">
            <v>56607600</v>
          </cell>
          <cell r="W265">
            <v>0</v>
          </cell>
          <cell r="X265" t="str">
            <v>SI</v>
          </cell>
          <cell r="Y265" t="str">
            <v>NO</v>
          </cell>
          <cell r="Z265" t="str">
            <v>74325</v>
          </cell>
          <cell r="AA265">
            <v>56607600</v>
          </cell>
          <cell r="AB265">
            <v>0</v>
          </cell>
          <cell r="AC265" t="str">
            <v>1917</v>
          </cell>
          <cell r="AD265" t="str">
            <v>Oficina de Sistemas</v>
          </cell>
          <cell r="AF265" t="str">
            <v>Vigencia Futura - Planes moviles personal operativo wayuu - -</v>
          </cell>
          <cell r="AG265" t="str">
            <v>DCD_06 - Culminar el operativo de recolección del Registro Multidimensional Wayuu, así como la preparación y entrega de los resultados, en cumplimiento de la Sentencia T302/2017. (Línea base 2024 27%)</v>
          </cell>
          <cell r="AH265">
            <v>1</v>
          </cell>
          <cell r="AI265">
            <v>0</v>
          </cell>
          <cell r="AJ265">
            <v>0</v>
          </cell>
          <cell r="AK265">
            <v>0</v>
          </cell>
          <cell r="AL265">
            <v>0</v>
          </cell>
          <cell r="AM265">
            <v>1</v>
          </cell>
          <cell r="AN265" t="str">
            <v>DCD_06</v>
          </cell>
          <cell r="AO265">
            <v>56607600</v>
          </cell>
          <cell r="AP265" t="str">
            <v>0</v>
          </cell>
          <cell r="AQ265">
            <v>0</v>
          </cell>
          <cell r="AR265" t="str">
            <v>0</v>
          </cell>
          <cell r="AS265">
            <v>0</v>
          </cell>
          <cell r="AT265">
            <v>56607600</v>
          </cell>
          <cell r="AU265">
            <v>0</v>
          </cell>
        </row>
        <row r="266">
          <cell r="A266">
            <v>56650225</v>
          </cell>
          <cell r="B266" t="str">
            <v>Dirección de Censos y Demografía</v>
          </cell>
          <cell r="C266" t="str">
            <v>DCD</v>
          </cell>
          <cell r="D266" t="str">
            <v>DCD_EEVV_2025_CR</v>
          </cell>
          <cell r="E266" t="str">
            <v>Estadisticas Vitales</v>
          </cell>
          <cell r="F266" t="str">
            <v>Producción de información Estadística analizada</v>
          </cell>
          <cell r="G266" t="str">
            <v>Cuadros de resultados</v>
          </cell>
          <cell r="H266" t="str">
            <v>DCD-Producción de información Estadística analizada-Cuadros de resultados</v>
          </cell>
          <cell r="I266" t="str">
            <v>202300000000008</v>
          </cell>
          <cell r="J266" t="str">
            <v>DIRECCIÓN TERRITORIAL CENTRAL</v>
          </cell>
          <cell r="K266" t="str">
            <v>DANE CENTRAL</v>
          </cell>
          <cell r="L266" t="str">
            <v>Insumo</v>
          </cell>
          <cell r="M266" t="str">
            <v>Impresos</v>
          </cell>
          <cell r="N266">
            <v>1</v>
          </cell>
          <cell r="S266">
            <v>15000000</v>
          </cell>
          <cell r="T266" t="str">
            <v>2025-09-15</v>
          </cell>
          <cell r="U266">
            <v>15000000</v>
          </cell>
          <cell r="V266">
            <v>15000000</v>
          </cell>
          <cell r="W266">
            <v>0</v>
          </cell>
          <cell r="X266" t="str">
            <v>no</v>
          </cell>
          <cell r="Y266" t="str">
            <v>no</v>
          </cell>
          <cell r="AB266">
            <v>0</v>
          </cell>
          <cell r="AC266" t="str">
            <v>6742</v>
          </cell>
          <cell r="AD266" t="str">
            <v>Dirección de Difusión y Cultura Estadística</v>
          </cell>
          <cell r="AF266" t="str">
            <v>IMPRESOS_Formularios en físico para nacido vivo y defunción requeridos por las entidades de salud. - -</v>
          </cell>
          <cell r="AG266" t="str">
            <v>DCD_28 - Producir boletines y cuadros de salida con información estadística de nacimientos y defunciones a nivel nacional producidos, para el registro de hechos vitales en Colombia.</v>
          </cell>
          <cell r="AH266">
            <v>1</v>
          </cell>
          <cell r="AI266">
            <v>0</v>
          </cell>
          <cell r="AJ266">
            <v>0</v>
          </cell>
          <cell r="AK266">
            <v>0</v>
          </cell>
          <cell r="AL266">
            <v>0</v>
          </cell>
          <cell r="AM266">
            <v>1</v>
          </cell>
          <cell r="AN266" t="str">
            <v>DCD_28</v>
          </cell>
          <cell r="AO266">
            <v>15000000</v>
          </cell>
          <cell r="AP266" t="str">
            <v>0</v>
          </cell>
          <cell r="AQ266">
            <v>0</v>
          </cell>
          <cell r="AR266" t="str">
            <v>0</v>
          </cell>
          <cell r="AS266">
            <v>0</v>
          </cell>
          <cell r="AT266">
            <v>15000000</v>
          </cell>
          <cell r="AU266">
            <v>0</v>
          </cell>
        </row>
        <row r="267">
          <cell r="A267">
            <v>56950525</v>
          </cell>
          <cell r="B267" t="str">
            <v>Dirección de Censos y Demografía</v>
          </cell>
          <cell r="C267" t="str">
            <v>DCD</v>
          </cell>
          <cell r="D267" t="str">
            <v>SENTENCIA_2025_BDC</v>
          </cell>
          <cell r="E267" t="str">
            <v>Sentencia T302</v>
          </cell>
          <cell r="F267" t="str">
            <v>Producción de información estructural</v>
          </cell>
          <cell r="G267" t="str">
            <v>Bases de datos Censal</v>
          </cell>
          <cell r="H267" t="str">
            <v>DCD-Producción de información estructural-Bases de datos Censal</v>
          </cell>
          <cell r="I267" t="str">
            <v>202300000000099</v>
          </cell>
          <cell r="J267" t="str">
            <v>DIRECCIÓN TERRITORIAL CENTRAL</v>
          </cell>
          <cell r="K267" t="str">
            <v>DANE CENTRAL</v>
          </cell>
          <cell r="L267" t="str">
            <v>Insumo</v>
          </cell>
          <cell r="M267" t="str">
            <v>Servicios_TIC</v>
          </cell>
          <cell r="N267">
            <v>1</v>
          </cell>
          <cell r="S267">
            <v>85400350</v>
          </cell>
          <cell r="T267" t="str">
            <v>2025-01-07</v>
          </cell>
          <cell r="U267">
            <v>85400350</v>
          </cell>
          <cell r="V267">
            <v>85400350</v>
          </cell>
          <cell r="W267">
            <v>0</v>
          </cell>
          <cell r="X267" t="str">
            <v>SI</v>
          </cell>
          <cell r="Y267" t="str">
            <v>NO</v>
          </cell>
          <cell r="Z267" t="str">
            <v>74325</v>
          </cell>
          <cell r="AA267">
            <v>85400350</v>
          </cell>
          <cell r="AB267">
            <v>0</v>
          </cell>
          <cell r="AC267" t="str">
            <v>1917</v>
          </cell>
          <cell r="AD267" t="str">
            <v>Oficina de Sistemas</v>
          </cell>
          <cell r="AF267" t="str">
            <v>Vigencia Futura - Servicio de conectividad en los COM - -</v>
          </cell>
          <cell r="AG267" t="str">
            <v>DCD_06 - Culminar el operativo de recolección del Registro Multidimensional Wayuu, así como la preparación y entrega de los resultados, en cumplimiento de la Sentencia T302/2017. (Línea base 2024 27%)</v>
          </cell>
          <cell r="AH267">
            <v>1</v>
          </cell>
          <cell r="AI267">
            <v>0</v>
          </cell>
          <cell r="AJ267">
            <v>0</v>
          </cell>
          <cell r="AK267">
            <v>0</v>
          </cell>
          <cell r="AL267">
            <v>0</v>
          </cell>
          <cell r="AM267">
            <v>1</v>
          </cell>
          <cell r="AN267" t="str">
            <v>DCD_06</v>
          </cell>
          <cell r="AO267">
            <v>85400350</v>
          </cell>
          <cell r="AP267" t="str">
            <v>0</v>
          </cell>
          <cell r="AQ267">
            <v>0</v>
          </cell>
          <cell r="AR267" t="str">
            <v>0</v>
          </cell>
          <cell r="AS267">
            <v>0</v>
          </cell>
          <cell r="AT267">
            <v>85400350</v>
          </cell>
          <cell r="AU267">
            <v>0</v>
          </cell>
        </row>
        <row r="268">
          <cell r="A268">
            <v>69450225</v>
          </cell>
          <cell r="B268" t="str">
            <v>Dirección de Censos y Demografía</v>
          </cell>
          <cell r="C268" t="str">
            <v>DCD</v>
          </cell>
          <cell r="D268" t="str">
            <v>DCD_EEVV_2025_CR</v>
          </cell>
          <cell r="E268" t="str">
            <v>Estadisticas Vitales</v>
          </cell>
          <cell r="F268" t="str">
            <v>Producción de información Estadística analizada</v>
          </cell>
          <cell r="G268" t="str">
            <v>Cuadros de resultados</v>
          </cell>
          <cell r="H268" t="str">
            <v>DCD-Producción de información Estadística analizada-Cuadros de resultados</v>
          </cell>
          <cell r="I268" t="str">
            <v>202300000000008</v>
          </cell>
          <cell r="J268" t="str">
            <v>DIRECCIÓN TERRITORIAL CENTRAL</v>
          </cell>
          <cell r="K268" t="str">
            <v>DANE CENTRAL</v>
          </cell>
          <cell r="L268" t="str">
            <v>Insumo</v>
          </cell>
          <cell r="M268" t="str">
            <v>Otros_gastos_operativos</v>
          </cell>
          <cell r="N268">
            <v>1</v>
          </cell>
          <cell r="S268">
            <v>80000000</v>
          </cell>
          <cell r="T268" t="str">
            <v>2025-05-01</v>
          </cell>
          <cell r="U268">
            <v>80000000</v>
          </cell>
          <cell r="V268">
            <v>80000000</v>
          </cell>
          <cell r="W268">
            <v>0</v>
          </cell>
          <cell r="X268" t="str">
            <v>no</v>
          </cell>
          <cell r="Y268" t="str">
            <v>no</v>
          </cell>
          <cell r="Z268" t="str">
            <v>95825</v>
          </cell>
          <cell r="AA268">
            <v>80000000</v>
          </cell>
          <cell r="AB268">
            <v>0</v>
          </cell>
          <cell r="AC268" t="str">
            <v>5165</v>
          </cell>
          <cell r="AD268" t="str">
            <v>Dirección de Difusión y Cultura Estadística</v>
          </cell>
          <cell r="AF268" t="str">
            <v>Operador logístico_ Talleres agenda étnica PND -  NARP NT2-95 . Acuerdos PND AFROS.</v>
          </cell>
          <cell r="AG268" t="str">
            <v>DCD_28 - Producir boletines y cuadros de salida con información estadística de nacimientos y defunciones a nivel nacional producidos, para el registro de hechos vitales en Colombia.</v>
          </cell>
          <cell r="AH268">
            <v>1</v>
          </cell>
          <cell r="AI268">
            <v>0</v>
          </cell>
          <cell r="AJ268">
            <v>0</v>
          </cell>
          <cell r="AK268">
            <v>0</v>
          </cell>
          <cell r="AL268">
            <v>0</v>
          </cell>
          <cell r="AM268">
            <v>1</v>
          </cell>
          <cell r="AN268" t="str">
            <v>DCD_28</v>
          </cell>
          <cell r="AO268">
            <v>80000000</v>
          </cell>
          <cell r="AP268" t="str">
            <v>0</v>
          </cell>
          <cell r="AQ268">
            <v>0</v>
          </cell>
          <cell r="AR268" t="str">
            <v>0</v>
          </cell>
          <cell r="AS268">
            <v>0</v>
          </cell>
          <cell r="AT268">
            <v>80000000</v>
          </cell>
          <cell r="AU268">
            <v>0</v>
          </cell>
        </row>
        <row r="269">
          <cell r="A269">
            <v>69550225</v>
          </cell>
          <cell r="B269" t="str">
            <v>Dirección de Censos y Demografía</v>
          </cell>
          <cell r="C269" t="str">
            <v>DCD</v>
          </cell>
          <cell r="D269" t="str">
            <v>DCD_EEVV_2025_CR</v>
          </cell>
          <cell r="E269" t="str">
            <v>Estadisticas Vitales</v>
          </cell>
          <cell r="F269" t="str">
            <v>Producción de información Estadística analizada</v>
          </cell>
          <cell r="G269" t="str">
            <v>Cuadros de resultados</v>
          </cell>
          <cell r="H269" t="str">
            <v>DCD-Producción de información Estadística analizada-Cuadros de resultados</v>
          </cell>
          <cell r="I269" t="str">
            <v>202300000000008</v>
          </cell>
          <cell r="J269" t="str">
            <v>DIRECCIÓN TERRITORIAL CENTRAL</v>
          </cell>
          <cell r="K269" t="str">
            <v>DANE CENTRAL</v>
          </cell>
          <cell r="L269" t="str">
            <v>Insumo</v>
          </cell>
          <cell r="M269" t="str">
            <v>Otros_gastos_operativos</v>
          </cell>
          <cell r="N269">
            <v>1</v>
          </cell>
          <cell r="S269">
            <v>65000000</v>
          </cell>
          <cell r="T269" t="str">
            <v>2025-05-01</v>
          </cell>
          <cell r="U269">
            <v>65000000</v>
          </cell>
          <cell r="V269">
            <v>65000000</v>
          </cell>
          <cell r="W269">
            <v>0</v>
          </cell>
          <cell r="X269" t="str">
            <v>no</v>
          </cell>
          <cell r="Y269" t="str">
            <v>no</v>
          </cell>
          <cell r="Z269" t="str">
            <v>95825</v>
          </cell>
          <cell r="AA269">
            <v>65000000</v>
          </cell>
          <cell r="AB269">
            <v>0</v>
          </cell>
          <cell r="AC269" t="str">
            <v>5165</v>
          </cell>
          <cell r="AD269" t="str">
            <v>Dirección de Difusión y Cultura Estadística</v>
          </cell>
          <cell r="AF269" t="str">
            <v>Operador logístico_ Talleres agenda étnica PND - II Taller Yukpas. MPC - IT2-84</v>
          </cell>
          <cell r="AG269" t="str">
            <v>DCD_28 - Producir boletines y cuadros de salida con información estadística de nacimientos y defunciones a nivel nacional producidos, para el registro de hechos vitales en Colombia.</v>
          </cell>
          <cell r="AH269">
            <v>1</v>
          </cell>
          <cell r="AI269">
            <v>0</v>
          </cell>
          <cell r="AJ269">
            <v>0</v>
          </cell>
          <cell r="AK269">
            <v>0</v>
          </cell>
          <cell r="AL269">
            <v>0</v>
          </cell>
          <cell r="AM269">
            <v>1</v>
          </cell>
          <cell r="AN269" t="str">
            <v>DCD_28</v>
          </cell>
          <cell r="AO269">
            <v>65000000</v>
          </cell>
          <cell r="AP269" t="str">
            <v>0</v>
          </cell>
          <cell r="AQ269">
            <v>0</v>
          </cell>
          <cell r="AR269" t="str">
            <v>0</v>
          </cell>
          <cell r="AS269">
            <v>0</v>
          </cell>
          <cell r="AT269">
            <v>65000000</v>
          </cell>
          <cell r="AU269">
            <v>0</v>
          </cell>
        </row>
        <row r="270">
          <cell r="A270">
            <v>69650225</v>
          </cell>
          <cell r="B270" t="str">
            <v>Dirección de Censos y Demografía</v>
          </cell>
          <cell r="C270" t="str">
            <v>DCD</v>
          </cell>
          <cell r="D270" t="str">
            <v>DCD_EEVV_2025_CR</v>
          </cell>
          <cell r="E270" t="str">
            <v>Estadisticas Vitales</v>
          </cell>
          <cell r="F270" t="str">
            <v>Producción de información Estadística analizada</v>
          </cell>
          <cell r="G270" t="str">
            <v>Cuadros de resultados</v>
          </cell>
          <cell r="H270" t="str">
            <v>DCD-Producción de información Estadística analizada-Cuadros de resultados</v>
          </cell>
          <cell r="I270" t="str">
            <v>202300000000008</v>
          </cell>
          <cell r="J270" t="str">
            <v>DIRECCIÓN TERRITORIAL CENTRAL</v>
          </cell>
          <cell r="K270" t="str">
            <v>DANE CENTRAL</v>
          </cell>
          <cell r="L270" t="str">
            <v>Insumo</v>
          </cell>
          <cell r="M270" t="str">
            <v>Otros_gastos_operativos</v>
          </cell>
          <cell r="N270">
            <v>1</v>
          </cell>
          <cell r="S270">
            <v>130000000</v>
          </cell>
          <cell r="T270" t="str">
            <v>2025-05-01</v>
          </cell>
          <cell r="U270">
            <v>130000000</v>
          </cell>
          <cell r="V270">
            <v>130000000</v>
          </cell>
          <cell r="W270">
            <v>0</v>
          </cell>
          <cell r="X270" t="str">
            <v>no</v>
          </cell>
          <cell r="Y270" t="str">
            <v>no</v>
          </cell>
          <cell r="Z270" t="str">
            <v>95825</v>
          </cell>
          <cell r="AA270">
            <v>130000000</v>
          </cell>
          <cell r="AB270">
            <v>0</v>
          </cell>
          <cell r="AC270" t="str">
            <v>5165</v>
          </cell>
          <cell r="AD270" t="str">
            <v>Dirección de Difusión y Cultura Estadística</v>
          </cell>
          <cell r="AF270" t="str">
            <v>Operador logístico_ Talleres agenda étnica PND - Acuerdos PND MRA - IT2-190_ Taller Vaupés.</v>
          </cell>
          <cell r="AG270" t="str">
            <v>DCD_28 - Producir boletines y cuadros de salida con información estadística de nacimientos y defunciones a nivel nacional producidos, para el registro de hechos vitales en Colombia.</v>
          </cell>
          <cell r="AH270">
            <v>1</v>
          </cell>
          <cell r="AI270">
            <v>0</v>
          </cell>
          <cell r="AJ270">
            <v>0</v>
          </cell>
          <cell r="AK270">
            <v>0</v>
          </cell>
          <cell r="AL270">
            <v>0</v>
          </cell>
          <cell r="AM270">
            <v>1</v>
          </cell>
          <cell r="AN270" t="str">
            <v>DCD_28</v>
          </cell>
          <cell r="AO270">
            <v>130000000</v>
          </cell>
          <cell r="AP270" t="str">
            <v>0</v>
          </cell>
          <cell r="AQ270">
            <v>0</v>
          </cell>
          <cell r="AR270" t="str">
            <v>0</v>
          </cell>
          <cell r="AS270">
            <v>0</v>
          </cell>
          <cell r="AT270">
            <v>130000000</v>
          </cell>
          <cell r="AU270">
            <v>0</v>
          </cell>
        </row>
        <row r="271">
          <cell r="A271">
            <v>65950525</v>
          </cell>
          <cell r="B271" t="str">
            <v>Dirección de Censos y Demografía</v>
          </cell>
          <cell r="C271" t="str">
            <v>DCD</v>
          </cell>
          <cell r="D271" t="str">
            <v>SENTENCIA_2025_BDC</v>
          </cell>
          <cell r="E271" t="str">
            <v>Sentencia T302</v>
          </cell>
          <cell r="F271" t="str">
            <v>Producción de información estructural</v>
          </cell>
          <cell r="G271" t="str">
            <v>Bases de datos Censal</v>
          </cell>
          <cell r="H271" t="str">
            <v>DCD-Producción de información estructural-Bases de datos Censal</v>
          </cell>
          <cell r="I271" t="str">
            <v>202300000000099</v>
          </cell>
          <cell r="J271" t="str">
            <v>DIRECCIÓN TERRITORIAL NORTE</v>
          </cell>
          <cell r="K271" t="str">
            <v>RIOHACHA</v>
          </cell>
          <cell r="L271" t="str">
            <v>Insumo</v>
          </cell>
          <cell r="M271" t="str">
            <v>Otros_gastos_operativos</v>
          </cell>
          <cell r="N271">
            <v>1</v>
          </cell>
          <cell r="S271">
            <v>864000</v>
          </cell>
          <cell r="T271" t="str">
            <v>2025-01-15</v>
          </cell>
          <cell r="U271">
            <v>864000</v>
          </cell>
          <cell r="V271">
            <v>864000</v>
          </cell>
          <cell r="W271">
            <v>0</v>
          </cell>
          <cell r="X271" t="str">
            <v>NO</v>
          </cell>
          <cell r="Y271" t="str">
            <v>NO</v>
          </cell>
          <cell r="Z271" t="str">
            <v>67925</v>
          </cell>
          <cell r="AA271">
            <v>864000</v>
          </cell>
          <cell r="AB271">
            <v>0</v>
          </cell>
          <cell r="AC271" t="str">
            <v>1816</v>
          </cell>
          <cell r="AD271" t="str">
            <v>Dirección Territorial Barranquilla</v>
          </cell>
          <cell r="AF271" t="str">
            <v>Comunicación profesionales y Asistente</v>
          </cell>
          <cell r="AG271" t="str">
            <v>DCD_06 - Culminar el operativo de recolección del Registro Multidimensional Wayuu, así como la preparación y entrega de los resultados, en cumplimiento de la Sentencia T302/2017. (Línea base 2024 27%)</v>
          </cell>
          <cell r="AH271">
            <v>1</v>
          </cell>
          <cell r="AI271">
            <v>0</v>
          </cell>
          <cell r="AJ271">
            <v>0</v>
          </cell>
          <cell r="AK271">
            <v>0</v>
          </cell>
          <cell r="AL271">
            <v>0</v>
          </cell>
          <cell r="AM271">
            <v>1</v>
          </cell>
          <cell r="AN271" t="str">
            <v>DCD_06</v>
          </cell>
          <cell r="AO271">
            <v>864000</v>
          </cell>
          <cell r="AP271" t="str">
            <v>0</v>
          </cell>
          <cell r="AQ271">
            <v>0</v>
          </cell>
          <cell r="AR271" t="str">
            <v>0</v>
          </cell>
          <cell r="AS271">
            <v>0</v>
          </cell>
          <cell r="AT271">
            <v>864000</v>
          </cell>
          <cell r="AU271">
            <v>0</v>
          </cell>
        </row>
        <row r="272">
          <cell r="A272">
            <v>14550225</v>
          </cell>
          <cell r="B272" t="str">
            <v>Dirección de Censos y Demografía</v>
          </cell>
          <cell r="C272" t="str">
            <v>DCD</v>
          </cell>
          <cell r="D272" t="str">
            <v>DCD_ETN_2025_DM</v>
          </cell>
          <cell r="E272" t="str">
            <v>Grupos Etnicos</v>
          </cell>
          <cell r="F272" t="str">
            <v>Producción de información Estadística analizada</v>
          </cell>
          <cell r="G272" t="str">
            <v>Documentos metodológicos</v>
          </cell>
          <cell r="H272" t="str">
            <v>DCD-Producción de información Estadística analizada-Documentos metodológicos</v>
          </cell>
          <cell r="I272" t="str">
            <v>202300000000008</v>
          </cell>
          <cell r="J272" t="str">
            <v>DIRECCIÓN TERRITORIAL CENTRAL</v>
          </cell>
          <cell r="K272" t="str">
            <v>DANE CENTRAL</v>
          </cell>
          <cell r="L272" t="str">
            <v>Insumo</v>
          </cell>
          <cell r="M272" t="str">
            <v>Otros_gastos_operativos</v>
          </cell>
          <cell r="N272">
            <v>1</v>
          </cell>
          <cell r="S272">
            <v>486195154</v>
          </cell>
          <cell r="T272" t="str">
            <v>2025-05-01</v>
          </cell>
          <cell r="U272">
            <v>486195154</v>
          </cell>
          <cell r="V272">
            <v>486195154</v>
          </cell>
          <cell r="W272">
            <v>0</v>
          </cell>
          <cell r="X272" t="str">
            <v>NO</v>
          </cell>
          <cell r="Y272" t="str">
            <v>NO</v>
          </cell>
          <cell r="Z272" t="str">
            <v>95825</v>
          </cell>
          <cell r="AA272">
            <v>486195154</v>
          </cell>
          <cell r="AB272">
            <v>0</v>
          </cell>
          <cell r="AC272" t="str">
            <v>5165</v>
          </cell>
          <cell r="AD272" t="str">
            <v>Dirección de Difusión y Cultura Estadística</v>
          </cell>
          <cell r="AF272" t="str">
            <v>Operador logístico_NT2-92 Realizar un estudio que sirva de insumo para la preparación del conteo intercensal de las comunidades negras, afrocolombianas, raizales y palenqueras - -</v>
          </cell>
          <cell r="AG272" t="str">
            <v>DCD_17 - Construir el documento preliminar del Protocolo de relacionamiento con las comunidades NARP.</v>
          </cell>
          <cell r="AH272">
            <v>1</v>
          </cell>
          <cell r="AI272">
            <v>0</v>
          </cell>
          <cell r="AJ272">
            <v>0</v>
          </cell>
          <cell r="AK272">
            <v>0</v>
          </cell>
          <cell r="AL272">
            <v>0</v>
          </cell>
          <cell r="AM272">
            <v>1</v>
          </cell>
          <cell r="AN272" t="str">
            <v>DCD_17</v>
          </cell>
          <cell r="AO272">
            <v>486195154</v>
          </cell>
          <cell r="AP272" t="str">
            <v>0</v>
          </cell>
          <cell r="AQ272">
            <v>0</v>
          </cell>
          <cell r="AR272" t="str">
            <v>0</v>
          </cell>
          <cell r="AS272">
            <v>0</v>
          </cell>
          <cell r="AT272">
            <v>486195154</v>
          </cell>
          <cell r="AU272">
            <v>0</v>
          </cell>
        </row>
        <row r="273">
          <cell r="A273">
            <v>66050525</v>
          </cell>
          <cell r="B273" t="str">
            <v>Dirección de Censos y Demografía</v>
          </cell>
          <cell r="C273" t="str">
            <v>DCD</v>
          </cell>
          <cell r="D273" t="str">
            <v>SENTENCIA_2025_BDC</v>
          </cell>
          <cell r="E273" t="str">
            <v>Sentencia T302</v>
          </cell>
          <cell r="F273" t="str">
            <v>Producción de información estructural</v>
          </cell>
          <cell r="G273" t="str">
            <v>Bases de datos Censal</v>
          </cell>
          <cell r="H273" t="str">
            <v>DCD-Producción de información estructural-Bases de datos Censal</v>
          </cell>
          <cell r="I273" t="str">
            <v>202300000000099</v>
          </cell>
          <cell r="J273" t="str">
            <v>DIRECCIÓN TERRITORIAL NORTE</v>
          </cell>
          <cell r="K273" t="str">
            <v>RIOHACHA</v>
          </cell>
          <cell r="L273" t="str">
            <v>Insumo</v>
          </cell>
          <cell r="M273" t="str">
            <v>Otros_gastos_operativos</v>
          </cell>
          <cell r="N273">
            <v>1</v>
          </cell>
          <cell r="S273">
            <v>4320000</v>
          </cell>
          <cell r="T273" t="str">
            <v>2025-01-15</v>
          </cell>
          <cell r="U273">
            <v>4320000</v>
          </cell>
          <cell r="V273">
            <v>4320000</v>
          </cell>
          <cell r="W273">
            <v>0</v>
          </cell>
          <cell r="X273" t="str">
            <v>NO</v>
          </cell>
          <cell r="Y273" t="str">
            <v>NO</v>
          </cell>
          <cell r="Z273" t="str">
            <v>67225, 67125</v>
          </cell>
          <cell r="AA273">
            <v>4320000</v>
          </cell>
          <cell r="AB273">
            <v>0</v>
          </cell>
          <cell r="AC273" t="str">
            <v>1680, 1679</v>
          </cell>
          <cell r="AD273" t="str">
            <v>Dirección Territorial Barranquilla, Dirección Territorial Barranquilla</v>
          </cell>
          <cell r="AF273" t="str">
            <v>Comunicaciones Coordinador Supervisor y Coordinador</v>
          </cell>
          <cell r="AG273" t="str">
            <v>DCD_06 - Culminar el operativo de recolección del Registro Multidimensional Wayuu, así como la preparación y entrega de los resultados, en cumplimiento de la Sentencia T302/2017. (Línea base 2024 27%)</v>
          </cell>
          <cell r="AH273">
            <v>1</v>
          </cell>
          <cell r="AI273">
            <v>0</v>
          </cell>
          <cell r="AJ273">
            <v>0</v>
          </cell>
          <cell r="AK273">
            <v>0</v>
          </cell>
          <cell r="AL273">
            <v>0</v>
          </cell>
          <cell r="AM273">
            <v>1</v>
          </cell>
          <cell r="AN273" t="str">
            <v>DCD_06</v>
          </cell>
          <cell r="AO273">
            <v>4320000</v>
          </cell>
          <cell r="AP273" t="str">
            <v>0</v>
          </cell>
          <cell r="AQ273">
            <v>0</v>
          </cell>
          <cell r="AR273" t="str">
            <v>0</v>
          </cell>
          <cell r="AS273">
            <v>0</v>
          </cell>
          <cell r="AT273">
            <v>4320000</v>
          </cell>
          <cell r="AU273">
            <v>0</v>
          </cell>
        </row>
        <row r="274">
          <cell r="A274">
            <v>69950225</v>
          </cell>
          <cell r="B274" t="str">
            <v>Dirección de Censos y Demografía</v>
          </cell>
          <cell r="C274" t="str">
            <v>DCD</v>
          </cell>
          <cell r="D274" t="str">
            <v>DCD_ETN_2025_DM</v>
          </cell>
          <cell r="E274" t="str">
            <v>Grupos Etnicos</v>
          </cell>
          <cell r="F274" t="str">
            <v>Producción de información Estadística analizada</v>
          </cell>
          <cell r="G274" t="str">
            <v>Documentos metodológicos</v>
          </cell>
          <cell r="H274" t="str">
            <v>DCD-Producción de información Estadística analizada-Documentos metodológicos</v>
          </cell>
          <cell r="I274" t="str">
            <v>202300000000008</v>
          </cell>
          <cell r="J274" t="str">
            <v>DIRECCIÓN TERRITORIAL CENTRAL</v>
          </cell>
          <cell r="K274" t="str">
            <v>DANE CENTRAL</v>
          </cell>
          <cell r="L274" t="str">
            <v>Insumo</v>
          </cell>
          <cell r="M274" t="str">
            <v>Otros_gastos_operativos</v>
          </cell>
          <cell r="N274">
            <v>1</v>
          </cell>
          <cell r="S274">
            <v>130000000</v>
          </cell>
          <cell r="T274" t="str">
            <v>2025-05-01</v>
          </cell>
          <cell r="U274">
            <v>130000000</v>
          </cell>
          <cell r="V274">
            <v>130000000</v>
          </cell>
          <cell r="W274">
            <v>0</v>
          </cell>
          <cell r="X274" t="str">
            <v>no</v>
          </cell>
          <cell r="Y274" t="str">
            <v>no</v>
          </cell>
          <cell r="Z274" t="str">
            <v>95825</v>
          </cell>
          <cell r="AA274">
            <v>130000000</v>
          </cell>
          <cell r="AB274">
            <v>0</v>
          </cell>
          <cell r="AC274" t="str">
            <v>5165</v>
          </cell>
          <cell r="AD274" t="str">
            <v>Dirección de Difusión y Cultura Estadística</v>
          </cell>
          <cell r="AF274" t="str">
            <v>Operador logístico_ Una (1) comisión de diálogo - Compromiso RROM - RT5-67.</v>
          </cell>
          <cell r="AG274" t="str">
            <v xml:space="preserve">DCD_19 - Realizar acompañamiento técnico para el diseño metodológico de la caracterización sociodemográfica de las viviendas y la población Rrom, a  las 9 kumpanias y las dos organizaciones del pueblo Rrom </v>
          </cell>
          <cell r="AH274">
            <v>1</v>
          </cell>
          <cell r="AI274">
            <v>0</v>
          </cell>
          <cell r="AJ274">
            <v>0</v>
          </cell>
          <cell r="AK274">
            <v>0</v>
          </cell>
          <cell r="AL274">
            <v>0</v>
          </cell>
          <cell r="AM274">
            <v>1</v>
          </cell>
          <cell r="AN274" t="str">
            <v>DCD_19</v>
          </cell>
          <cell r="AO274">
            <v>130000000</v>
          </cell>
          <cell r="AP274" t="str">
            <v>0</v>
          </cell>
          <cell r="AQ274">
            <v>0</v>
          </cell>
          <cell r="AR274" t="str">
            <v>0</v>
          </cell>
          <cell r="AS274">
            <v>0</v>
          </cell>
          <cell r="AT274">
            <v>130000000</v>
          </cell>
          <cell r="AU274">
            <v>0</v>
          </cell>
        </row>
        <row r="275">
          <cell r="A275">
            <v>130750525</v>
          </cell>
          <cell r="B275" t="str">
            <v>Dirección de Censos y Demografía</v>
          </cell>
          <cell r="C275" t="str">
            <v>DCD</v>
          </cell>
          <cell r="D275" t="str">
            <v>SENTENCIA_2025_BDMGN</v>
          </cell>
          <cell r="E275" t="str">
            <v>Sentencia T302</v>
          </cell>
          <cell r="F275" t="str">
            <v>Producción de información estructural</v>
          </cell>
          <cell r="G275" t="str">
            <v>Bases de Datos del Marco Geoestadístico Nacional</v>
          </cell>
          <cell r="H275" t="str">
            <v>DCD-Producción de información estructural-Bases de Datos del Marco Geoestadístico Nacional</v>
          </cell>
          <cell r="I275" t="str">
            <v>202300000000099</v>
          </cell>
          <cell r="J275" t="str">
            <v>DIRECCIÓN TERRITORIAL CENTRAL</v>
          </cell>
          <cell r="K275" t="str">
            <v>DANE CENTRAL</v>
          </cell>
          <cell r="L275" t="str">
            <v>Insumo</v>
          </cell>
          <cell r="M275" t="str">
            <v>Otros_gastos_operativos</v>
          </cell>
          <cell r="N275">
            <v>1</v>
          </cell>
          <cell r="S275">
            <v>5557000</v>
          </cell>
          <cell r="T275" t="str">
            <v>2025-06-30</v>
          </cell>
          <cell r="U275">
            <v>5557000</v>
          </cell>
          <cell r="W275">
            <v>5557000</v>
          </cell>
          <cell r="X275" t="str">
            <v>NO</v>
          </cell>
          <cell r="Y275" t="str">
            <v>NO</v>
          </cell>
          <cell r="AF275" t="str">
            <v>Saldo de contratación</v>
          </cell>
          <cell r="AG275" t="str">
            <v>DCD_06 - Culminar el operativo de recolección del Registro Multidimensional Wayuu, así como la preparación y entrega de los resultados, en cumplimiento de la Sentencia T302/2017. (Línea base 2024 27%)</v>
          </cell>
          <cell r="AH275">
            <v>1</v>
          </cell>
          <cell r="AI275" t="str">
            <v/>
          </cell>
          <cell r="AJ275">
            <v>0</v>
          </cell>
          <cell r="AK275" t="str">
            <v/>
          </cell>
          <cell r="AL275">
            <v>0</v>
          </cell>
          <cell r="AM275">
            <v>1</v>
          </cell>
          <cell r="AN275" t="str">
            <v>DCD_06</v>
          </cell>
          <cell r="AO275">
            <v>5557000</v>
          </cell>
          <cell r="AP275" t="str">
            <v/>
          </cell>
          <cell r="AQ275">
            <v>0</v>
          </cell>
          <cell r="AR275" t="str">
            <v/>
          </cell>
          <cell r="AS275">
            <v>0</v>
          </cell>
          <cell r="AT275">
            <v>5557000</v>
          </cell>
          <cell r="AU275">
            <v>0</v>
          </cell>
        </row>
        <row r="276">
          <cell r="A276">
            <v>14750525</v>
          </cell>
          <cell r="B276" t="str">
            <v>Dirección de Censos y Demografía</v>
          </cell>
          <cell r="C276" t="str">
            <v>DCD</v>
          </cell>
          <cell r="D276" t="str">
            <v>SENTENCIA_2025_SII</v>
          </cell>
          <cell r="E276" t="str">
            <v>Sentencia T302</v>
          </cell>
          <cell r="F276" t="str">
            <v>Producción de información estructural</v>
          </cell>
          <cell r="G276" t="str">
            <v>Servicio de información implementado</v>
          </cell>
          <cell r="H276" t="str">
            <v>DCD-Producción de información estructural-Servicio de información implementado</v>
          </cell>
          <cell r="I276" t="str">
            <v>202300000000099</v>
          </cell>
          <cell r="J276" t="str">
            <v>DIRECCIÓN TERRITORIAL CENTRAL</v>
          </cell>
          <cell r="K276" t="str">
            <v>DANE CENTRAL</v>
          </cell>
          <cell r="L276" t="str">
            <v>Insumo</v>
          </cell>
          <cell r="M276" t="str">
            <v>Otros_gastos_operativos</v>
          </cell>
          <cell r="N276">
            <v>1</v>
          </cell>
          <cell r="S276">
            <v>31000000</v>
          </cell>
          <cell r="T276" t="str">
            <v>2025-05-01</v>
          </cell>
          <cell r="U276">
            <v>31000000</v>
          </cell>
          <cell r="V276">
            <v>31000000</v>
          </cell>
          <cell r="W276">
            <v>0</v>
          </cell>
          <cell r="X276" t="str">
            <v>NO</v>
          </cell>
          <cell r="Y276" t="str">
            <v>NO</v>
          </cell>
          <cell r="Z276" t="str">
            <v>95825</v>
          </cell>
          <cell r="AA276">
            <v>31000000</v>
          </cell>
          <cell r="AB276">
            <v>0</v>
          </cell>
          <cell r="AC276" t="str">
            <v>5165</v>
          </cell>
          <cell r="AD276" t="str">
            <v>Dirección de Difusión y Cultura Estadística</v>
          </cell>
          <cell r="AF276" t="str">
            <v>RRAA_ Operador Logistico</v>
          </cell>
          <cell r="AG276" t="str">
            <v>DCD_06 - Culminar el operativo de recolección del Registro Multidimensional Wayuu, así como la preparación y entrega de los resultados, en cumplimiento de la Sentencia T302/2017. (Línea base 2024 27%)</v>
          </cell>
          <cell r="AH276">
            <v>1</v>
          </cell>
          <cell r="AI276">
            <v>0</v>
          </cell>
          <cell r="AJ276">
            <v>0</v>
          </cell>
          <cell r="AK276">
            <v>0</v>
          </cell>
          <cell r="AL276">
            <v>0</v>
          </cell>
          <cell r="AM276">
            <v>1</v>
          </cell>
          <cell r="AN276" t="str">
            <v>DCD_06</v>
          </cell>
          <cell r="AO276">
            <v>31000000</v>
          </cell>
          <cell r="AP276" t="str">
            <v>0</v>
          </cell>
          <cell r="AQ276">
            <v>0</v>
          </cell>
          <cell r="AR276" t="str">
            <v>0</v>
          </cell>
          <cell r="AS276">
            <v>0</v>
          </cell>
          <cell r="AT276">
            <v>31000000</v>
          </cell>
          <cell r="AU276">
            <v>0</v>
          </cell>
        </row>
        <row r="277">
          <cell r="A277">
            <v>15250525</v>
          </cell>
          <cell r="B277" t="str">
            <v>Dirección de Censos y Demografía</v>
          </cell>
          <cell r="C277" t="str">
            <v>DCD</v>
          </cell>
          <cell r="D277" t="str">
            <v>SENTENCIA_2025_BDC</v>
          </cell>
          <cell r="E277" t="str">
            <v>Sentencia T302</v>
          </cell>
          <cell r="F277" t="str">
            <v>Producción de información estructural</v>
          </cell>
          <cell r="G277" t="str">
            <v>Bases de datos Censal</v>
          </cell>
          <cell r="H277" t="str">
            <v>DCD-Producción de información estructural-Bases de datos Censal</v>
          </cell>
          <cell r="I277" t="str">
            <v>202300000000099</v>
          </cell>
          <cell r="J277" t="str">
            <v>DIRECCIÓN TERRITORIAL NORTE</v>
          </cell>
          <cell r="K277" t="str">
            <v>RIOHACHA</v>
          </cell>
          <cell r="L277" t="str">
            <v>Insumo</v>
          </cell>
          <cell r="M277" t="str">
            <v>Otros_gastos_operativos</v>
          </cell>
          <cell r="N277">
            <v>1</v>
          </cell>
          <cell r="S277">
            <v>54968000</v>
          </cell>
          <cell r="T277" t="str">
            <v>2025-01-15</v>
          </cell>
          <cell r="U277">
            <v>54968000</v>
          </cell>
          <cell r="V277">
            <v>54968000</v>
          </cell>
          <cell r="W277">
            <v>0</v>
          </cell>
          <cell r="X277" t="str">
            <v>NO</v>
          </cell>
          <cell r="Y277" t="str">
            <v>NO</v>
          </cell>
          <cell r="Z277" t="str">
            <v>69725</v>
          </cell>
          <cell r="AA277">
            <v>54968000</v>
          </cell>
          <cell r="AB277">
            <v>0</v>
          </cell>
          <cell r="AC277" t="str">
            <v>2258</v>
          </cell>
          <cell r="AD277" t="str">
            <v>Dirección Territorial Barranquilla</v>
          </cell>
          <cell r="AF277" t="str">
            <v>Seguimiento contratos operativos y operativo - -</v>
          </cell>
          <cell r="AG277" t="str">
            <v>DCD_06 - Culminar el operativo de recolección del Registro Multidimensional Wayuu, así como la preparación y entrega de los resultados, en cumplimiento de la Sentencia T302/2017. (Línea base 2024 27%)</v>
          </cell>
          <cell r="AH277">
            <v>1</v>
          </cell>
          <cell r="AI277">
            <v>0</v>
          </cell>
          <cell r="AJ277">
            <v>0</v>
          </cell>
          <cell r="AK277">
            <v>0</v>
          </cell>
          <cell r="AL277">
            <v>0</v>
          </cell>
          <cell r="AM277">
            <v>1</v>
          </cell>
          <cell r="AN277" t="str">
            <v>DCD_06</v>
          </cell>
          <cell r="AO277">
            <v>54968000</v>
          </cell>
          <cell r="AP277" t="str">
            <v>0</v>
          </cell>
          <cell r="AQ277">
            <v>0</v>
          </cell>
          <cell r="AR277" t="str">
            <v>0</v>
          </cell>
          <cell r="AS277">
            <v>0</v>
          </cell>
          <cell r="AT277">
            <v>54968000</v>
          </cell>
          <cell r="AU277">
            <v>0</v>
          </cell>
        </row>
        <row r="278">
          <cell r="A278">
            <v>372710125</v>
          </cell>
          <cell r="B278" t="str">
            <v>Dirección de Difusión y Cultura Estadística</v>
          </cell>
          <cell r="C278" t="str">
            <v>DICE</v>
          </cell>
          <cell r="D278" t="str">
            <v>FORT_DIFUSION_2025_SAGCCE</v>
          </cell>
          <cell r="E278" t="str">
            <v>Fortalecimiento de la Difusión</v>
          </cell>
          <cell r="F278" t="str">
            <v>Cultura estadística</v>
          </cell>
          <cell r="G278" t="str">
            <v>Servicio de apoyo a la gestión de conocimiento y consolidación de la cultura estadística</v>
          </cell>
          <cell r="H278" t="str">
            <v>DICE-Cultura estadística-Servicio de apoyo a la gestión de conocimiento y consolidación de la cultura estadística</v>
          </cell>
          <cell r="I278" t="str">
            <v>2022011000062</v>
          </cell>
          <cell r="J278" t="str">
            <v>DIRECCIÓN TERRITORIAL CENTRAL</v>
          </cell>
          <cell r="K278" t="str">
            <v>DANE CENTRAL</v>
          </cell>
          <cell r="L278" t="str">
            <v>Talento Humano</v>
          </cell>
          <cell r="M278" t="str">
            <v>Tecnico</v>
          </cell>
          <cell r="N278" t="str">
            <v>1</v>
          </cell>
          <cell r="O278">
            <v>8</v>
          </cell>
          <cell r="P278" t="str">
            <v>2</v>
          </cell>
          <cell r="Q278" t="str">
            <v>8.0666666667</v>
          </cell>
          <cell r="R278">
            <v>100</v>
          </cell>
          <cell r="S278">
            <v>3500000</v>
          </cell>
          <cell r="T278" t="str">
            <v>2025-04-22</v>
          </cell>
          <cell r="U278">
            <v>28233333.329999998</v>
          </cell>
          <cell r="V278">
            <v>28233333.329999998</v>
          </cell>
          <cell r="W278">
            <v>0</v>
          </cell>
          <cell r="X278" t="str">
            <v>NO</v>
          </cell>
          <cell r="Y278" t="str">
            <v>NO</v>
          </cell>
          <cell r="Z278" t="str">
            <v>93825</v>
          </cell>
          <cell r="AA278">
            <v>28233333.329999998</v>
          </cell>
          <cell r="AB278">
            <v>0</v>
          </cell>
          <cell r="AC278" t="str">
            <v>5074</v>
          </cell>
          <cell r="AD278" t="str">
            <v>Dirección de Difusión y Cultura Estadística</v>
          </cell>
          <cell r="AF278" t="str">
            <v>Chaurra Angela Patricia</v>
          </cell>
          <cell r="AG278" t="str">
            <v>DICE_04 - Elaborar un documento con el diseño e implementación de la estrategia de relacionamiento con los Grupos de interés que utilizan la información estadística y recursos pedagógicos, a través de acciones y espacios de relacionamiento y sensibilización.</v>
          </cell>
          <cell r="AH278">
            <v>1</v>
          </cell>
          <cell r="AI278">
            <v>0</v>
          </cell>
          <cell r="AJ278">
            <v>0</v>
          </cell>
          <cell r="AK278">
            <v>0</v>
          </cell>
          <cell r="AL278">
            <v>0</v>
          </cell>
          <cell r="AM278">
            <v>1</v>
          </cell>
          <cell r="AN278" t="str">
            <v>DICE_04</v>
          </cell>
          <cell r="AO278">
            <v>28233333.329999998</v>
          </cell>
          <cell r="AP278" t="str">
            <v>0</v>
          </cell>
          <cell r="AQ278">
            <v>0</v>
          </cell>
          <cell r="AR278" t="str">
            <v>0</v>
          </cell>
          <cell r="AS278">
            <v>0</v>
          </cell>
          <cell r="AT278">
            <v>28233333.329999998</v>
          </cell>
          <cell r="AU278">
            <v>0</v>
          </cell>
        </row>
        <row r="279">
          <cell r="A279">
            <v>360510125</v>
          </cell>
          <cell r="B279" t="str">
            <v>Dirección de Difusión y Cultura Estadística</v>
          </cell>
          <cell r="C279" t="str">
            <v>DICE</v>
          </cell>
          <cell r="D279" t="str">
            <v>FORT_DIFUSION_2025_SAGCCE</v>
          </cell>
          <cell r="E279" t="str">
            <v>Fortalecimiento de la Difusión</v>
          </cell>
          <cell r="F279" t="str">
            <v>Cultura estadística</v>
          </cell>
          <cell r="G279" t="str">
            <v>Servicio de apoyo a la gestión de conocimiento y consolidación de la cultura estadística</v>
          </cell>
          <cell r="H279" t="str">
            <v>DICE-Cultura estadística-Servicio de apoyo a la gestión de conocimiento y consolidación de la cultura estadística</v>
          </cell>
          <cell r="I279" t="str">
            <v>2022011000062</v>
          </cell>
          <cell r="J279" t="str">
            <v>DIRECCIÓN TERRITORIAL CENTRAL</v>
          </cell>
          <cell r="K279" t="str">
            <v>DANE CENTRAL</v>
          </cell>
          <cell r="L279" t="str">
            <v>Talento Humano</v>
          </cell>
          <cell r="M279" t="str">
            <v>Profesional</v>
          </cell>
          <cell r="N279" t="str">
            <v>1</v>
          </cell>
          <cell r="O279">
            <v>6</v>
          </cell>
          <cell r="P279" t="str">
            <v>0</v>
          </cell>
          <cell r="Q279" t="str">
            <v>6.0000000000</v>
          </cell>
          <cell r="R279">
            <v>100</v>
          </cell>
          <cell r="S279">
            <v>6000000</v>
          </cell>
          <cell r="T279" t="str">
            <v>2025-02-06</v>
          </cell>
          <cell r="U279">
            <v>36000000</v>
          </cell>
          <cell r="V279">
            <v>36000000</v>
          </cell>
          <cell r="W279">
            <v>0</v>
          </cell>
          <cell r="X279" t="str">
            <v>no</v>
          </cell>
          <cell r="Y279" t="str">
            <v>no</v>
          </cell>
          <cell r="Z279" t="str">
            <v>72325</v>
          </cell>
          <cell r="AA279">
            <v>36000000</v>
          </cell>
          <cell r="AB279">
            <v>0</v>
          </cell>
          <cell r="AC279" t="str">
            <v>1936</v>
          </cell>
          <cell r="AD279" t="str">
            <v>Dirección de Difusión y Cultura Estadística</v>
          </cell>
          <cell r="AF279" t="str">
            <v>González Hernando - Ilustrador</v>
          </cell>
          <cell r="AG279" t="str">
            <v xml:space="preserve">DICE_05 - Elaborar un documento con el diseño e implementación de la estrategia digital y de medios con el fin del que el DANE sea reconocida como un referente nacional e internacional, técnica, rigurosa y de bien público por su información estadística </v>
          </cell>
          <cell r="AH279">
            <v>1</v>
          </cell>
          <cell r="AI279">
            <v>0</v>
          </cell>
          <cell r="AJ279">
            <v>0</v>
          </cell>
          <cell r="AK279">
            <v>0</v>
          </cell>
          <cell r="AL279">
            <v>0</v>
          </cell>
          <cell r="AM279">
            <v>1</v>
          </cell>
          <cell r="AN279" t="str">
            <v>DICE_05</v>
          </cell>
          <cell r="AO279">
            <v>36000000</v>
          </cell>
          <cell r="AP279" t="str">
            <v>0</v>
          </cell>
          <cell r="AQ279">
            <v>0</v>
          </cell>
          <cell r="AR279" t="str">
            <v>0</v>
          </cell>
          <cell r="AS279">
            <v>0</v>
          </cell>
          <cell r="AT279">
            <v>36000000</v>
          </cell>
          <cell r="AU279">
            <v>0</v>
          </cell>
        </row>
        <row r="280">
          <cell r="A280">
            <v>484310125</v>
          </cell>
          <cell r="B280" t="str">
            <v>Dirección de Difusión y Cultura Estadística</v>
          </cell>
          <cell r="C280" t="str">
            <v>DICE</v>
          </cell>
          <cell r="D280" t="str">
            <v>FORT_DIFUSION_2025_SDIE</v>
          </cell>
          <cell r="E280" t="str">
            <v>Fortalecimiento de la Difusión</v>
          </cell>
          <cell r="F280" t="str">
            <v>Cultura estadística</v>
          </cell>
          <cell r="G280" t="str">
            <v>Servicio de difusión de la información estadística</v>
          </cell>
          <cell r="H280" t="str">
            <v>DICE-Cultura estadística-Servicio de difusión de la información estadística</v>
          </cell>
          <cell r="I280" t="str">
            <v>2022011000062</v>
          </cell>
          <cell r="J280" t="str">
            <v>DIRECCIÓN TERRITORIAL CENTRAL</v>
          </cell>
          <cell r="K280" t="str">
            <v>DANE CENTRAL</v>
          </cell>
          <cell r="L280" t="str">
            <v>Talento Humano</v>
          </cell>
          <cell r="M280" t="str">
            <v>Profesional</v>
          </cell>
          <cell r="N280" t="str">
            <v>1</v>
          </cell>
          <cell r="O280">
            <v>4</v>
          </cell>
          <cell r="P280" t="str">
            <v>5</v>
          </cell>
          <cell r="Q280" t="str">
            <v>4.1666666667</v>
          </cell>
          <cell r="R280">
            <v>100</v>
          </cell>
          <cell r="S280">
            <v>6000000</v>
          </cell>
          <cell r="T280" t="str">
            <v>2025-08-26</v>
          </cell>
          <cell r="U280">
            <v>25000000</v>
          </cell>
          <cell r="W280">
            <v>25000000</v>
          </cell>
          <cell r="X280" t="str">
            <v>NO</v>
          </cell>
          <cell r="Y280" t="str">
            <v>NO</v>
          </cell>
          <cell r="AF280" t="str">
            <v>González López Hernando Eulices Nvo Cto</v>
          </cell>
          <cell r="AG280" t="str">
            <v xml:space="preserve">DICE_05 - Elaborar un documento con el diseño e implementación de la estrategia digital y de medios con el fin del que el DANE sea reconocida como un referente nacional e internacional, técnica, rigurosa y de bien público por su información estadística </v>
          </cell>
          <cell r="AH280">
            <v>1</v>
          </cell>
          <cell r="AI280" t="str">
            <v/>
          </cell>
          <cell r="AJ280">
            <v>0</v>
          </cell>
          <cell r="AK280" t="str">
            <v/>
          </cell>
          <cell r="AL280">
            <v>0</v>
          </cell>
          <cell r="AM280">
            <v>1</v>
          </cell>
          <cell r="AN280" t="str">
            <v>DICE_05</v>
          </cell>
          <cell r="AO280">
            <v>25000000</v>
          </cell>
          <cell r="AP280" t="str">
            <v/>
          </cell>
          <cell r="AQ280">
            <v>0</v>
          </cell>
          <cell r="AR280" t="str">
            <v/>
          </cell>
          <cell r="AS280">
            <v>0</v>
          </cell>
          <cell r="AT280">
            <v>25000000</v>
          </cell>
          <cell r="AU280">
            <v>0</v>
          </cell>
        </row>
        <row r="281">
          <cell r="A281">
            <v>396910125</v>
          </cell>
          <cell r="B281" t="str">
            <v>Dirección de Difusión y Cultura Estadística</v>
          </cell>
          <cell r="C281" t="str">
            <v>DICE</v>
          </cell>
          <cell r="D281" t="str">
            <v>FORT_DIFUSION_2025_SDIE</v>
          </cell>
          <cell r="E281" t="str">
            <v>Fortalecimiento de la Difusión</v>
          </cell>
          <cell r="F281" t="str">
            <v>Cultura estadística</v>
          </cell>
          <cell r="G281" t="str">
            <v>Servicio de difusión de la información estadística</v>
          </cell>
          <cell r="H281" t="str">
            <v>DICE-Cultura estadística-Servicio de difusión de la información estadística</v>
          </cell>
          <cell r="I281" t="str">
            <v>2022011000062</v>
          </cell>
          <cell r="J281" t="str">
            <v>DIRECCIÓN TERRITORIAL CENTRAL</v>
          </cell>
          <cell r="K281" t="str">
            <v>DANE CENTRAL</v>
          </cell>
          <cell r="L281" t="str">
            <v>Talento Humano</v>
          </cell>
          <cell r="M281" t="str">
            <v>Profesional</v>
          </cell>
          <cell r="N281" t="str">
            <v>1</v>
          </cell>
          <cell r="O281">
            <v>7</v>
          </cell>
          <cell r="P281" t="str">
            <v>15</v>
          </cell>
          <cell r="Q281" t="str">
            <v>7.5000000000</v>
          </cell>
          <cell r="R281">
            <v>100</v>
          </cell>
          <cell r="S281">
            <v>8500000</v>
          </cell>
          <cell r="T281" t="str">
            <v>2025-04-15</v>
          </cell>
          <cell r="U281">
            <v>63750000</v>
          </cell>
          <cell r="V281">
            <v>63750000</v>
          </cell>
          <cell r="W281">
            <v>0</v>
          </cell>
          <cell r="X281" t="str">
            <v>no</v>
          </cell>
          <cell r="Y281" t="str">
            <v>no</v>
          </cell>
          <cell r="Z281" t="str">
            <v>97425</v>
          </cell>
          <cell r="AA281">
            <v>63750000</v>
          </cell>
          <cell r="AB281">
            <v>0</v>
          </cell>
          <cell r="AC281" t="str">
            <v>5488</v>
          </cell>
          <cell r="AD281" t="str">
            <v>Dirección de Difusión y Cultura Estadística</v>
          </cell>
          <cell r="AF281" t="str">
            <v>Rediseño 1 - Pendiente persona</v>
          </cell>
          <cell r="AG281" t="str">
            <v>DICE_02 - Elaborar un documento con el diseño e implementación de la estrategia de accesibilidad del portal web que permita el cumplimiento  de la clasificación del nivel AA de conformidad con la norma NTC 5854</v>
          </cell>
          <cell r="AH281">
            <v>1</v>
          </cell>
          <cell r="AI281" t="str">
            <v/>
          </cell>
          <cell r="AJ281">
            <v>0</v>
          </cell>
          <cell r="AK281" t="str">
            <v/>
          </cell>
          <cell r="AL281">
            <v>0</v>
          </cell>
          <cell r="AM281">
            <v>1</v>
          </cell>
          <cell r="AN281" t="str">
            <v>DICE_02</v>
          </cell>
          <cell r="AO281">
            <v>63750000</v>
          </cell>
          <cell r="AP281" t="str">
            <v/>
          </cell>
          <cell r="AQ281">
            <v>0</v>
          </cell>
          <cell r="AR281" t="str">
            <v/>
          </cell>
          <cell r="AS281">
            <v>0</v>
          </cell>
          <cell r="AT281">
            <v>63750000</v>
          </cell>
          <cell r="AU281">
            <v>0</v>
          </cell>
        </row>
        <row r="282">
          <cell r="A282">
            <v>468910125</v>
          </cell>
          <cell r="B282" t="str">
            <v>Dirección de Difusión y Cultura Estadística</v>
          </cell>
          <cell r="C282" t="str">
            <v>DICE</v>
          </cell>
          <cell r="D282" t="str">
            <v>FORT_DIFUSION_2025_SDIE</v>
          </cell>
          <cell r="E282" t="str">
            <v>Fortalecimiento de la Difusión</v>
          </cell>
          <cell r="F282" t="str">
            <v>Cultura estadística</v>
          </cell>
          <cell r="G282" t="str">
            <v>Servicio de difusión de la información estadística</v>
          </cell>
          <cell r="H282" t="str">
            <v>DICE-Cultura estadística-Servicio de difusión de la información estadística</v>
          </cell>
          <cell r="I282" t="str">
            <v>2022011000062</v>
          </cell>
          <cell r="J282" t="str">
            <v>DIRECCIÓN TERRITORIAL CENTRAL</v>
          </cell>
          <cell r="K282" t="str">
            <v>DANE CENTRAL</v>
          </cell>
          <cell r="L282" t="str">
            <v>Talento Humano</v>
          </cell>
          <cell r="M282" t="str">
            <v>Profesional Junior</v>
          </cell>
          <cell r="N282" t="str">
            <v>1</v>
          </cell>
          <cell r="O282">
            <v>5</v>
          </cell>
          <cell r="P282" t="str">
            <v>21</v>
          </cell>
          <cell r="Q282" t="str">
            <v>5.7000000000</v>
          </cell>
          <cell r="R282">
            <v>100</v>
          </cell>
          <cell r="S282">
            <v>3500000</v>
          </cell>
          <cell r="T282" t="str">
            <v>2025-07-10</v>
          </cell>
          <cell r="U282">
            <v>19950000</v>
          </cell>
          <cell r="V282">
            <v>19950000</v>
          </cell>
          <cell r="W282">
            <v>0</v>
          </cell>
          <cell r="X282" t="str">
            <v>NO</v>
          </cell>
          <cell r="Y282" t="str">
            <v>NO</v>
          </cell>
          <cell r="Z282" t="str">
            <v>103625</v>
          </cell>
          <cell r="AA282">
            <v>19950000</v>
          </cell>
          <cell r="AB282">
            <v>0</v>
          </cell>
          <cell r="AC282" t="str">
            <v>6151</v>
          </cell>
          <cell r="AD282" t="str">
            <v>Dirección de Difusión y Cultura Estadística</v>
          </cell>
          <cell r="AF282" t="str">
            <v>Sisa Ana María</v>
          </cell>
          <cell r="AG282" t="str">
            <v>DICE_04 - Elaborar un documento con el diseño e implementación de la estrategia de relacionamiento con los Grupos de interés que utilizan la información estadística y recursos pedagógicos, a través de acciones y espacios de relacionamiento y sensibilización.</v>
          </cell>
          <cell r="AH282">
            <v>1</v>
          </cell>
          <cell r="AI282" t="str">
            <v/>
          </cell>
          <cell r="AJ282">
            <v>0</v>
          </cell>
          <cell r="AK282" t="str">
            <v/>
          </cell>
          <cell r="AL282">
            <v>0</v>
          </cell>
          <cell r="AM282">
            <v>1</v>
          </cell>
          <cell r="AN282" t="str">
            <v>DICE_04</v>
          </cell>
          <cell r="AO282">
            <v>19950000</v>
          </cell>
          <cell r="AP282" t="str">
            <v/>
          </cell>
          <cell r="AQ282">
            <v>0</v>
          </cell>
          <cell r="AR282" t="str">
            <v/>
          </cell>
          <cell r="AS282">
            <v>0</v>
          </cell>
          <cell r="AT282">
            <v>19950000</v>
          </cell>
          <cell r="AU282">
            <v>0</v>
          </cell>
        </row>
        <row r="283">
          <cell r="A283">
            <v>114810125</v>
          </cell>
          <cell r="B283" t="str">
            <v>Dirección de Difusión y Cultura Estadística</v>
          </cell>
          <cell r="C283" t="str">
            <v>DICE</v>
          </cell>
          <cell r="D283" t="str">
            <v>FORT_DIFUSION_2025_SAGCCE</v>
          </cell>
          <cell r="E283" t="str">
            <v>Fortalecimiento de la Difusión</v>
          </cell>
          <cell r="F283" t="str">
            <v>Cultura estadística</v>
          </cell>
          <cell r="G283" t="str">
            <v>Servicio de apoyo a la gestión de conocimiento y consolidación de la cultura estadística</v>
          </cell>
          <cell r="H283" t="str">
            <v>DICE-Cultura estadística-Servicio de apoyo a la gestión de conocimiento y consolidación de la cultura estadística</v>
          </cell>
          <cell r="I283" t="str">
            <v>2022011000062</v>
          </cell>
          <cell r="J283" t="str">
            <v>DIRECCIÓN TERRITORIAL CENTRAL</v>
          </cell>
          <cell r="K283" t="str">
            <v>DANE CENTRAL</v>
          </cell>
          <cell r="L283" t="str">
            <v>Talento Humano</v>
          </cell>
          <cell r="M283" t="str">
            <v>Profesional</v>
          </cell>
          <cell r="N283" t="str">
            <v>1</v>
          </cell>
          <cell r="O283">
            <v>6</v>
          </cell>
          <cell r="P283" t="str">
            <v>0</v>
          </cell>
          <cell r="Q283" t="str">
            <v>6.0000000000</v>
          </cell>
          <cell r="R283">
            <v>100</v>
          </cell>
          <cell r="S283">
            <v>8000000</v>
          </cell>
          <cell r="T283" t="str">
            <v>2025-01-24</v>
          </cell>
          <cell r="U283">
            <v>48000000</v>
          </cell>
          <cell r="V283">
            <v>48000000</v>
          </cell>
          <cell r="W283">
            <v>0</v>
          </cell>
          <cell r="X283" t="str">
            <v>no</v>
          </cell>
          <cell r="Y283" t="str">
            <v>no</v>
          </cell>
          <cell r="Z283" t="str">
            <v>50025</v>
          </cell>
          <cell r="AA283">
            <v>48000000</v>
          </cell>
          <cell r="AB283">
            <v>0</v>
          </cell>
          <cell r="AC283" t="str">
            <v>926</v>
          </cell>
          <cell r="AD283" t="str">
            <v>Dirección de Difusión y Cultura Estadística</v>
          </cell>
          <cell r="AF283" t="str">
            <v>Matos Zaidiza Yira Liliana_Estratega digital  - -</v>
          </cell>
          <cell r="AG283" t="str">
            <v xml:space="preserve">DICE_05 - Elaborar un documento con el diseño e implementación de la estrategia digital y de medios con el fin del que el DANE sea reconocida como un referente nacional e internacional, técnica, rigurosa y de bien público por su información estadística </v>
          </cell>
          <cell r="AH283">
            <v>1</v>
          </cell>
          <cell r="AI283">
            <v>0</v>
          </cell>
          <cell r="AJ283">
            <v>0</v>
          </cell>
          <cell r="AK283">
            <v>0</v>
          </cell>
          <cell r="AL283">
            <v>0</v>
          </cell>
          <cell r="AM283">
            <v>1</v>
          </cell>
          <cell r="AN283" t="str">
            <v>DICE_05</v>
          </cell>
          <cell r="AO283">
            <v>48000000</v>
          </cell>
          <cell r="AP283" t="str">
            <v>0</v>
          </cell>
          <cell r="AQ283">
            <v>0</v>
          </cell>
          <cell r="AR283" t="str">
            <v>0</v>
          </cell>
          <cell r="AS283">
            <v>0</v>
          </cell>
          <cell r="AT283">
            <v>48000000</v>
          </cell>
          <cell r="AU283">
            <v>0</v>
          </cell>
        </row>
        <row r="284">
          <cell r="A284">
            <v>113410125</v>
          </cell>
          <cell r="B284" t="str">
            <v>Dirección de Difusión y Cultura Estadística</v>
          </cell>
          <cell r="C284" t="str">
            <v>DICE</v>
          </cell>
          <cell r="D284" t="str">
            <v>FORT_DIFUSION_2025_SAGCCE</v>
          </cell>
          <cell r="E284" t="str">
            <v>Fortalecimiento de la Difusión</v>
          </cell>
          <cell r="F284" t="str">
            <v>Cultura estadística</v>
          </cell>
          <cell r="G284" t="str">
            <v>Servicio de apoyo a la gestión de conocimiento y consolidación de la cultura estadística</v>
          </cell>
          <cell r="H284" t="str">
            <v>DICE-Cultura estadística-Servicio de apoyo a la gestión de conocimiento y consolidación de la cultura estadística</v>
          </cell>
          <cell r="I284" t="str">
            <v>2022011000062</v>
          </cell>
          <cell r="J284" t="str">
            <v>DIRECCIÓN TERRITORIAL CENTRAL</v>
          </cell>
          <cell r="K284" t="str">
            <v>DANE CENTRAL</v>
          </cell>
          <cell r="L284" t="str">
            <v>Talento Humano</v>
          </cell>
          <cell r="M284" t="str">
            <v>Profesional</v>
          </cell>
          <cell r="N284" t="str">
            <v>1</v>
          </cell>
          <cell r="O284">
            <v>9</v>
          </cell>
          <cell r="P284" t="str">
            <v>26</v>
          </cell>
          <cell r="Q284" t="str">
            <v>9.8666666667</v>
          </cell>
          <cell r="R284">
            <v>100</v>
          </cell>
          <cell r="S284">
            <v>2293000</v>
          </cell>
          <cell r="T284" t="str">
            <v>2025-02-13</v>
          </cell>
          <cell r="U284">
            <v>22624266.670000002</v>
          </cell>
          <cell r="V284">
            <v>22624266.670000002</v>
          </cell>
          <cell r="W284">
            <v>0</v>
          </cell>
          <cell r="X284" t="str">
            <v>no</v>
          </cell>
          <cell r="Y284" t="str">
            <v>no</v>
          </cell>
          <cell r="Z284" t="str">
            <v>54125</v>
          </cell>
          <cell r="AA284">
            <v>22624266.670000002</v>
          </cell>
          <cell r="AB284">
            <v>0</v>
          </cell>
          <cell r="AC284" t="str">
            <v>927</v>
          </cell>
          <cell r="AD284" t="str">
            <v>Dirección de Difusión y Cultura Estadística</v>
          </cell>
          <cell r="AF284" t="str">
            <v>Prioritario_Urbina Sanabria Ricardo_Impresor Taller - -</v>
          </cell>
          <cell r="AG284" t="str">
            <v>DICE_04 - Elaborar un documento con el diseño e implementación de la estrategia de relacionamiento con los Grupos de interés que utilizan la información estadística y recursos pedagógicos, a través de acciones y espacios de relacionamiento y sensibilización.</v>
          </cell>
          <cell r="AH284">
            <v>1</v>
          </cell>
          <cell r="AI284">
            <v>0</v>
          </cell>
          <cell r="AJ284">
            <v>0</v>
          </cell>
          <cell r="AK284">
            <v>0</v>
          </cell>
          <cell r="AL284">
            <v>0</v>
          </cell>
          <cell r="AM284">
            <v>1</v>
          </cell>
          <cell r="AN284" t="str">
            <v>DICE_04</v>
          </cell>
          <cell r="AO284">
            <v>22624266.670000002</v>
          </cell>
          <cell r="AP284" t="str">
            <v>0</v>
          </cell>
          <cell r="AQ284">
            <v>0</v>
          </cell>
          <cell r="AR284" t="str">
            <v>0</v>
          </cell>
          <cell r="AS284">
            <v>0</v>
          </cell>
          <cell r="AT284">
            <v>22624266.670000002</v>
          </cell>
          <cell r="AU284">
            <v>0</v>
          </cell>
        </row>
        <row r="285">
          <cell r="A285">
            <v>113310125</v>
          </cell>
          <cell r="B285" t="str">
            <v>Dirección de Difusión y Cultura Estadística</v>
          </cell>
          <cell r="C285" t="str">
            <v>DICE</v>
          </cell>
          <cell r="D285" t="str">
            <v>FORT_DIFUSION_2025_SDIE</v>
          </cell>
          <cell r="E285" t="str">
            <v>Fortalecimiento de la Difusión</v>
          </cell>
          <cell r="F285" t="str">
            <v>Cultura estadística</v>
          </cell>
          <cell r="G285" t="str">
            <v>Servicio de difusión de la información estadística</v>
          </cell>
          <cell r="H285" t="str">
            <v>DICE-Cultura estadística-Servicio de difusión de la información estadística</v>
          </cell>
          <cell r="I285" t="str">
            <v>2022011000062</v>
          </cell>
          <cell r="J285" t="str">
            <v>DIRECCIÓN TERRITORIAL CENTRAL</v>
          </cell>
          <cell r="K285" t="str">
            <v>DANE CENTRAL</v>
          </cell>
          <cell r="L285" t="str">
            <v>Talento Humano</v>
          </cell>
          <cell r="M285" t="str">
            <v>Profesional</v>
          </cell>
          <cell r="N285" t="str">
            <v>1</v>
          </cell>
          <cell r="O285">
            <v>11</v>
          </cell>
          <cell r="P285" t="str">
            <v>9</v>
          </cell>
          <cell r="Q285" t="str">
            <v>11.3</v>
          </cell>
          <cell r="R285">
            <v>100</v>
          </cell>
          <cell r="S285">
            <v>5500000</v>
          </cell>
          <cell r="T285" t="str">
            <v>2025-01-22</v>
          </cell>
          <cell r="U285">
            <v>62150000</v>
          </cell>
          <cell r="V285">
            <v>59766666.670000002</v>
          </cell>
          <cell r="W285">
            <v>2383333.3299999982</v>
          </cell>
          <cell r="X285" t="str">
            <v>no</v>
          </cell>
          <cell r="Y285" t="str">
            <v>no</v>
          </cell>
          <cell r="Z285" t="str">
            <v>43925</v>
          </cell>
          <cell r="AA285">
            <v>59766666.670000002</v>
          </cell>
          <cell r="AB285">
            <v>2383333.3299999982</v>
          </cell>
          <cell r="AC285" t="str">
            <v>684</v>
          </cell>
          <cell r="AD285" t="str">
            <v>Dirección de Difusión y Cultura Estadística</v>
          </cell>
          <cell r="AF285" t="str">
            <v>Prioritario_Casas Diana Alejandra_Diseñadora UI/UX Análisis de accesibilidad y usabilidad - -</v>
          </cell>
          <cell r="AG285" t="str">
            <v>DICE_02 - Elaborar un documento con el diseño e implementación de la estrategia de accesibilidad del portal web que permita el cumplimiento  de la clasificación del nivel AA de conformidad con la norma NTC 5854</v>
          </cell>
          <cell r="AH285">
            <v>1</v>
          </cell>
          <cell r="AI285">
            <v>0</v>
          </cell>
          <cell r="AJ285">
            <v>0</v>
          </cell>
          <cell r="AK285">
            <v>0</v>
          </cell>
          <cell r="AL285">
            <v>0</v>
          </cell>
          <cell r="AM285">
            <v>1</v>
          </cell>
          <cell r="AN285" t="str">
            <v>DICE_02</v>
          </cell>
          <cell r="AO285">
            <v>62150000</v>
          </cell>
          <cell r="AP285" t="str">
            <v>0</v>
          </cell>
          <cell r="AQ285">
            <v>0</v>
          </cell>
          <cell r="AR285" t="str">
            <v>0</v>
          </cell>
          <cell r="AS285">
            <v>0</v>
          </cell>
          <cell r="AT285">
            <v>62150000</v>
          </cell>
          <cell r="AU285">
            <v>0</v>
          </cell>
        </row>
        <row r="286">
          <cell r="A286">
            <v>112910125</v>
          </cell>
          <cell r="B286" t="str">
            <v>Dirección de Difusión y Cultura Estadística</v>
          </cell>
          <cell r="C286" t="str">
            <v>DICE</v>
          </cell>
          <cell r="D286" t="str">
            <v>FORT_DIFUSION_2025_SAGCCE</v>
          </cell>
          <cell r="E286" t="str">
            <v>Fortalecimiento de la Difusión</v>
          </cell>
          <cell r="F286" t="str">
            <v>Cultura estadística</v>
          </cell>
          <cell r="G286" t="str">
            <v>Servicio de apoyo a la gestión de conocimiento y consolidación de la cultura estadística</v>
          </cell>
          <cell r="H286" t="str">
            <v>DICE-Cultura estadística-Servicio de apoyo a la gestión de conocimiento y consolidación de la cultura estadística</v>
          </cell>
          <cell r="I286" t="str">
            <v>2022011000062</v>
          </cell>
          <cell r="J286" t="str">
            <v>DIRECCIÓN TERRITORIAL CENTRAL</v>
          </cell>
          <cell r="K286" t="str">
            <v>DANE CENTRAL</v>
          </cell>
          <cell r="L286" t="str">
            <v>Talento Humano</v>
          </cell>
          <cell r="M286" t="str">
            <v>Profesional</v>
          </cell>
          <cell r="N286" t="str">
            <v>1</v>
          </cell>
          <cell r="O286">
            <v>11</v>
          </cell>
          <cell r="P286" t="str">
            <v>7</v>
          </cell>
          <cell r="Q286" t="str">
            <v>11.2333333333333</v>
          </cell>
          <cell r="R286">
            <v>100</v>
          </cell>
          <cell r="S286">
            <v>6000000</v>
          </cell>
          <cell r="T286" t="str">
            <v>2025-01-10</v>
          </cell>
          <cell r="U286">
            <v>67400000</v>
          </cell>
          <cell r="V286">
            <v>67400000</v>
          </cell>
          <cell r="W286">
            <v>0</v>
          </cell>
          <cell r="X286" t="str">
            <v>no</v>
          </cell>
          <cell r="Y286" t="str">
            <v>no</v>
          </cell>
          <cell r="Z286" t="str">
            <v>17225</v>
          </cell>
          <cell r="AA286">
            <v>67400000</v>
          </cell>
          <cell r="AB286">
            <v>0</v>
          </cell>
          <cell r="AC286" t="str">
            <v>1937</v>
          </cell>
          <cell r="AD286" t="str">
            <v>Dirección de Difusión y Cultura Estadística</v>
          </cell>
          <cell r="AF286" t="str">
            <v>Prioritario_Marulanda Brandon_Diseñar piezas gráficas en piezas digitales en redes - fotógrafo - -</v>
          </cell>
          <cell r="AG286" t="str">
            <v xml:space="preserve">DICE_05 - Elaborar un documento con el diseño e implementación de la estrategia digital y de medios con el fin del que el DANE sea reconocida como un referente nacional e internacional, técnica, rigurosa y de bien público por su información estadística </v>
          </cell>
          <cell r="AH286">
            <v>1</v>
          </cell>
          <cell r="AI286">
            <v>0</v>
          </cell>
          <cell r="AJ286">
            <v>0</v>
          </cell>
          <cell r="AK286">
            <v>0</v>
          </cell>
          <cell r="AL286">
            <v>0</v>
          </cell>
          <cell r="AM286">
            <v>1</v>
          </cell>
          <cell r="AN286" t="str">
            <v>DICE_05</v>
          </cell>
          <cell r="AO286">
            <v>67400000</v>
          </cell>
          <cell r="AP286" t="str">
            <v>0</v>
          </cell>
          <cell r="AQ286">
            <v>0</v>
          </cell>
          <cell r="AR286" t="str">
            <v>0</v>
          </cell>
          <cell r="AS286">
            <v>0</v>
          </cell>
          <cell r="AT286">
            <v>67400000</v>
          </cell>
          <cell r="AU286">
            <v>0</v>
          </cell>
        </row>
        <row r="287">
          <cell r="A287">
            <v>114110125</v>
          </cell>
          <cell r="B287" t="str">
            <v>Dirección de Difusión y Cultura Estadística</v>
          </cell>
          <cell r="C287" t="str">
            <v>DICE</v>
          </cell>
          <cell r="D287" t="str">
            <v>FORT_DIFUSION_2025_SDIE</v>
          </cell>
          <cell r="E287" t="str">
            <v>Fortalecimiento de la Difusión</v>
          </cell>
          <cell r="F287" t="str">
            <v>Cultura estadística</v>
          </cell>
          <cell r="G287" t="str">
            <v>Servicio de difusión de la información estadística</v>
          </cell>
          <cell r="H287" t="str">
            <v>DICE-Cultura estadística-Servicio de difusión de la información estadística</v>
          </cell>
          <cell r="I287" t="str">
            <v>2022011000062</v>
          </cell>
          <cell r="J287" t="str">
            <v>DIRECCIÓN TERRITORIAL CENTRAL</v>
          </cell>
          <cell r="K287" t="str">
            <v>DANE CENTRAL</v>
          </cell>
          <cell r="L287" t="str">
            <v>Talento Humano</v>
          </cell>
          <cell r="M287" t="str">
            <v>Profesional</v>
          </cell>
          <cell r="N287" t="str">
            <v>1</v>
          </cell>
          <cell r="O287">
            <v>10</v>
          </cell>
          <cell r="P287" t="str">
            <v>3</v>
          </cell>
          <cell r="Q287" t="str">
            <v>10.1000000000</v>
          </cell>
          <cell r="R287">
            <v>100</v>
          </cell>
          <cell r="S287">
            <v>4050000</v>
          </cell>
          <cell r="T287" t="str">
            <v>2025-02-04</v>
          </cell>
          <cell r="U287">
            <v>40905000</v>
          </cell>
          <cell r="V287">
            <v>40905000</v>
          </cell>
          <cell r="W287">
            <v>0</v>
          </cell>
          <cell r="X287" t="str">
            <v>no</v>
          </cell>
          <cell r="Y287" t="str">
            <v>no</v>
          </cell>
          <cell r="Z287" t="str">
            <v>73925</v>
          </cell>
          <cell r="AA287">
            <v>40905000</v>
          </cell>
          <cell r="AB287">
            <v>0</v>
          </cell>
          <cell r="AC287" t="str">
            <v>1938</v>
          </cell>
          <cell r="AD287" t="str">
            <v>Dirección de Difusión y Cultura Estadística</v>
          </cell>
          <cell r="AF287" t="str">
            <v>Gaspar Cuellar Orlando_Transformación digital Sala de Procesamiento Especializado Externo (SPEE)  - -</v>
          </cell>
          <cell r="AG287" t="str">
            <v>DICE_03 - Elaborar un documento con el diseño e implementación de la estrategia de servicio al ciudadano con el fin de que accedan de forma efectiva y oportuna a sus derechos de manera directa,  ágil, transparente y participativa a través de los canales dispuestos por la entidad.</v>
          </cell>
          <cell r="AH287">
            <v>1</v>
          </cell>
          <cell r="AI287">
            <v>0</v>
          </cell>
          <cell r="AJ287">
            <v>0</v>
          </cell>
          <cell r="AK287">
            <v>0</v>
          </cell>
          <cell r="AL287">
            <v>0</v>
          </cell>
          <cell r="AM287">
            <v>1</v>
          </cell>
          <cell r="AN287" t="str">
            <v>DICE_03</v>
          </cell>
          <cell r="AO287">
            <v>40905000</v>
          </cell>
          <cell r="AP287" t="str">
            <v>0</v>
          </cell>
          <cell r="AQ287">
            <v>0</v>
          </cell>
          <cell r="AR287" t="str">
            <v>0</v>
          </cell>
          <cell r="AS287">
            <v>0</v>
          </cell>
          <cell r="AT287">
            <v>40905000</v>
          </cell>
          <cell r="AU287">
            <v>0</v>
          </cell>
        </row>
        <row r="288">
          <cell r="A288">
            <v>115410125</v>
          </cell>
          <cell r="B288" t="str">
            <v>Dirección de Difusión y Cultura Estadística</v>
          </cell>
          <cell r="C288" t="str">
            <v>DICE</v>
          </cell>
          <cell r="D288" t="str">
            <v>FORT_DIFUSION_2025_SDIE</v>
          </cell>
          <cell r="E288" t="str">
            <v>Fortalecimiento de la Difusión</v>
          </cell>
          <cell r="F288" t="str">
            <v>Cultura estadística</v>
          </cell>
          <cell r="G288" t="str">
            <v>Servicio de difusión de la información estadística</v>
          </cell>
          <cell r="H288" t="str">
            <v>DICE-Cultura estadística-Servicio de difusión de la información estadística</v>
          </cell>
          <cell r="I288" t="str">
            <v>2022011000062</v>
          </cell>
          <cell r="J288" t="str">
            <v>DIRECCIÓN TERRITORIAL CENTRAL</v>
          </cell>
          <cell r="K288" t="str">
            <v>DANE CENTRAL</v>
          </cell>
          <cell r="L288" t="str">
            <v>Talento Humano</v>
          </cell>
          <cell r="M288" t="str">
            <v>Profesional</v>
          </cell>
          <cell r="N288" t="str">
            <v>1</v>
          </cell>
          <cell r="O288">
            <v>9</v>
          </cell>
          <cell r="P288" t="str">
            <v>17</v>
          </cell>
          <cell r="Q288" t="str">
            <v>9.5666666667</v>
          </cell>
          <cell r="R288">
            <v>100</v>
          </cell>
          <cell r="S288">
            <v>8000000</v>
          </cell>
          <cell r="T288" t="str">
            <v>2025-02-13</v>
          </cell>
          <cell r="U288">
            <v>76533333.329999998</v>
          </cell>
          <cell r="V288">
            <v>76533333.329999998</v>
          </cell>
          <cell r="W288">
            <v>0</v>
          </cell>
          <cell r="X288" t="str">
            <v>no</v>
          </cell>
          <cell r="Y288" t="str">
            <v>no</v>
          </cell>
          <cell r="Z288" t="str">
            <v>44525</v>
          </cell>
          <cell r="AA288">
            <v>76533333.329999998</v>
          </cell>
          <cell r="AB288">
            <v>0</v>
          </cell>
          <cell r="AC288" t="str">
            <v>715</v>
          </cell>
          <cell r="AD288" t="str">
            <v>Dirección de Difusión y Cultura Estadística</v>
          </cell>
          <cell r="AF288" t="str">
            <v>Jaime Jiménez_Diseño e implementación de la Estrategia  relacionamiento Estado-Ciudadano - -</v>
          </cell>
          <cell r="AG288" t="str">
            <v>DICE_03 - Elaborar un documento con el diseño e implementación de la estrategia de servicio al ciudadano con el fin de que accedan de forma efectiva y oportuna a sus derechos de manera directa,  ágil, transparente y participativa a través de los canales dispuestos por la entidad.</v>
          </cell>
          <cell r="AH288">
            <v>1</v>
          </cell>
          <cell r="AI288">
            <v>0</v>
          </cell>
          <cell r="AJ288">
            <v>0</v>
          </cell>
          <cell r="AK288">
            <v>0</v>
          </cell>
          <cell r="AL288">
            <v>0</v>
          </cell>
          <cell r="AM288">
            <v>1</v>
          </cell>
          <cell r="AN288" t="str">
            <v>DICE_03</v>
          </cell>
          <cell r="AO288">
            <v>76533333.329999998</v>
          </cell>
          <cell r="AP288" t="str">
            <v>0</v>
          </cell>
          <cell r="AQ288">
            <v>0</v>
          </cell>
          <cell r="AR288" t="str">
            <v>0</v>
          </cell>
          <cell r="AS288">
            <v>0</v>
          </cell>
          <cell r="AT288">
            <v>76533333.329999998</v>
          </cell>
          <cell r="AU288">
            <v>0</v>
          </cell>
        </row>
        <row r="289">
          <cell r="A289">
            <v>115010125</v>
          </cell>
          <cell r="B289" t="str">
            <v>Dirección de Difusión y Cultura Estadística</v>
          </cell>
          <cell r="C289" t="str">
            <v>DICE</v>
          </cell>
          <cell r="D289" t="str">
            <v>FORT_DIFUSION_2025_SAGCCE</v>
          </cell>
          <cell r="E289" t="str">
            <v>Fortalecimiento de la Difusión</v>
          </cell>
          <cell r="F289" t="str">
            <v>Cultura estadística</v>
          </cell>
          <cell r="G289" t="str">
            <v>Servicio de apoyo a la gestión de conocimiento y consolidación de la cultura estadística</v>
          </cell>
          <cell r="H289" t="str">
            <v>DICE-Cultura estadística-Servicio de apoyo a la gestión de conocimiento y consolidación de la cultura estadística</v>
          </cell>
          <cell r="I289" t="str">
            <v>2022011000062</v>
          </cell>
          <cell r="J289" t="str">
            <v>DIRECCIÓN TERRITORIAL CENTRAL</v>
          </cell>
          <cell r="K289" t="str">
            <v>DANE CENTRAL</v>
          </cell>
          <cell r="L289" t="str">
            <v>Talento Humano</v>
          </cell>
          <cell r="M289" t="str">
            <v>Profesional</v>
          </cell>
          <cell r="N289" t="str">
            <v>1</v>
          </cell>
          <cell r="O289">
            <v>11</v>
          </cell>
          <cell r="P289" t="str">
            <v>0</v>
          </cell>
          <cell r="Q289" t="str">
            <v>11.0000000000</v>
          </cell>
          <cell r="R289">
            <v>100</v>
          </cell>
          <cell r="S289">
            <v>6680000</v>
          </cell>
          <cell r="T289" t="str">
            <v>2025-01-31</v>
          </cell>
          <cell r="U289">
            <v>73480000</v>
          </cell>
          <cell r="V289">
            <v>73480000</v>
          </cell>
          <cell r="W289">
            <v>0</v>
          </cell>
          <cell r="X289" t="str">
            <v>no</v>
          </cell>
          <cell r="Y289" t="str">
            <v>no</v>
          </cell>
          <cell r="Z289" t="str">
            <v>42325</v>
          </cell>
          <cell r="AA289">
            <v>73480000</v>
          </cell>
          <cell r="AB289">
            <v>0</v>
          </cell>
          <cell r="AC289" t="str">
            <v>646</v>
          </cell>
          <cell r="AD289" t="str">
            <v>Dirección de Difusión y Cultura Estadística</v>
          </cell>
          <cell r="AF289" t="str">
            <v>Vargas Sandra Patricia_Contratación de bienes y servicios - -</v>
          </cell>
          <cell r="AG289" t="str">
            <v>DICE_04 - Elaborar un documento con el diseño e implementación de la estrategia de relacionamiento con los Grupos de interés que utilizan la información estadística y recursos pedagógicos, a través de acciones y espacios de relacionamiento y sensibilización.</v>
          </cell>
          <cell r="AH289">
            <v>1</v>
          </cell>
          <cell r="AI289">
            <v>0</v>
          </cell>
          <cell r="AJ289">
            <v>0</v>
          </cell>
          <cell r="AK289">
            <v>0</v>
          </cell>
          <cell r="AL289">
            <v>0</v>
          </cell>
          <cell r="AM289">
            <v>1</v>
          </cell>
          <cell r="AN289" t="str">
            <v>DICE_04</v>
          </cell>
          <cell r="AO289">
            <v>73480000</v>
          </cell>
          <cell r="AP289" t="str">
            <v>0</v>
          </cell>
          <cell r="AQ289">
            <v>0</v>
          </cell>
          <cell r="AR289" t="str">
            <v>0</v>
          </cell>
          <cell r="AS289">
            <v>0</v>
          </cell>
          <cell r="AT289">
            <v>73480000</v>
          </cell>
          <cell r="AU289">
            <v>0</v>
          </cell>
        </row>
        <row r="290">
          <cell r="A290">
            <v>114710125</v>
          </cell>
          <cell r="B290" t="str">
            <v>Dirección de Difusión y Cultura Estadística</v>
          </cell>
          <cell r="C290" t="str">
            <v>DICE</v>
          </cell>
          <cell r="D290" t="str">
            <v>FORT_DIFUSION_2025_SAGCCE</v>
          </cell>
          <cell r="E290" t="str">
            <v>Fortalecimiento de la Difusión</v>
          </cell>
          <cell r="F290" t="str">
            <v>Cultura estadística</v>
          </cell>
          <cell r="G290" t="str">
            <v>Servicio de apoyo a la gestión de conocimiento y consolidación de la cultura estadística</v>
          </cell>
          <cell r="H290" t="str">
            <v>DICE-Cultura estadística-Servicio de apoyo a la gestión de conocimiento y consolidación de la cultura estadística</v>
          </cell>
          <cell r="I290" t="str">
            <v>2022011000062</v>
          </cell>
          <cell r="J290" t="str">
            <v>DIRECCIÓN TERRITORIAL CENTRAL</v>
          </cell>
          <cell r="K290" t="str">
            <v>DANE CENTRAL</v>
          </cell>
          <cell r="L290" t="str">
            <v>Talento Humano</v>
          </cell>
          <cell r="M290" t="str">
            <v>Profesional</v>
          </cell>
          <cell r="N290" t="str">
            <v>1</v>
          </cell>
          <cell r="O290">
            <v>10</v>
          </cell>
          <cell r="P290" t="str">
            <v>6</v>
          </cell>
          <cell r="Q290" t="str">
            <v>10.2000000000</v>
          </cell>
          <cell r="R290">
            <v>100</v>
          </cell>
          <cell r="S290">
            <v>7500000</v>
          </cell>
          <cell r="T290" t="str">
            <v>2025-02-25</v>
          </cell>
          <cell r="U290">
            <v>76500000</v>
          </cell>
          <cell r="V290">
            <v>76500000</v>
          </cell>
          <cell r="W290">
            <v>0</v>
          </cell>
          <cell r="X290" t="str">
            <v>no</v>
          </cell>
          <cell r="Y290" t="str">
            <v>no</v>
          </cell>
          <cell r="Z290" t="str">
            <v>75525</v>
          </cell>
          <cell r="AA290">
            <v>76500000</v>
          </cell>
          <cell r="AB290">
            <v>0</v>
          </cell>
          <cell r="AC290" t="str">
            <v>1963</v>
          </cell>
          <cell r="AD290" t="str">
            <v>Dirección de Difusión y Cultura Estadística</v>
          </cell>
          <cell r="AF290" t="str">
            <v>Giraldo Jorge_Creador de Contenidos en redes - -</v>
          </cell>
          <cell r="AG290" t="str">
            <v xml:space="preserve">DICE_05 - Elaborar un documento con el diseño e implementación de la estrategia digital y de medios con el fin del que el DANE sea reconocida como un referente nacional e internacional, técnica, rigurosa y de bien público por su información estadística </v>
          </cell>
          <cell r="AH290">
            <v>1</v>
          </cell>
          <cell r="AI290">
            <v>0</v>
          </cell>
          <cell r="AJ290">
            <v>0</v>
          </cell>
          <cell r="AK290">
            <v>0</v>
          </cell>
          <cell r="AL290">
            <v>0</v>
          </cell>
          <cell r="AM290">
            <v>1</v>
          </cell>
          <cell r="AN290" t="str">
            <v>DICE_05</v>
          </cell>
          <cell r="AO290">
            <v>76500000</v>
          </cell>
          <cell r="AP290" t="str">
            <v>0</v>
          </cell>
          <cell r="AQ290">
            <v>0</v>
          </cell>
          <cell r="AR290" t="str">
            <v>0</v>
          </cell>
          <cell r="AS290">
            <v>0</v>
          </cell>
          <cell r="AT290">
            <v>76500000</v>
          </cell>
          <cell r="AU290">
            <v>0</v>
          </cell>
        </row>
        <row r="291">
          <cell r="A291">
            <v>114310125</v>
          </cell>
          <cell r="B291" t="str">
            <v>Dirección de Difusión y Cultura Estadística</v>
          </cell>
          <cell r="C291" t="str">
            <v>DICE</v>
          </cell>
          <cell r="D291" t="str">
            <v>FORT_DIFUSION_2025_SAGCCE</v>
          </cell>
          <cell r="E291" t="str">
            <v>Fortalecimiento de la Difusión</v>
          </cell>
          <cell r="F291" t="str">
            <v>Cultura estadística</v>
          </cell>
          <cell r="G291" t="str">
            <v>Servicio de apoyo a la gestión de conocimiento y consolidación de la cultura estadística</v>
          </cell>
          <cell r="H291" t="str">
            <v>DICE-Cultura estadística-Servicio de apoyo a la gestión de conocimiento y consolidación de la cultura estadística</v>
          </cell>
          <cell r="I291" t="str">
            <v>2022011000062</v>
          </cell>
          <cell r="J291" t="str">
            <v>DIRECCIÓN TERRITORIAL CENTRAL</v>
          </cell>
          <cell r="K291" t="str">
            <v>DANE CENTRAL</v>
          </cell>
          <cell r="L291" t="str">
            <v>Talento Humano</v>
          </cell>
          <cell r="M291" t="str">
            <v>Profesional</v>
          </cell>
          <cell r="N291" t="str">
            <v>1</v>
          </cell>
          <cell r="O291">
            <v>10</v>
          </cell>
          <cell r="P291" t="str">
            <v>25</v>
          </cell>
          <cell r="Q291" t="str">
            <v>10.8333333333</v>
          </cell>
          <cell r="R291">
            <v>100</v>
          </cell>
          <cell r="S291">
            <v>4215000</v>
          </cell>
          <cell r="T291" t="str">
            <v>2025-02-06</v>
          </cell>
          <cell r="U291">
            <v>45662500</v>
          </cell>
          <cell r="V291">
            <v>45662500</v>
          </cell>
          <cell r="W291">
            <v>0</v>
          </cell>
          <cell r="X291" t="str">
            <v>no</v>
          </cell>
          <cell r="Y291" t="str">
            <v>no</v>
          </cell>
          <cell r="Z291" t="str">
            <v>49725</v>
          </cell>
          <cell r="AA291">
            <v>45662500</v>
          </cell>
          <cell r="AB291">
            <v>0</v>
          </cell>
          <cell r="AC291" t="str">
            <v>924</v>
          </cell>
          <cell r="AD291" t="str">
            <v>Dirección de Difusión y Cultura Estadística</v>
          </cell>
          <cell r="AF291" t="str">
            <v>Suárez Garzón Andrés Camilo_Diseñador gráfico - ppt directora - -</v>
          </cell>
          <cell r="AG291" t="str">
            <v>DICE_04 - Elaborar un documento con el diseño e implementación de la estrategia de relacionamiento con los Grupos de interés que utilizan la información estadística y recursos pedagógicos, a través de acciones y espacios de relacionamiento y sensibilización.</v>
          </cell>
          <cell r="AH291">
            <v>1</v>
          </cell>
          <cell r="AI291">
            <v>0</v>
          </cell>
          <cell r="AJ291">
            <v>0</v>
          </cell>
          <cell r="AK291">
            <v>0</v>
          </cell>
          <cell r="AL291">
            <v>0</v>
          </cell>
          <cell r="AM291">
            <v>1</v>
          </cell>
          <cell r="AN291" t="str">
            <v>DICE_04</v>
          </cell>
          <cell r="AO291">
            <v>45662500</v>
          </cell>
          <cell r="AP291" t="str">
            <v>0</v>
          </cell>
          <cell r="AQ291">
            <v>0</v>
          </cell>
          <cell r="AR291" t="str">
            <v>0</v>
          </cell>
          <cell r="AS291">
            <v>0</v>
          </cell>
          <cell r="AT291">
            <v>45662500</v>
          </cell>
          <cell r="AU291">
            <v>0</v>
          </cell>
        </row>
        <row r="292">
          <cell r="A292">
            <v>113910125</v>
          </cell>
          <cell r="B292" t="str">
            <v>Dirección de Difusión y Cultura Estadística</v>
          </cell>
          <cell r="C292" t="str">
            <v>DICE</v>
          </cell>
          <cell r="D292" t="str">
            <v>FORT_DIFUSION_2025_SAGCCE</v>
          </cell>
          <cell r="E292" t="str">
            <v>Fortalecimiento de la Difusión</v>
          </cell>
          <cell r="F292" t="str">
            <v>Cultura estadística</v>
          </cell>
          <cell r="G292" t="str">
            <v>Servicio de apoyo a la gestión de conocimiento y consolidación de la cultura estadística</v>
          </cell>
          <cell r="H292" t="str">
            <v>DICE-Cultura estadística-Servicio de apoyo a la gestión de conocimiento y consolidación de la cultura estadística</v>
          </cell>
          <cell r="I292" t="str">
            <v>2022011000062</v>
          </cell>
          <cell r="J292" t="str">
            <v>DIRECCIÓN TERRITORIAL CENTRAL</v>
          </cell>
          <cell r="K292" t="str">
            <v>DANE CENTRAL</v>
          </cell>
          <cell r="L292" t="str">
            <v>Talento Humano</v>
          </cell>
          <cell r="M292" t="str">
            <v>Tecnico</v>
          </cell>
          <cell r="N292" t="str">
            <v>1</v>
          </cell>
          <cell r="O292">
            <v>10</v>
          </cell>
          <cell r="P292" t="str">
            <v>5</v>
          </cell>
          <cell r="Q292" t="str">
            <v>10.1666666667</v>
          </cell>
          <cell r="R292">
            <v>100</v>
          </cell>
          <cell r="S292">
            <v>3380000</v>
          </cell>
          <cell r="T292" t="str">
            <v>2025-02-26</v>
          </cell>
          <cell r="U292">
            <v>34363333.329999998</v>
          </cell>
          <cell r="V292">
            <v>34363333.329999998</v>
          </cell>
          <cell r="W292">
            <v>0</v>
          </cell>
          <cell r="X292" t="str">
            <v>no</v>
          </cell>
          <cell r="Y292" t="str">
            <v>no</v>
          </cell>
          <cell r="Z292" t="str">
            <v>77825</v>
          </cell>
          <cell r="AA292">
            <v>34363333.329999998</v>
          </cell>
          <cell r="AB292">
            <v>0</v>
          </cell>
          <cell r="AC292" t="str">
            <v>2033</v>
          </cell>
          <cell r="AD292" t="str">
            <v>Dirección de Difusión y Cultura Estadística</v>
          </cell>
          <cell r="AF292" t="str">
            <v>Moreno Miguel Edgardo_Diagramador - -</v>
          </cell>
          <cell r="AG292" t="str">
            <v>DICE_04 - Elaborar un documento con el diseño e implementación de la estrategia de relacionamiento con los Grupos de interés que utilizan la información estadística y recursos pedagógicos, a través de acciones y espacios de relacionamiento y sensibilización.</v>
          </cell>
          <cell r="AH292">
            <v>1</v>
          </cell>
          <cell r="AI292">
            <v>0</v>
          </cell>
          <cell r="AJ292">
            <v>0</v>
          </cell>
          <cell r="AK292">
            <v>0</v>
          </cell>
          <cell r="AL292">
            <v>0</v>
          </cell>
          <cell r="AM292">
            <v>1</v>
          </cell>
          <cell r="AN292" t="str">
            <v>DICE_04</v>
          </cell>
          <cell r="AO292">
            <v>34363333.329999998</v>
          </cell>
          <cell r="AP292" t="str">
            <v>0</v>
          </cell>
          <cell r="AQ292">
            <v>0</v>
          </cell>
          <cell r="AR292" t="str">
            <v>0</v>
          </cell>
          <cell r="AS292">
            <v>0</v>
          </cell>
          <cell r="AT292">
            <v>34363333.329999998</v>
          </cell>
          <cell r="AU292">
            <v>0</v>
          </cell>
        </row>
        <row r="293">
          <cell r="A293">
            <v>113810125</v>
          </cell>
          <cell r="B293" t="str">
            <v>Dirección de Difusión y Cultura Estadística</v>
          </cell>
          <cell r="C293" t="str">
            <v>DICE</v>
          </cell>
          <cell r="D293" t="str">
            <v>FORT_DIFUSION_2025_SAGCCE</v>
          </cell>
          <cell r="E293" t="str">
            <v>Fortalecimiento de la Difusión</v>
          </cell>
          <cell r="F293" t="str">
            <v>Cultura estadística</v>
          </cell>
          <cell r="G293" t="str">
            <v>Servicio de apoyo a la gestión de conocimiento y consolidación de la cultura estadística</v>
          </cell>
          <cell r="H293" t="str">
            <v>DICE-Cultura estadística-Servicio de apoyo a la gestión de conocimiento y consolidación de la cultura estadística</v>
          </cell>
          <cell r="I293" t="str">
            <v>2022011000062</v>
          </cell>
          <cell r="J293" t="str">
            <v>DIRECCIÓN TERRITORIAL CENTRAL</v>
          </cell>
          <cell r="K293" t="str">
            <v>DANE CENTRAL</v>
          </cell>
          <cell r="L293" t="str">
            <v>Talento Humano</v>
          </cell>
          <cell r="M293" t="str">
            <v>Profesional</v>
          </cell>
          <cell r="N293" t="str">
            <v>1</v>
          </cell>
          <cell r="O293">
            <v>10</v>
          </cell>
          <cell r="P293" t="str">
            <v>17</v>
          </cell>
          <cell r="Q293" t="str">
            <v>10.5666666667</v>
          </cell>
          <cell r="R293">
            <v>100</v>
          </cell>
          <cell r="S293">
            <v>6260000</v>
          </cell>
          <cell r="T293" t="str">
            <v>2025-02-14</v>
          </cell>
          <cell r="U293">
            <v>66147333.329999998</v>
          </cell>
          <cell r="V293">
            <v>66147333.329999998</v>
          </cell>
          <cell r="W293">
            <v>0</v>
          </cell>
          <cell r="X293" t="str">
            <v>no</v>
          </cell>
          <cell r="Y293" t="str">
            <v>no</v>
          </cell>
          <cell r="Z293" t="str">
            <v>52525</v>
          </cell>
          <cell r="AA293">
            <v>66147333.329999998</v>
          </cell>
          <cell r="AB293">
            <v>0</v>
          </cell>
          <cell r="AC293" t="str">
            <v>1180</v>
          </cell>
          <cell r="AD293" t="str">
            <v>Dirección de Difusión y Cultura Estadística</v>
          </cell>
          <cell r="AF293" t="str">
            <v>Urrea Juan Felipe_Relacionamiento y sensibilización JFU - -</v>
          </cell>
          <cell r="AG293" t="str">
            <v>DICE_04 - Elaborar un documento con el diseño e implementación de la estrategia de relacionamiento con los Grupos de interés que utilizan la información estadística y recursos pedagógicos, a través de acciones y espacios de relacionamiento y sensibilización.</v>
          </cell>
          <cell r="AH293">
            <v>1</v>
          </cell>
          <cell r="AI293">
            <v>0</v>
          </cell>
          <cell r="AJ293">
            <v>0</v>
          </cell>
          <cell r="AK293">
            <v>0</v>
          </cell>
          <cell r="AL293">
            <v>0</v>
          </cell>
          <cell r="AM293">
            <v>1</v>
          </cell>
          <cell r="AN293" t="str">
            <v>DICE_04</v>
          </cell>
          <cell r="AO293">
            <v>66147333.329999998</v>
          </cell>
          <cell r="AP293" t="str">
            <v>0</v>
          </cell>
          <cell r="AQ293">
            <v>0</v>
          </cell>
          <cell r="AR293" t="str">
            <v>0</v>
          </cell>
          <cell r="AS293">
            <v>0</v>
          </cell>
          <cell r="AT293">
            <v>66147333.329999998</v>
          </cell>
          <cell r="AU293">
            <v>0</v>
          </cell>
        </row>
        <row r="294">
          <cell r="A294">
            <v>113710125</v>
          </cell>
          <cell r="B294" t="str">
            <v>Dirección de Difusión y Cultura Estadística</v>
          </cell>
          <cell r="C294" t="str">
            <v>DICE</v>
          </cell>
          <cell r="D294" t="str">
            <v>FORT_DIFUSION_2025_SAGCCE</v>
          </cell>
          <cell r="E294" t="str">
            <v>Fortalecimiento de la Difusión</v>
          </cell>
          <cell r="F294" t="str">
            <v>Cultura estadística</v>
          </cell>
          <cell r="G294" t="str">
            <v>Servicio de apoyo a la gestión de conocimiento y consolidación de la cultura estadística</v>
          </cell>
          <cell r="H294" t="str">
            <v>DICE-Cultura estadística-Servicio de apoyo a la gestión de conocimiento y consolidación de la cultura estadística</v>
          </cell>
          <cell r="I294" t="str">
            <v>2022011000062</v>
          </cell>
          <cell r="J294" t="str">
            <v>DIRECCIÓN TERRITORIAL CENTRAL</v>
          </cell>
          <cell r="K294" t="str">
            <v>DANE CENTRAL</v>
          </cell>
          <cell r="L294" t="str">
            <v>Talento Humano</v>
          </cell>
          <cell r="M294" t="str">
            <v>Profesional</v>
          </cell>
          <cell r="N294" t="str">
            <v>1</v>
          </cell>
          <cell r="O294">
            <v>11</v>
          </cell>
          <cell r="P294" t="str">
            <v>4</v>
          </cell>
          <cell r="Q294" t="str">
            <v>11.1333333333</v>
          </cell>
          <cell r="R294">
            <v>100</v>
          </cell>
          <cell r="S294">
            <v>8700000</v>
          </cell>
          <cell r="T294" t="str">
            <v>2025-01-27</v>
          </cell>
          <cell r="U294">
            <v>96860000</v>
          </cell>
          <cell r="V294">
            <v>96860000</v>
          </cell>
          <cell r="W294">
            <v>0</v>
          </cell>
          <cell r="X294" t="str">
            <v>no</v>
          </cell>
          <cell r="Y294" t="str">
            <v>no</v>
          </cell>
          <cell r="Z294" t="str">
            <v>41625</v>
          </cell>
          <cell r="AA294">
            <v>96860000</v>
          </cell>
          <cell r="AB294">
            <v>0</v>
          </cell>
          <cell r="AC294" t="str">
            <v>707</v>
          </cell>
          <cell r="AD294" t="str">
            <v>Dirección de Difusión y Cultura Estadística</v>
          </cell>
          <cell r="AF294" t="str">
            <v>Osorio Gómez Carolina_Gestión y seguimiento a las herramientas de calidad y planes - -</v>
          </cell>
          <cell r="AG294" t="str">
            <v>DICE_04 - Elaborar un documento con el diseño e implementación de la estrategia de relacionamiento con los Grupos de interés que utilizan la información estadística y recursos pedagógicos, a través de acciones y espacios de relacionamiento y sensibilización.</v>
          </cell>
          <cell r="AH294">
            <v>1</v>
          </cell>
          <cell r="AI294">
            <v>0</v>
          </cell>
          <cell r="AJ294">
            <v>0</v>
          </cell>
          <cell r="AK294">
            <v>0</v>
          </cell>
          <cell r="AL294">
            <v>0</v>
          </cell>
          <cell r="AM294">
            <v>1</v>
          </cell>
          <cell r="AN294" t="str">
            <v>DICE_04</v>
          </cell>
          <cell r="AO294">
            <v>96860000</v>
          </cell>
          <cell r="AP294" t="str">
            <v>0</v>
          </cell>
          <cell r="AQ294">
            <v>0</v>
          </cell>
          <cell r="AR294" t="str">
            <v>0</v>
          </cell>
          <cell r="AS294">
            <v>0</v>
          </cell>
          <cell r="AT294">
            <v>96860000</v>
          </cell>
          <cell r="AU294">
            <v>0</v>
          </cell>
        </row>
        <row r="295">
          <cell r="A295">
            <v>113010125</v>
          </cell>
          <cell r="B295" t="str">
            <v>Dirección de Difusión y Cultura Estadística</v>
          </cell>
          <cell r="C295" t="str">
            <v>DICE</v>
          </cell>
          <cell r="D295" t="str">
            <v>FORT_DIFUSION_2025_SAGCCE</v>
          </cell>
          <cell r="E295" t="str">
            <v>Fortalecimiento de la Difusión</v>
          </cell>
          <cell r="F295" t="str">
            <v>Cultura estadística</v>
          </cell>
          <cell r="G295" t="str">
            <v>Servicio de apoyo a la gestión de conocimiento y consolidación de la cultura estadística</v>
          </cell>
          <cell r="H295" t="str">
            <v>DICE-Cultura estadística-Servicio de apoyo a la gestión de conocimiento y consolidación de la cultura estadística</v>
          </cell>
          <cell r="I295" t="str">
            <v>2022011000062</v>
          </cell>
          <cell r="J295" t="str">
            <v>DIRECCIÓN TERRITORIAL CENTRAL</v>
          </cell>
          <cell r="K295" t="str">
            <v>DANE CENTRAL</v>
          </cell>
          <cell r="L295" t="str">
            <v>Talento Humano</v>
          </cell>
          <cell r="M295" t="str">
            <v>Profesional</v>
          </cell>
          <cell r="N295" t="str">
            <v>1</v>
          </cell>
          <cell r="O295">
            <v>11</v>
          </cell>
          <cell r="P295" t="str">
            <v>13</v>
          </cell>
          <cell r="Q295" t="str">
            <v>11.4333333333</v>
          </cell>
          <cell r="R295">
            <v>100</v>
          </cell>
          <cell r="S295">
            <v>7500000</v>
          </cell>
          <cell r="T295" t="str">
            <v>2025-01-17</v>
          </cell>
          <cell r="U295">
            <v>85750000</v>
          </cell>
          <cell r="V295">
            <v>85750000</v>
          </cell>
          <cell r="W295">
            <v>0</v>
          </cell>
          <cell r="X295" t="str">
            <v>no</v>
          </cell>
          <cell r="Y295" t="str">
            <v>no</v>
          </cell>
          <cell r="Z295" t="str">
            <v>17425</v>
          </cell>
          <cell r="AA295">
            <v>85750000</v>
          </cell>
          <cell r="AB295">
            <v>0</v>
          </cell>
          <cell r="AC295" t="str">
            <v>648</v>
          </cell>
          <cell r="AD295" t="str">
            <v>FUN_FONDANE</v>
          </cell>
          <cell r="AF295" t="str">
            <v>Prioritario_Quiroz Juan Pablo _Community Manager - -</v>
          </cell>
          <cell r="AG295" t="str">
            <v xml:space="preserve">DICE_05 - Elaborar un documento con el diseño e implementación de la estrategia digital y de medios con el fin del que el DANE sea reconocida como un referente nacional e internacional, técnica, rigurosa y de bien público por su información estadística </v>
          </cell>
          <cell r="AH295">
            <v>1</v>
          </cell>
          <cell r="AI295">
            <v>0</v>
          </cell>
          <cell r="AJ295">
            <v>0</v>
          </cell>
          <cell r="AK295">
            <v>0</v>
          </cell>
          <cell r="AL295">
            <v>0</v>
          </cell>
          <cell r="AM295">
            <v>1</v>
          </cell>
          <cell r="AN295" t="str">
            <v>DICE_05</v>
          </cell>
          <cell r="AO295">
            <v>85750000</v>
          </cell>
          <cell r="AP295" t="str">
            <v>0</v>
          </cell>
          <cell r="AQ295">
            <v>0</v>
          </cell>
          <cell r="AR295" t="str">
            <v>0</v>
          </cell>
          <cell r="AS295">
            <v>0</v>
          </cell>
          <cell r="AT295">
            <v>85750000</v>
          </cell>
          <cell r="AU295">
            <v>0</v>
          </cell>
        </row>
        <row r="296">
          <cell r="A296">
            <v>112810125</v>
          </cell>
          <cell r="B296" t="str">
            <v>Dirección de Difusión y Cultura Estadística</v>
          </cell>
          <cell r="C296" t="str">
            <v>DICE</v>
          </cell>
          <cell r="D296" t="str">
            <v>FORT_DIFUSION_2025_SAGCCE</v>
          </cell>
          <cell r="E296" t="str">
            <v>Fortalecimiento de la Difusión</v>
          </cell>
          <cell r="F296" t="str">
            <v>Cultura estadística</v>
          </cell>
          <cell r="G296" t="str">
            <v>Servicio de apoyo a la gestión de conocimiento y consolidación de la cultura estadística</v>
          </cell>
          <cell r="H296" t="str">
            <v>DICE-Cultura estadística-Servicio de apoyo a la gestión de conocimiento y consolidación de la cultura estadística</v>
          </cell>
          <cell r="I296" t="str">
            <v>2022011000062</v>
          </cell>
          <cell r="J296" t="str">
            <v>DIRECCIÓN TERRITORIAL CENTRAL</v>
          </cell>
          <cell r="K296" t="str">
            <v>DANE CENTRAL</v>
          </cell>
          <cell r="L296" t="str">
            <v>Talento Humano</v>
          </cell>
          <cell r="M296" t="str">
            <v>Profesional</v>
          </cell>
          <cell r="N296" t="str">
            <v>1</v>
          </cell>
          <cell r="O296">
            <v>11</v>
          </cell>
          <cell r="P296" t="str">
            <v>18</v>
          </cell>
          <cell r="Q296" t="str">
            <v>11.6000000000</v>
          </cell>
          <cell r="R296">
            <v>100</v>
          </cell>
          <cell r="S296">
            <v>4000000</v>
          </cell>
          <cell r="T296" t="str">
            <v>2025-01-10</v>
          </cell>
          <cell r="U296">
            <v>46400000</v>
          </cell>
          <cell r="V296">
            <v>46400000</v>
          </cell>
          <cell r="W296">
            <v>0</v>
          </cell>
          <cell r="X296" t="str">
            <v>no</v>
          </cell>
          <cell r="Y296" t="str">
            <v>no</v>
          </cell>
          <cell r="Z296" t="str">
            <v>10725</v>
          </cell>
          <cell r="AA296">
            <v>46400000</v>
          </cell>
          <cell r="AB296">
            <v>0</v>
          </cell>
          <cell r="AC296" t="str">
            <v>649</v>
          </cell>
          <cell r="AD296" t="str">
            <v>Dirección de Difusión y Cultura Estadística</v>
          </cell>
          <cell r="AF296" t="str">
            <v>Prioritario_Rivera Vargas Ingrid Caterine_Contratación de prestación de servicios - -</v>
          </cell>
          <cell r="AG296" t="str">
            <v>DICE_04 - Elaborar un documento con el diseño e implementación de la estrategia de relacionamiento con los Grupos de interés que utilizan la información estadística y recursos pedagógicos, a través de acciones y espacios de relacionamiento y sensibilización.</v>
          </cell>
          <cell r="AH296">
            <v>1</v>
          </cell>
          <cell r="AI296">
            <v>0</v>
          </cell>
          <cell r="AJ296">
            <v>0</v>
          </cell>
          <cell r="AK296">
            <v>0</v>
          </cell>
          <cell r="AL296">
            <v>0</v>
          </cell>
          <cell r="AM296">
            <v>1</v>
          </cell>
          <cell r="AN296" t="str">
            <v>DICE_04</v>
          </cell>
          <cell r="AO296">
            <v>46400000</v>
          </cell>
          <cell r="AP296" t="str">
            <v>0</v>
          </cell>
          <cell r="AQ296">
            <v>0</v>
          </cell>
          <cell r="AR296" t="str">
            <v>0</v>
          </cell>
          <cell r="AS296">
            <v>0</v>
          </cell>
          <cell r="AT296">
            <v>46400000</v>
          </cell>
          <cell r="AU296">
            <v>0</v>
          </cell>
        </row>
        <row r="297">
          <cell r="A297">
            <v>112710125</v>
          </cell>
          <cell r="B297" t="str">
            <v>Dirección de Difusión y Cultura Estadística</v>
          </cell>
          <cell r="C297" t="str">
            <v>DICE</v>
          </cell>
          <cell r="D297" t="str">
            <v>FORT_DIFUSION_2025_SAGCCE</v>
          </cell>
          <cell r="E297" t="str">
            <v>Fortalecimiento de la Difusión</v>
          </cell>
          <cell r="F297" t="str">
            <v>Cultura estadística</v>
          </cell>
          <cell r="G297" t="str">
            <v>Servicio de apoyo a la gestión de conocimiento y consolidación de la cultura estadística</v>
          </cell>
          <cell r="H297" t="str">
            <v>DICE-Cultura estadística-Servicio de apoyo a la gestión de conocimiento y consolidación de la cultura estadística</v>
          </cell>
          <cell r="I297" t="str">
            <v>2022011000062</v>
          </cell>
          <cell r="J297" t="str">
            <v>DIRECCIÓN TERRITORIAL CENTRAL</v>
          </cell>
          <cell r="K297" t="str">
            <v>DANE CENTRAL</v>
          </cell>
          <cell r="L297" t="str">
            <v>Talento Humano</v>
          </cell>
          <cell r="M297" t="str">
            <v>Profesional</v>
          </cell>
          <cell r="N297" t="str">
            <v>1</v>
          </cell>
          <cell r="O297">
            <v>11</v>
          </cell>
          <cell r="P297" t="str">
            <v>21</v>
          </cell>
          <cell r="Q297" t="str">
            <v>11.7000000000</v>
          </cell>
          <cell r="R297">
            <v>100</v>
          </cell>
          <cell r="S297">
            <v>8500000</v>
          </cell>
          <cell r="T297" t="str">
            <v>2025-01-09</v>
          </cell>
          <cell r="U297">
            <v>99450000</v>
          </cell>
          <cell r="V297">
            <v>99450000</v>
          </cell>
          <cell r="W297">
            <v>0</v>
          </cell>
          <cell r="X297" t="str">
            <v>no</v>
          </cell>
          <cell r="Y297" t="str">
            <v>no</v>
          </cell>
          <cell r="Z297" t="str">
            <v>10525</v>
          </cell>
          <cell r="AA297">
            <v>99450000</v>
          </cell>
          <cell r="AB297">
            <v>0</v>
          </cell>
          <cell r="AC297" t="str">
            <v>661</v>
          </cell>
          <cell r="AD297" t="str">
            <v>Dirección de Difusión y Cultura Estadística</v>
          </cell>
          <cell r="AF297" t="str">
            <v>Prioritario_Llanos Salcedo Eleonora_Ejecución y seguimiento proyecto inversión, presupuesto, y planes - -</v>
          </cell>
          <cell r="AG297" t="str">
            <v>DICE_04 - Elaborar un documento con el diseño e implementación de la estrategia de relacionamiento con los Grupos de interés que utilizan la información estadística y recursos pedagógicos, a través de acciones y espacios de relacionamiento y sensibilización.</v>
          </cell>
          <cell r="AH297">
            <v>1</v>
          </cell>
          <cell r="AI297">
            <v>0</v>
          </cell>
          <cell r="AJ297">
            <v>0</v>
          </cell>
          <cell r="AK297">
            <v>0</v>
          </cell>
          <cell r="AL297">
            <v>0</v>
          </cell>
          <cell r="AM297">
            <v>1</v>
          </cell>
          <cell r="AN297" t="str">
            <v>DICE_04</v>
          </cell>
          <cell r="AO297">
            <v>99450000</v>
          </cell>
          <cell r="AP297" t="str">
            <v>0</v>
          </cell>
          <cell r="AQ297">
            <v>0</v>
          </cell>
          <cell r="AR297" t="str">
            <v>0</v>
          </cell>
          <cell r="AS297">
            <v>0</v>
          </cell>
          <cell r="AT297">
            <v>99450000</v>
          </cell>
          <cell r="AU297">
            <v>0</v>
          </cell>
        </row>
        <row r="298">
          <cell r="A298">
            <v>115310125</v>
          </cell>
          <cell r="B298" t="str">
            <v>Dirección de Difusión y Cultura Estadística</v>
          </cell>
          <cell r="C298" t="str">
            <v>DICE</v>
          </cell>
          <cell r="D298" t="str">
            <v>FORT_DIFUSION_2025_SDIE</v>
          </cell>
          <cell r="E298" t="str">
            <v>Fortalecimiento de la Difusión</v>
          </cell>
          <cell r="F298" t="str">
            <v>Cultura estadística</v>
          </cell>
          <cell r="G298" t="str">
            <v>Servicio de difusión de la información estadística</v>
          </cell>
          <cell r="H298" t="str">
            <v>DICE-Cultura estadística-Servicio de difusión de la información estadística</v>
          </cell>
          <cell r="I298" t="str">
            <v>2022011000062</v>
          </cell>
          <cell r="J298" t="str">
            <v>DIRECCIÓN TERRITORIAL CENTRAL</v>
          </cell>
          <cell r="K298" t="str">
            <v>DANE CENTRAL</v>
          </cell>
          <cell r="L298" t="str">
            <v>Talento Humano</v>
          </cell>
          <cell r="M298" t="str">
            <v>Profesional</v>
          </cell>
          <cell r="N298" t="str">
            <v>1</v>
          </cell>
          <cell r="O298">
            <v>10</v>
          </cell>
          <cell r="P298" t="str">
            <v>6</v>
          </cell>
          <cell r="Q298" t="str">
            <v>10.2000000000</v>
          </cell>
          <cell r="R298">
            <v>100</v>
          </cell>
          <cell r="S298">
            <v>3800000</v>
          </cell>
          <cell r="T298" t="str">
            <v>2025-02-10</v>
          </cell>
          <cell r="U298">
            <v>38760000</v>
          </cell>
          <cell r="V298">
            <v>38760000</v>
          </cell>
          <cell r="W298">
            <v>0</v>
          </cell>
          <cell r="X298" t="str">
            <v>no</v>
          </cell>
          <cell r="Y298" t="str">
            <v>no</v>
          </cell>
          <cell r="Z298" t="str">
            <v>47925</v>
          </cell>
          <cell r="AA298">
            <v>38760000</v>
          </cell>
          <cell r="AB298">
            <v>0</v>
          </cell>
          <cell r="AC298" t="str">
            <v>718</v>
          </cell>
          <cell r="AD298" t="str">
            <v>Dirección de Difusión y Cultura Estadística</v>
          </cell>
          <cell r="AF298" t="str">
            <v>Malambo Peña Angie Disley - -</v>
          </cell>
          <cell r="AG298" t="str">
            <v>DICE_03 - Elaborar un documento con el diseño e implementación de la estrategia de servicio al ciudadano con el fin de que accedan de forma efectiva y oportuna a sus derechos de manera directa,  ágil, transparente y participativa a través de los canales dispuestos por la entidad.</v>
          </cell>
          <cell r="AH298">
            <v>1</v>
          </cell>
          <cell r="AI298">
            <v>0</v>
          </cell>
          <cell r="AJ298">
            <v>0</v>
          </cell>
          <cell r="AK298">
            <v>0</v>
          </cell>
          <cell r="AL298">
            <v>0</v>
          </cell>
          <cell r="AM298">
            <v>1</v>
          </cell>
          <cell r="AN298" t="str">
            <v>DICE_03</v>
          </cell>
          <cell r="AO298">
            <v>38760000</v>
          </cell>
          <cell r="AP298" t="str">
            <v>0</v>
          </cell>
          <cell r="AQ298">
            <v>0</v>
          </cell>
          <cell r="AR298" t="str">
            <v>0</v>
          </cell>
          <cell r="AS298">
            <v>0</v>
          </cell>
          <cell r="AT298">
            <v>38760000</v>
          </cell>
          <cell r="AU298">
            <v>0</v>
          </cell>
        </row>
        <row r="299">
          <cell r="A299">
            <v>115210125</v>
          </cell>
          <cell r="B299" t="str">
            <v>Dirección de Difusión y Cultura Estadística</v>
          </cell>
          <cell r="C299" t="str">
            <v>DICE</v>
          </cell>
          <cell r="D299" t="str">
            <v>FORT_DIFUSION_2025_SDIE</v>
          </cell>
          <cell r="E299" t="str">
            <v>Fortalecimiento de la Difusión</v>
          </cell>
          <cell r="F299" t="str">
            <v>Cultura estadística</v>
          </cell>
          <cell r="G299" t="str">
            <v>Servicio de difusión de la información estadística</v>
          </cell>
          <cell r="H299" t="str">
            <v>DICE-Cultura estadística-Servicio de difusión de la información estadística</v>
          </cell>
          <cell r="I299" t="str">
            <v>2022011000062</v>
          </cell>
          <cell r="J299" t="str">
            <v>DIRECCIÓN TERRITORIAL CENTRAL</v>
          </cell>
          <cell r="K299" t="str">
            <v>DANE CENTRAL</v>
          </cell>
          <cell r="L299" t="str">
            <v>Talento Humano</v>
          </cell>
          <cell r="M299" t="str">
            <v>Profesional</v>
          </cell>
          <cell r="N299" t="str">
            <v>1</v>
          </cell>
          <cell r="O299">
            <v>10</v>
          </cell>
          <cell r="P299" t="str">
            <v>26</v>
          </cell>
          <cell r="Q299" t="str">
            <v>10.8666666667</v>
          </cell>
          <cell r="R299">
            <v>100</v>
          </cell>
          <cell r="S299">
            <v>4700000</v>
          </cell>
          <cell r="T299" t="str">
            <v>2025-01-28</v>
          </cell>
          <cell r="U299">
            <v>51073333.329999998</v>
          </cell>
          <cell r="V299">
            <v>51073333.329999998</v>
          </cell>
          <cell r="W299">
            <v>0</v>
          </cell>
          <cell r="X299" t="str">
            <v>no</v>
          </cell>
          <cell r="Y299" t="str">
            <v>no</v>
          </cell>
          <cell r="Z299" t="str">
            <v>41525</v>
          </cell>
          <cell r="AA299">
            <v>51073333.329999998</v>
          </cell>
          <cell r="AB299">
            <v>0</v>
          </cell>
          <cell r="AC299" t="str">
            <v>711</v>
          </cell>
          <cell r="AD299" t="str">
            <v>Dirección de Difusión y Cultura Estadística</v>
          </cell>
          <cell r="AF299" t="str">
            <v>Jiménez Cortés Han Karlo_Diseñador y maquetador web UI/UX - -</v>
          </cell>
          <cell r="AG299" t="str">
            <v>DICE_01 - Elaborar un documento con el diseño e implementación de la estrategia de desarrollos web y aplicaciones móviles para facilitar el uso y consumo de la información estadística.</v>
          </cell>
          <cell r="AH299">
            <v>1</v>
          </cell>
          <cell r="AI299">
            <v>0</v>
          </cell>
          <cell r="AJ299">
            <v>0</v>
          </cell>
          <cell r="AK299">
            <v>0</v>
          </cell>
          <cell r="AL299">
            <v>0</v>
          </cell>
          <cell r="AM299">
            <v>1</v>
          </cell>
          <cell r="AN299" t="str">
            <v>DICE_01</v>
          </cell>
          <cell r="AO299">
            <v>51073333.329999998</v>
          </cell>
          <cell r="AP299" t="str">
            <v>0</v>
          </cell>
          <cell r="AQ299">
            <v>0</v>
          </cell>
          <cell r="AR299" t="str">
            <v>0</v>
          </cell>
          <cell r="AS299">
            <v>0</v>
          </cell>
          <cell r="AT299">
            <v>51073333.329999998</v>
          </cell>
          <cell r="AU299">
            <v>0</v>
          </cell>
        </row>
        <row r="300">
          <cell r="A300">
            <v>113210125</v>
          </cell>
          <cell r="B300" t="str">
            <v>Dirección de Difusión y Cultura Estadística</v>
          </cell>
          <cell r="C300" t="str">
            <v>DICE</v>
          </cell>
          <cell r="D300" t="str">
            <v>FORT_DIFUSION_2025_SDIE</v>
          </cell>
          <cell r="E300" t="str">
            <v>Fortalecimiento de la Difusión</v>
          </cell>
          <cell r="F300" t="str">
            <v>Cultura estadística</v>
          </cell>
          <cell r="G300" t="str">
            <v>Servicio de difusión de la información estadística</v>
          </cell>
          <cell r="H300" t="str">
            <v>DICE-Cultura estadística-Servicio de difusión de la información estadística</v>
          </cell>
          <cell r="I300" t="str">
            <v>2022011000062</v>
          </cell>
          <cell r="J300" t="str">
            <v>DIRECCIÓN TERRITORIAL CENTRAL</v>
          </cell>
          <cell r="K300" t="str">
            <v>DANE CENTRAL</v>
          </cell>
          <cell r="L300" t="str">
            <v>Talento Humano</v>
          </cell>
          <cell r="M300" t="str">
            <v>Profesional</v>
          </cell>
          <cell r="N300" t="str">
            <v>1</v>
          </cell>
          <cell r="O300">
            <v>10</v>
          </cell>
          <cell r="P300" t="str">
            <v>21</v>
          </cell>
          <cell r="Q300" t="str">
            <v>10.7000000000</v>
          </cell>
          <cell r="R300">
            <v>100</v>
          </cell>
          <cell r="S300">
            <v>4800000</v>
          </cell>
          <cell r="T300" t="str">
            <v>2025-01-16</v>
          </cell>
          <cell r="U300">
            <v>51360000</v>
          </cell>
          <cell r="V300">
            <v>51360000</v>
          </cell>
          <cell r="W300">
            <v>0</v>
          </cell>
          <cell r="X300" t="str">
            <v>no</v>
          </cell>
          <cell r="Y300" t="str">
            <v>no</v>
          </cell>
          <cell r="Z300" t="str">
            <v>51025</v>
          </cell>
          <cell r="AA300">
            <v>51360000</v>
          </cell>
          <cell r="AB300">
            <v>0</v>
          </cell>
          <cell r="AC300" t="str">
            <v>1066</v>
          </cell>
          <cell r="AD300" t="str">
            <v>Dirección de Difusión y Cultura Estadística</v>
          </cell>
          <cell r="AF300" t="str">
            <v>Prioritario_Beltrán Lady Carolina_Diseño e implementación de la medición de la experiencia ciudadana - -</v>
          </cell>
          <cell r="AG300" t="str">
            <v>DICE_03 - Elaborar un documento con el diseño e implementación de la estrategia de servicio al ciudadano con el fin de que accedan de forma efectiva y oportuna a sus derechos de manera directa,  ágil, transparente y participativa a través de los canales dispuestos por la entidad.</v>
          </cell>
          <cell r="AH300">
            <v>1</v>
          </cell>
          <cell r="AI300">
            <v>0</v>
          </cell>
          <cell r="AJ300">
            <v>0</v>
          </cell>
          <cell r="AK300">
            <v>0</v>
          </cell>
          <cell r="AL300">
            <v>0</v>
          </cell>
          <cell r="AM300">
            <v>1</v>
          </cell>
          <cell r="AN300" t="str">
            <v>DICE_03</v>
          </cell>
          <cell r="AO300">
            <v>51360000</v>
          </cell>
          <cell r="AP300" t="str">
            <v>0</v>
          </cell>
          <cell r="AQ300">
            <v>0</v>
          </cell>
          <cell r="AR300" t="str">
            <v>0</v>
          </cell>
          <cell r="AS300">
            <v>0</v>
          </cell>
          <cell r="AT300">
            <v>51360000</v>
          </cell>
          <cell r="AU300">
            <v>0</v>
          </cell>
        </row>
        <row r="301">
          <cell r="A301">
            <v>114910125</v>
          </cell>
          <cell r="B301" t="str">
            <v>Dirección de Difusión y Cultura Estadística</v>
          </cell>
          <cell r="C301" t="str">
            <v>DICE</v>
          </cell>
          <cell r="D301" t="str">
            <v>FORT_DIFUSION_2025_SAGCCE</v>
          </cell>
          <cell r="E301" t="str">
            <v>Fortalecimiento de la Difusión</v>
          </cell>
          <cell r="F301" t="str">
            <v>Cultura estadística</v>
          </cell>
          <cell r="G301" t="str">
            <v>Servicio de apoyo a la gestión de conocimiento y consolidación de la cultura estadística</v>
          </cell>
          <cell r="H301" t="str">
            <v>DICE-Cultura estadística-Servicio de apoyo a la gestión de conocimiento y consolidación de la cultura estadística</v>
          </cell>
          <cell r="I301" t="str">
            <v>2022011000062</v>
          </cell>
          <cell r="J301" t="str">
            <v>DIRECCIÓN TERRITORIAL CENTRAL</v>
          </cell>
          <cell r="K301" t="str">
            <v>DANE CENTRAL</v>
          </cell>
          <cell r="L301" t="str">
            <v>Talento Humano</v>
          </cell>
          <cell r="M301" t="str">
            <v>Asistencial</v>
          </cell>
          <cell r="N301" t="str">
            <v>1</v>
          </cell>
          <cell r="O301">
            <v>9</v>
          </cell>
          <cell r="P301" t="str">
            <v>27</v>
          </cell>
          <cell r="Q301" t="str">
            <v>9.9000000000</v>
          </cell>
          <cell r="R301">
            <v>100</v>
          </cell>
          <cell r="S301">
            <v>2293000</v>
          </cell>
          <cell r="T301" t="str">
            <v>2025-02-13</v>
          </cell>
          <cell r="U301">
            <v>22700700</v>
          </cell>
          <cell r="V301">
            <v>22700700</v>
          </cell>
          <cell r="W301">
            <v>0</v>
          </cell>
          <cell r="X301" t="str">
            <v>no</v>
          </cell>
          <cell r="Y301" t="str">
            <v>no</v>
          </cell>
          <cell r="Z301" t="str">
            <v>54325</v>
          </cell>
          <cell r="AA301">
            <v>22700700</v>
          </cell>
          <cell r="AB301">
            <v>0</v>
          </cell>
          <cell r="AC301" t="str">
            <v>925</v>
          </cell>
          <cell r="AD301" t="str">
            <v>Dirección de Difusión y Cultura Estadística</v>
          </cell>
          <cell r="AF301" t="str">
            <v>Olaya Vargas Alcira_Operaria Arte Finalizado - -</v>
          </cell>
          <cell r="AG301" t="str">
            <v>DICE_04 - Elaborar un documento con el diseño e implementación de la estrategia de relacionamiento con los Grupos de interés que utilizan la información estadística y recursos pedagógicos, a través de acciones y espacios de relacionamiento y sensibilización.</v>
          </cell>
          <cell r="AH301">
            <v>1</v>
          </cell>
          <cell r="AI301">
            <v>0</v>
          </cell>
          <cell r="AJ301">
            <v>0</v>
          </cell>
          <cell r="AK301">
            <v>0</v>
          </cell>
          <cell r="AL301">
            <v>0</v>
          </cell>
          <cell r="AM301">
            <v>1</v>
          </cell>
          <cell r="AN301" t="str">
            <v>DICE_04</v>
          </cell>
          <cell r="AO301">
            <v>22700700</v>
          </cell>
          <cell r="AP301" t="str">
            <v>0</v>
          </cell>
          <cell r="AQ301">
            <v>0</v>
          </cell>
          <cell r="AR301" t="str">
            <v>0</v>
          </cell>
          <cell r="AS301">
            <v>0</v>
          </cell>
          <cell r="AT301">
            <v>22700700</v>
          </cell>
          <cell r="AU301">
            <v>0</v>
          </cell>
        </row>
        <row r="302">
          <cell r="A302">
            <v>113510125</v>
          </cell>
          <cell r="B302" t="str">
            <v>Dirección de Difusión y Cultura Estadística</v>
          </cell>
          <cell r="C302" t="str">
            <v>DICE</v>
          </cell>
          <cell r="D302" t="str">
            <v>FORT_DIFUSION_2025_SAGCCE</v>
          </cell>
          <cell r="E302" t="str">
            <v>Fortalecimiento de la Difusión</v>
          </cell>
          <cell r="F302" t="str">
            <v>Cultura estadística</v>
          </cell>
          <cell r="G302" t="str">
            <v>Servicio de apoyo a la gestión de conocimiento y consolidación de la cultura estadística</v>
          </cell>
          <cell r="H302" t="str">
            <v>DICE-Cultura estadística-Servicio de apoyo a la gestión de conocimiento y consolidación de la cultura estadística</v>
          </cell>
          <cell r="I302" t="str">
            <v>2022011000062</v>
          </cell>
          <cell r="J302" t="str">
            <v>DIRECCIÓN TERRITORIAL CENTRAL</v>
          </cell>
          <cell r="K302" t="str">
            <v>DANE CENTRAL</v>
          </cell>
          <cell r="L302" t="str">
            <v>Talento Humano</v>
          </cell>
          <cell r="M302" t="str">
            <v>Profesional</v>
          </cell>
          <cell r="N302" t="str">
            <v>1</v>
          </cell>
          <cell r="O302">
            <v>10</v>
          </cell>
          <cell r="P302" t="str">
            <v>18</v>
          </cell>
          <cell r="Q302" t="str">
            <v>10.6000000000</v>
          </cell>
          <cell r="R302">
            <v>100</v>
          </cell>
          <cell r="S302">
            <v>7500000</v>
          </cell>
          <cell r="T302" t="str">
            <v>2025-01-17</v>
          </cell>
          <cell r="U302">
            <v>79500000</v>
          </cell>
          <cell r="V302">
            <v>79500000</v>
          </cell>
          <cell r="W302">
            <v>0</v>
          </cell>
          <cell r="X302" t="str">
            <v>no</v>
          </cell>
          <cell r="Y302" t="str">
            <v>no</v>
          </cell>
          <cell r="Z302" t="str">
            <v>42025</v>
          </cell>
          <cell r="AA302">
            <v>79500000</v>
          </cell>
          <cell r="AB302">
            <v>0</v>
          </cell>
          <cell r="AC302" t="str">
            <v>709</v>
          </cell>
          <cell r="AD302" t="str">
            <v>Dirección de Difusión y Cultura Estadística</v>
          </cell>
          <cell r="AF302" t="str">
            <v>Prioritario_Giraldo Ana María_Creadora de Contenidos en redes - -</v>
          </cell>
          <cell r="AG302" t="str">
            <v xml:space="preserve">DICE_05 - Elaborar un documento con el diseño e implementación de la estrategia digital y de medios con el fin del que el DANE sea reconocida como un referente nacional e internacional, técnica, rigurosa y de bien público por su información estadística </v>
          </cell>
          <cell r="AH302">
            <v>1</v>
          </cell>
          <cell r="AI302">
            <v>0</v>
          </cell>
          <cell r="AJ302">
            <v>0</v>
          </cell>
          <cell r="AK302">
            <v>0</v>
          </cell>
          <cell r="AL302">
            <v>0</v>
          </cell>
          <cell r="AM302">
            <v>1</v>
          </cell>
          <cell r="AN302" t="str">
            <v>DICE_05</v>
          </cell>
          <cell r="AO302">
            <v>79500000</v>
          </cell>
          <cell r="AP302" t="str">
            <v>0</v>
          </cell>
          <cell r="AQ302">
            <v>0</v>
          </cell>
          <cell r="AR302" t="str">
            <v>0</v>
          </cell>
          <cell r="AS302">
            <v>0</v>
          </cell>
          <cell r="AT302">
            <v>79500000</v>
          </cell>
          <cell r="AU302">
            <v>0</v>
          </cell>
        </row>
        <row r="303">
          <cell r="A303">
            <v>113110125</v>
          </cell>
          <cell r="B303" t="str">
            <v>Dirección de Difusión y Cultura Estadística</v>
          </cell>
          <cell r="C303" t="str">
            <v>DICE</v>
          </cell>
          <cell r="D303" t="str">
            <v>FORT_DIFUSION_2025_SAGCCE</v>
          </cell>
          <cell r="E303" t="str">
            <v>Fortalecimiento de la Difusión</v>
          </cell>
          <cell r="F303" t="str">
            <v>Cultura estadística</v>
          </cell>
          <cell r="G303" t="str">
            <v>Servicio de apoyo a la gestión de conocimiento y consolidación de la cultura estadística</v>
          </cell>
          <cell r="H303" t="str">
            <v>DICE-Cultura estadística-Servicio de apoyo a la gestión de conocimiento y consolidación de la cultura estadística</v>
          </cell>
          <cell r="I303" t="str">
            <v>2022011000062</v>
          </cell>
          <cell r="J303" t="str">
            <v>DIRECCIÓN TERRITORIAL CENTRAL</v>
          </cell>
          <cell r="K303" t="str">
            <v>DANE CENTRAL</v>
          </cell>
          <cell r="L303" t="str">
            <v>Talento Humano</v>
          </cell>
          <cell r="M303" t="str">
            <v>Profesional</v>
          </cell>
          <cell r="N303" t="str">
            <v>1</v>
          </cell>
          <cell r="O303">
            <v>11</v>
          </cell>
          <cell r="P303" t="str">
            <v>1</v>
          </cell>
          <cell r="Q303" t="str">
            <v>11.0333333333</v>
          </cell>
          <cell r="R303">
            <v>100</v>
          </cell>
          <cell r="S303">
            <v>8500000</v>
          </cell>
          <cell r="T303" t="str">
            <v>2025-01-16</v>
          </cell>
          <cell r="U303">
            <v>93783333.329999998</v>
          </cell>
          <cell r="V303">
            <v>93783333.329999998</v>
          </cell>
          <cell r="W303">
            <v>0</v>
          </cell>
          <cell r="X303" t="str">
            <v>no</v>
          </cell>
          <cell r="Y303" t="str">
            <v>no</v>
          </cell>
          <cell r="Z303" t="str">
            <v>42425</v>
          </cell>
          <cell r="AA303">
            <v>93783333.329999998</v>
          </cell>
          <cell r="AB303">
            <v>0</v>
          </cell>
          <cell r="AC303" t="str">
            <v>660</v>
          </cell>
          <cell r="AD303" t="str">
            <v>Dirección de Difusión y Cultura Estadística</v>
          </cell>
          <cell r="AF303" t="str">
            <v>Prioritario_Cárdenas Leonardo_Realizador Audiovisual LC - -</v>
          </cell>
          <cell r="AG303" t="str">
            <v xml:space="preserve">DICE_05 - Elaborar un documento con el diseño e implementación de la estrategia digital y de medios con el fin del que el DANE sea reconocida como un referente nacional e internacional, técnica, rigurosa y de bien público por su información estadística </v>
          </cell>
          <cell r="AH303">
            <v>1</v>
          </cell>
          <cell r="AI303">
            <v>0</v>
          </cell>
          <cell r="AJ303">
            <v>0</v>
          </cell>
          <cell r="AK303">
            <v>0</v>
          </cell>
          <cell r="AL303">
            <v>0</v>
          </cell>
          <cell r="AM303">
            <v>1</v>
          </cell>
          <cell r="AN303" t="str">
            <v>DICE_05</v>
          </cell>
          <cell r="AO303">
            <v>93783333.329999998</v>
          </cell>
          <cell r="AP303" t="str">
            <v>0</v>
          </cell>
          <cell r="AQ303">
            <v>0</v>
          </cell>
          <cell r="AR303" t="str">
            <v>0</v>
          </cell>
          <cell r="AS303">
            <v>0</v>
          </cell>
          <cell r="AT303">
            <v>93783333.329999998</v>
          </cell>
          <cell r="AU303">
            <v>0</v>
          </cell>
        </row>
        <row r="304">
          <cell r="A304">
            <v>112610125</v>
          </cell>
          <cell r="B304" t="str">
            <v>Dirección de Difusión y Cultura Estadística</v>
          </cell>
          <cell r="C304" t="str">
            <v>DICE</v>
          </cell>
          <cell r="D304" t="str">
            <v>FORT_DIFUSION_2025_SAGCCE</v>
          </cell>
          <cell r="E304" t="str">
            <v>Fortalecimiento de la Difusión</v>
          </cell>
          <cell r="F304" t="str">
            <v>Cultura estadística</v>
          </cell>
          <cell r="G304" t="str">
            <v>Servicio de apoyo a la gestión de conocimiento y consolidación de la cultura estadística</v>
          </cell>
          <cell r="H304" t="str">
            <v>DICE-Cultura estadística-Servicio de apoyo a la gestión de conocimiento y consolidación de la cultura estadística</v>
          </cell>
          <cell r="I304" t="str">
            <v>2022011000062</v>
          </cell>
          <cell r="J304" t="str">
            <v>DIRECCIÓN TERRITORIAL CENTRAL</v>
          </cell>
          <cell r="K304" t="str">
            <v>DANE CENTRAL</v>
          </cell>
          <cell r="L304" t="str">
            <v>Talento Humano</v>
          </cell>
          <cell r="M304" t="str">
            <v>Profesional</v>
          </cell>
          <cell r="N304" t="str">
            <v>1</v>
          </cell>
          <cell r="O304">
            <v>11</v>
          </cell>
          <cell r="P304" t="str">
            <v>9</v>
          </cell>
          <cell r="Q304" t="str">
            <v>11.3000000000</v>
          </cell>
          <cell r="R304">
            <v>100</v>
          </cell>
          <cell r="S304">
            <v>8500000</v>
          </cell>
          <cell r="T304" t="str">
            <v>2025-01-10</v>
          </cell>
          <cell r="U304">
            <v>96050000</v>
          </cell>
          <cell r="V304">
            <v>96050000</v>
          </cell>
          <cell r="W304">
            <v>0</v>
          </cell>
          <cell r="X304" t="str">
            <v>no</v>
          </cell>
          <cell r="Y304" t="str">
            <v>no</v>
          </cell>
          <cell r="Z304" t="str">
            <v>16425</v>
          </cell>
          <cell r="AA304">
            <v>96050000</v>
          </cell>
          <cell r="AB304">
            <v>0</v>
          </cell>
          <cell r="AC304" t="str">
            <v>728</v>
          </cell>
          <cell r="AD304" t="str">
            <v>Dirección de Difusión y Cultura Estadística</v>
          </cell>
          <cell r="AF304" t="str">
            <v>Prioritario_Oyuela Rodríguez Sharon Xilena_Gestión Institucional senior - -</v>
          </cell>
          <cell r="AG304" t="str">
            <v>DICE_04 - Elaborar un documento con el diseño e implementación de la estrategia de relacionamiento con los Grupos de interés que utilizan la información estadística y recursos pedagógicos, a través de acciones y espacios de relacionamiento y sensibilización.</v>
          </cell>
          <cell r="AH304">
            <v>1</v>
          </cell>
          <cell r="AI304">
            <v>0</v>
          </cell>
          <cell r="AJ304">
            <v>0</v>
          </cell>
          <cell r="AK304">
            <v>0</v>
          </cell>
          <cell r="AL304">
            <v>0</v>
          </cell>
          <cell r="AM304">
            <v>1</v>
          </cell>
          <cell r="AN304" t="str">
            <v>DICE_04</v>
          </cell>
          <cell r="AO304">
            <v>96050000</v>
          </cell>
          <cell r="AP304" t="str">
            <v>0</v>
          </cell>
          <cell r="AQ304">
            <v>0</v>
          </cell>
          <cell r="AR304" t="str">
            <v>0</v>
          </cell>
          <cell r="AS304">
            <v>0</v>
          </cell>
          <cell r="AT304">
            <v>96050000</v>
          </cell>
          <cell r="AU304">
            <v>0</v>
          </cell>
        </row>
        <row r="305">
          <cell r="A305">
            <v>115110125</v>
          </cell>
          <cell r="B305" t="str">
            <v>Dirección de Difusión y Cultura Estadística</v>
          </cell>
          <cell r="C305" t="str">
            <v>DICE</v>
          </cell>
          <cell r="D305" t="str">
            <v>FORT_DIFUSION_2025_SDIE</v>
          </cell>
          <cell r="E305" t="str">
            <v>Fortalecimiento de la Difusión</v>
          </cell>
          <cell r="F305" t="str">
            <v>Cultura estadística</v>
          </cell>
          <cell r="G305" t="str">
            <v>Servicio de difusión de la información estadística</v>
          </cell>
          <cell r="H305" t="str">
            <v>DICE-Cultura estadística-Servicio de difusión de la información estadística</v>
          </cell>
          <cell r="I305" t="str">
            <v>2022011000062</v>
          </cell>
          <cell r="J305" t="str">
            <v>DIRECCIÓN TERRITORIAL CENTRAL</v>
          </cell>
          <cell r="K305" t="str">
            <v>DANE CENTRAL</v>
          </cell>
          <cell r="L305" t="str">
            <v>Talento Humano</v>
          </cell>
          <cell r="M305" t="str">
            <v>Profesional</v>
          </cell>
          <cell r="N305" t="str">
            <v>1</v>
          </cell>
          <cell r="O305">
            <v>10</v>
          </cell>
          <cell r="P305" t="str">
            <v>5</v>
          </cell>
          <cell r="Q305" t="str">
            <v>10.1666666667</v>
          </cell>
          <cell r="R305">
            <v>100</v>
          </cell>
          <cell r="S305">
            <v>4700000</v>
          </cell>
          <cell r="T305" t="str">
            <v>2025-02-04</v>
          </cell>
          <cell r="U305">
            <v>47783333.329999998</v>
          </cell>
          <cell r="V305">
            <v>47783333.329999998</v>
          </cell>
          <cell r="W305">
            <v>0</v>
          </cell>
          <cell r="X305" t="str">
            <v>no</v>
          </cell>
          <cell r="Y305" t="str">
            <v>no</v>
          </cell>
          <cell r="Z305" t="str">
            <v>44925</v>
          </cell>
          <cell r="AA305">
            <v>47783333.329999998</v>
          </cell>
          <cell r="AB305">
            <v>0</v>
          </cell>
          <cell r="AC305" t="str">
            <v>712</v>
          </cell>
          <cell r="AD305" t="str">
            <v>Dirección de Difusión y Cultura Estadística</v>
          </cell>
          <cell r="AF305" t="str">
            <v>Miranda Fuentes Camilo Andrés _Desarrollador de herramientas visualización de datos - -</v>
          </cell>
          <cell r="AG305" t="str">
            <v>DICE_01 - Elaborar un documento con el diseño e implementación de la estrategia de desarrollos web y aplicaciones móviles para facilitar el uso y consumo de la información estadística.</v>
          </cell>
          <cell r="AH305">
            <v>1</v>
          </cell>
          <cell r="AI305">
            <v>0</v>
          </cell>
          <cell r="AJ305">
            <v>0</v>
          </cell>
          <cell r="AK305">
            <v>0</v>
          </cell>
          <cell r="AL305">
            <v>0</v>
          </cell>
          <cell r="AM305">
            <v>1</v>
          </cell>
          <cell r="AN305" t="str">
            <v>DICE_01</v>
          </cell>
          <cell r="AO305">
            <v>47783333.329999998</v>
          </cell>
          <cell r="AP305" t="str">
            <v>0</v>
          </cell>
          <cell r="AQ305">
            <v>0</v>
          </cell>
          <cell r="AR305" t="str">
            <v>0</v>
          </cell>
          <cell r="AS305">
            <v>0</v>
          </cell>
          <cell r="AT305">
            <v>47783333.329999998</v>
          </cell>
          <cell r="AU305">
            <v>0</v>
          </cell>
        </row>
        <row r="306">
          <cell r="A306">
            <v>113610125</v>
          </cell>
          <cell r="B306" t="str">
            <v>Dirección de Difusión y Cultura Estadística</v>
          </cell>
          <cell r="C306" t="str">
            <v>DICE</v>
          </cell>
          <cell r="D306" t="str">
            <v>FORT_DIFUSION_2025_SAGCCE</v>
          </cell>
          <cell r="E306" t="str">
            <v>Fortalecimiento de la Difusión</v>
          </cell>
          <cell r="F306" t="str">
            <v>Cultura estadística</v>
          </cell>
          <cell r="G306" t="str">
            <v>Servicio de apoyo a la gestión de conocimiento y consolidación de la cultura estadística</v>
          </cell>
          <cell r="H306" t="str">
            <v>DICE-Cultura estadística-Servicio de apoyo a la gestión de conocimiento y consolidación de la cultura estadística</v>
          </cell>
          <cell r="I306" t="str">
            <v>2022011000062</v>
          </cell>
          <cell r="J306" t="str">
            <v>DIRECCIÓN TERRITORIAL CENTRAL</v>
          </cell>
          <cell r="K306" t="str">
            <v>DANE CENTRAL</v>
          </cell>
          <cell r="L306" t="str">
            <v>Talento Humano</v>
          </cell>
          <cell r="M306" t="str">
            <v>Profesional</v>
          </cell>
          <cell r="N306" t="str">
            <v>1</v>
          </cell>
          <cell r="O306">
            <v>9</v>
          </cell>
          <cell r="P306" t="str">
            <v>17</v>
          </cell>
          <cell r="Q306" t="str">
            <v>9.5666666667</v>
          </cell>
          <cell r="R306">
            <v>100</v>
          </cell>
          <cell r="S306">
            <v>4580000</v>
          </cell>
          <cell r="T306" t="str">
            <v>2025-03-04</v>
          </cell>
          <cell r="U306">
            <v>43815333.329999998</v>
          </cell>
          <cell r="V306">
            <v>43815333.329999998</v>
          </cell>
          <cell r="W306">
            <v>0</v>
          </cell>
          <cell r="X306" t="str">
            <v>NO</v>
          </cell>
          <cell r="Y306" t="str">
            <v>NO</v>
          </cell>
          <cell r="Z306" t="str">
            <v>43325</v>
          </cell>
          <cell r="AA306">
            <v>43815333.329999998</v>
          </cell>
          <cell r="AB306">
            <v>0</v>
          </cell>
          <cell r="AC306" t="str">
            <v>683</v>
          </cell>
          <cell r="AD306" t="str">
            <v>Dirección de Difusión y Cultura Estadística</v>
          </cell>
          <cell r="AF306" t="str">
            <v>Wiesner Gabriel_Diseñador Gráfico - -</v>
          </cell>
          <cell r="AG306" t="str">
            <v xml:space="preserve">DICE_05 - Elaborar un documento con el diseño e implementación de la estrategia digital y de medios con el fin del que el DANE sea reconocida como un referente nacional e internacional, técnica, rigurosa y de bien público por su información estadística </v>
          </cell>
          <cell r="AH306">
            <v>1</v>
          </cell>
          <cell r="AI306">
            <v>0</v>
          </cell>
          <cell r="AJ306">
            <v>0</v>
          </cell>
          <cell r="AK306">
            <v>0</v>
          </cell>
          <cell r="AL306">
            <v>0</v>
          </cell>
          <cell r="AM306">
            <v>1</v>
          </cell>
          <cell r="AN306" t="str">
            <v>DICE_05</v>
          </cell>
          <cell r="AO306">
            <v>43815333.329999998</v>
          </cell>
          <cell r="AP306" t="str">
            <v>0</v>
          </cell>
          <cell r="AQ306">
            <v>0</v>
          </cell>
          <cell r="AR306" t="str">
            <v>0</v>
          </cell>
          <cell r="AS306">
            <v>0</v>
          </cell>
          <cell r="AT306">
            <v>43815333.329999998</v>
          </cell>
          <cell r="AU306">
            <v>0</v>
          </cell>
        </row>
        <row r="307">
          <cell r="A307">
            <v>114010125</v>
          </cell>
          <cell r="B307" t="str">
            <v>Dirección de Difusión y Cultura Estadística</v>
          </cell>
          <cell r="C307" t="str">
            <v>DICE</v>
          </cell>
          <cell r="D307" t="str">
            <v>FORT_DIFUSION_2025_SDIE</v>
          </cell>
          <cell r="E307" t="str">
            <v>Fortalecimiento de la Difusión</v>
          </cell>
          <cell r="F307" t="str">
            <v>Cultura estadística</v>
          </cell>
          <cell r="G307" t="str">
            <v>Servicio de difusión de la información estadística</v>
          </cell>
          <cell r="H307" t="str">
            <v>DICE-Cultura estadística-Servicio de difusión de la información estadística</v>
          </cell>
          <cell r="I307" t="str">
            <v>2022011000062</v>
          </cell>
          <cell r="J307" t="str">
            <v>DIRECCIÓN TERRITORIAL CENTRAL</v>
          </cell>
          <cell r="K307" t="str">
            <v>DANE CENTRAL</v>
          </cell>
          <cell r="L307" t="str">
            <v>Talento Humano</v>
          </cell>
          <cell r="M307" t="str">
            <v>Profesional</v>
          </cell>
          <cell r="N307" t="str">
            <v>1</v>
          </cell>
          <cell r="O307">
            <v>10</v>
          </cell>
          <cell r="P307" t="str">
            <v>24</v>
          </cell>
          <cell r="Q307" t="str">
            <v>10.8000000000</v>
          </cell>
          <cell r="R307">
            <v>100</v>
          </cell>
          <cell r="S307">
            <v>5000000</v>
          </cell>
          <cell r="T307" t="str">
            <v>2025-01-19</v>
          </cell>
          <cell r="U307">
            <v>54000000</v>
          </cell>
          <cell r="V307">
            <v>54000000</v>
          </cell>
          <cell r="W307">
            <v>0</v>
          </cell>
          <cell r="X307" t="str">
            <v>NO</v>
          </cell>
          <cell r="Y307" t="str">
            <v>NO</v>
          </cell>
          <cell r="Z307" t="str">
            <v>42825</v>
          </cell>
          <cell r="AA307">
            <v>54000000</v>
          </cell>
          <cell r="AB307">
            <v>0</v>
          </cell>
          <cell r="AC307" t="str">
            <v>677</v>
          </cell>
          <cell r="AD307" t="str">
            <v>Dirección de Difusión y Cultura Estadística</v>
          </cell>
          <cell r="AF307" t="str">
            <v>Reyes Tique Mariana_ingeniera y administradora  de contenido cms - publicaciones - -</v>
          </cell>
          <cell r="AG307" t="str">
            <v>DICE_02 - Elaborar un documento con el diseño e implementación de la estrategia de accesibilidad del portal web que permita el cumplimiento  de la clasificación del nivel AA de conformidad con la norma NTC 5854</v>
          </cell>
          <cell r="AH307">
            <v>1</v>
          </cell>
          <cell r="AI307">
            <v>0</v>
          </cell>
          <cell r="AJ307">
            <v>0</v>
          </cell>
          <cell r="AK307">
            <v>0</v>
          </cell>
          <cell r="AL307">
            <v>0</v>
          </cell>
          <cell r="AM307">
            <v>1</v>
          </cell>
          <cell r="AN307" t="str">
            <v>DICE_02</v>
          </cell>
          <cell r="AO307">
            <v>54000000</v>
          </cell>
          <cell r="AP307" t="str">
            <v>0</v>
          </cell>
          <cell r="AQ307">
            <v>0</v>
          </cell>
          <cell r="AR307" t="str">
            <v>0</v>
          </cell>
          <cell r="AS307">
            <v>0</v>
          </cell>
          <cell r="AT307">
            <v>54000000</v>
          </cell>
          <cell r="AU307">
            <v>0</v>
          </cell>
        </row>
        <row r="308">
          <cell r="A308">
            <v>474310125</v>
          </cell>
          <cell r="B308" t="str">
            <v>Dirección de Difusión y Cultura Estadística</v>
          </cell>
          <cell r="C308" t="str">
            <v>DICE</v>
          </cell>
          <cell r="D308" t="str">
            <v>FORT_DIFUSION_2025_SAGCCE</v>
          </cell>
          <cell r="E308" t="str">
            <v>Fortalecimiento de la Difusión</v>
          </cell>
          <cell r="F308" t="str">
            <v>Cultura estadística</v>
          </cell>
          <cell r="G308" t="str">
            <v>Servicio de apoyo a la gestión de conocimiento y consolidación de la cultura estadística</v>
          </cell>
          <cell r="H308" t="str">
            <v>DICE-Cultura estadística-Servicio de apoyo a la gestión de conocimiento y consolidación de la cultura estadística</v>
          </cell>
          <cell r="I308" t="str">
            <v>2022011000062</v>
          </cell>
          <cell r="J308" t="str">
            <v>DIRECCIÓN TERRITORIAL CENTRAL</v>
          </cell>
          <cell r="K308" t="str">
            <v>DANE CENTRAL</v>
          </cell>
          <cell r="L308" t="str">
            <v>Talento Humano</v>
          </cell>
          <cell r="M308" t="str">
            <v>Profesional</v>
          </cell>
          <cell r="N308" t="str">
            <v>1</v>
          </cell>
          <cell r="O308">
            <v>5</v>
          </cell>
          <cell r="P308" t="str">
            <v>10</v>
          </cell>
          <cell r="Q308" t="str">
            <v>5.3333333333</v>
          </cell>
          <cell r="R308">
            <v>100</v>
          </cell>
          <cell r="S308">
            <v>7500000</v>
          </cell>
          <cell r="T308" t="str">
            <v>2025-08-01</v>
          </cell>
          <cell r="U308">
            <v>40000000</v>
          </cell>
          <cell r="V308">
            <v>40000000</v>
          </cell>
          <cell r="W308">
            <v>0</v>
          </cell>
          <cell r="X308" t="str">
            <v>no</v>
          </cell>
          <cell r="Y308" t="str">
            <v>no</v>
          </cell>
          <cell r="Z308" t="str">
            <v>104725</v>
          </cell>
          <cell r="AA308">
            <v>40000000</v>
          </cell>
          <cell r="AB308">
            <v>0</v>
          </cell>
          <cell r="AC308" t="str">
            <v>6295</v>
          </cell>
          <cell r="AD308" t="str">
            <v>Dirección de Difusión y Cultura Estadística</v>
          </cell>
          <cell r="AF308" t="str">
            <v>Ortega Rayza</v>
          </cell>
          <cell r="AG308" t="str">
            <v xml:space="preserve">DICE_05 - Elaborar un documento con el diseño e implementación de la estrategia digital y de medios con el fin del que el DANE sea reconocida como un referente nacional e internacional, técnica, rigurosa y de bien público por su información estadística </v>
          </cell>
          <cell r="AH308">
            <v>1</v>
          </cell>
          <cell r="AI308" t="str">
            <v/>
          </cell>
          <cell r="AJ308">
            <v>0</v>
          </cell>
          <cell r="AK308" t="str">
            <v/>
          </cell>
          <cell r="AL308">
            <v>0</v>
          </cell>
          <cell r="AM308">
            <v>1</v>
          </cell>
          <cell r="AN308" t="str">
            <v>DICE_05</v>
          </cell>
          <cell r="AO308">
            <v>40000000</v>
          </cell>
          <cell r="AP308" t="str">
            <v/>
          </cell>
          <cell r="AQ308">
            <v>0</v>
          </cell>
          <cell r="AR308" t="str">
            <v/>
          </cell>
          <cell r="AS308">
            <v>0</v>
          </cell>
          <cell r="AT308">
            <v>40000000</v>
          </cell>
          <cell r="AU308">
            <v>0</v>
          </cell>
        </row>
        <row r="309">
          <cell r="A309">
            <v>114610125</v>
          </cell>
          <cell r="B309" t="str">
            <v>Dirección de Difusión y Cultura Estadística</v>
          </cell>
          <cell r="C309" t="str">
            <v>DICE</v>
          </cell>
          <cell r="D309" t="str">
            <v>FORT_DIFUSION_2025_SAGCCE</v>
          </cell>
          <cell r="E309" t="str">
            <v>Fortalecimiento de la Difusión</v>
          </cell>
          <cell r="F309" t="str">
            <v>Cultura estadística</v>
          </cell>
          <cell r="G309" t="str">
            <v>Servicio de apoyo a la gestión de conocimiento y consolidación de la cultura estadística</v>
          </cell>
          <cell r="H309" t="str">
            <v>DICE-Cultura estadística-Servicio de apoyo a la gestión de conocimiento y consolidación de la cultura estadística</v>
          </cell>
          <cell r="I309" t="str">
            <v>2022011000062</v>
          </cell>
          <cell r="J309" t="str">
            <v>DIRECCIÓN TERRITORIAL CENTRAL</v>
          </cell>
          <cell r="K309" t="str">
            <v>DANE CENTRAL</v>
          </cell>
          <cell r="L309" t="str">
            <v>Talento Humano</v>
          </cell>
          <cell r="M309" t="str">
            <v>Profesional</v>
          </cell>
          <cell r="N309" t="str">
            <v>1</v>
          </cell>
          <cell r="O309">
            <v>8</v>
          </cell>
          <cell r="P309" t="str">
            <v>15</v>
          </cell>
          <cell r="Q309" t="str">
            <v>8.5000000000</v>
          </cell>
          <cell r="R309">
            <v>100</v>
          </cell>
          <cell r="S309">
            <v>6400000</v>
          </cell>
          <cell r="T309" t="str">
            <v>2025-04-16</v>
          </cell>
          <cell r="U309">
            <v>54400000</v>
          </cell>
          <cell r="V309">
            <v>54400000</v>
          </cell>
          <cell r="W309">
            <v>0</v>
          </cell>
          <cell r="X309" t="str">
            <v>no</v>
          </cell>
          <cell r="Y309" t="str">
            <v>no</v>
          </cell>
          <cell r="Z309" t="str">
            <v>41725</v>
          </cell>
          <cell r="AA309">
            <v>54400000</v>
          </cell>
          <cell r="AB309">
            <v>0</v>
          </cell>
          <cell r="AC309" t="str">
            <v>710</v>
          </cell>
          <cell r="AD309" t="str">
            <v>Dirección de Difusión y Cultura Estadística</v>
          </cell>
          <cell r="AF309" t="str">
            <v>Salgado Germán</v>
          </cell>
          <cell r="AG309" t="str">
            <v>DICE_04 - Elaborar un documento con el diseño e implementación de la estrategia de relacionamiento con los Grupos de interés que utilizan la información estadística y recursos pedagógicos, a través de acciones y espacios de relacionamiento y sensibilización.</v>
          </cell>
          <cell r="AH309">
            <v>1</v>
          </cell>
          <cell r="AI309">
            <v>0</v>
          </cell>
          <cell r="AJ309">
            <v>0</v>
          </cell>
          <cell r="AK309">
            <v>0</v>
          </cell>
          <cell r="AL309">
            <v>0</v>
          </cell>
          <cell r="AM309">
            <v>1</v>
          </cell>
          <cell r="AN309" t="str">
            <v>DICE_04</v>
          </cell>
          <cell r="AO309">
            <v>54400000</v>
          </cell>
          <cell r="AP309" t="str">
            <v>0</v>
          </cell>
          <cell r="AQ309">
            <v>0</v>
          </cell>
          <cell r="AR309" t="str">
            <v>0</v>
          </cell>
          <cell r="AS309">
            <v>0</v>
          </cell>
          <cell r="AT309">
            <v>54400000</v>
          </cell>
          <cell r="AU309">
            <v>0</v>
          </cell>
        </row>
        <row r="310">
          <cell r="A310">
            <v>397010125</v>
          </cell>
          <cell r="B310" t="str">
            <v>Dirección de Difusión y Cultura Estadística</v>
          </cell>
          <cell r="C310" t="str">
            <v>DICE</v>
          </cell>
          <cell r="D310" t="str">
            <v>FORT_DIFUSION_2025_SDIE</v>
          </cell>
          <cell r="E310" t="str">
            <v>Fortalecimiento de la Difusión</v>
          </cell>
          <cell r="F310" t="str">
            <v>Cultura estadística</v>
          </cell>
          <cell r="G310" t="str">
            <v>Servicio de difusión de la información estadística</v>
          </cell>
          <cell r="H310" t="str">
            <v>DICE-Cultura estadística-Servicio de difusión de la información estadística</v>
          </cell>
          <cell r="I310" t="str">
            <v>2022011000062</v>
          </cell>
          <cell r="J310" t="str">
            <v>DIRECCIÓN TERRITORIAL CENTRAL</v>
          </cell>
          <cell r="K310" t="str">
            <v>DANE CENTRAL</v>
          </cell>
          <cell r="L310" t="str">
            <v>Talento Humano</v>
          </cell>
          <cell r="M310" t="str">
            <v>Profesional</v>
          </cell>
          <cell r="N310" t="str">
            <v>1</v>
          </cell>
          <cell r="O310">
            <v>8</v>
          </cell>
          <cell r="P310" t="str">
            <v>15</v>
          </cell>
          <cell r="Q310" t="str">
            <v>8.5000000000</v>
          </cell>
          <cell r="R310">
            <v>100</v>
          </cell>
          <cell r="S310">
            <v>6300000</v>
          </cell>
          <cell r="T310" t="str">
            <v>2025-04-15</v>
          </cell>
          <cell r="U310">
            <v>53550000</v>
          </cell>
          <cell r="V310">
            <v>53550000</v>
          </cell>
          <cell r="W310">
            <v>0</v>
          </cell>
          <cell r="X310" t="str">
            <v>NO</v>
          </cell>
          <cell r="Y310" t="str">
            <v>NO</v>
          </cell>
          <cell r="Z310" t="str">
            <v>95225</v>
          </cell>
          <cell r="AA310">
            <v>53550000</v>
          </cell>
          <cell r="AB310">
            <v>0</v>
          </cell>
          <cell r="AC310" t="str">
            <v>5306</v>
          </cell>
          <cell r="AD310" t="str">
            <v>Dirección de Difusión y Cultura Estadística</v>
          </cell>
          <cell r="AF310" t="str">
            <v>Rediseño 2 -Cilenia López</v>
          </cell>
          <cell r="AG310" t="str">
            <v>DICE_02 - Elaborar un documento con el diseño e implementación de la estrategia de accesibilidad del portal web que permita el cumplimiento  de la clasificación del nivel AA de conformidad con la norma NTC 5854</v>
          </cell>
          <cell r="AH310">
            <v>1</v>
          </cell>
          <cell r="AI310" t="str">
            <v/>
          </cell>
          <cell r="AJ310">
            <v>0</v>
          </cell>
          <cell r="AK310" t="str">
            <v/>
          </cell>
          <cell r="AL310">
            <v>0</v>
          </cell>
          <cell r="AM310">
            <v>1</v>
          </cell>
          <cell r="AN310" t="str">
            <v>DICE_02</v>
          </cell>
          <cell r="AO310">
            <v>53550000</v>
          </cell>
          <cell r="AP310" t="str">
            <v/>
          </cell>
          <cell r="AQ310">
            <v>0</v>
          </cell>
          <cell r="AR310" t="str">
            <v/>
          </cell>
          <cell r="AS310">
            <v>0</v>
          </cell>
          <cell r="AT310">
            <v>53550000</v>
          </cell>
          <cell r="AU310">
            <v>0</v>
          </cell>
        </row>
        <row r="311">
          <cell r="A311">
            <v>397110125</v>
          </cell>
          <cell r="B311" t="str">
            <v>Dirección de Difusión y Cultura Estadística</v>
          </cell>
          <cell r="C311" t="str">
            <v>DICE</v>
          </cell>
          <cell r="D311" t="str">
            <v>FORT_DIFUSION_2025_SDIE</v>
          </cell>
          <cell r="E311" t="str">
            <v>Fortalecimiento de la Difusión</v>
          </cell>
          <cell r="F311" t="str">
            <v>Cultura estadística</v>
          </cell>
          <cell r="G311" t="str">
            <v>Servicio de difusión de la información estadística</v>
          </cell>
          <cell r="H311" t="str">
            <v>DICE-Cultura estadística-Servicio de difusión de la información estadística</v>
          </cell>
          <cell r="I311" t="str">
            <v>2022011000062</v>
          </cell>
          <cell r="J311" t="str">
            <v>DIRECCIÓN TERRITORIAL CENTRAL</v>
          </cell>
          <cell r="K311" t="str">
            <v>DANE CENTRAL</v>
          </cell>
          <cell r="L311" t="str">
            <v>Talento Humano</v>
          </cell>
          <cell r="M311" t="str">
            <v>Profesional</v>
          </cell>
          <cell r="N311" t="str">
            <v>1</v>
          </cell>
          <cell r="O311">
            <v>8</v>
          </cell>
          <cell r="P311" t="str">
            <v>15</v>
          </cell>
          <cell r="Q311" t="str">
            <v>8.5000000000</v>
          </cell>
          <cell r="R311">
            <v>100</v>
          </cell>
          <cell r="S311">
            <v>6000000</v>
          </cell>
          <cell r="T311" t="str">
            <v>2025-04-15</v>
          </cell>
          <cell r="U311">
            <v>51000000</v>
          </cell>
          <cell r="V311">
            <v>51000000</v>
          </cell>
          <cell r="W311">
            <v>0</v>
          </cell>
          <cell r="X311" t="str">
            <v>NO</v>
          </cell>
          <cell r="Y311" t="str">
            <v>NO</v>
          </cell>
          <cell r="Z311" t="str">
            <v>95125</v>
          </cell>
          <cell r="AA311">
            <v>51000000</v>
          </cell>
          <cell r="AB311">
            <v>0</v>
          </cell>
          <cell r="AC311" t="str">
            <v>5305</v>
          </cell>
          <cell r="AD311" t="str">
            <v>Dirección de Difusión y Cultura Estadística</v>
          </cell>
          <cell r="AF311" t="str">
            <v>Rediseño 3 - Angélica Acendra</v>
          </cell>
          <cell r="AG311" t="str">
            <v>DICE_02 - Elaborar un documento con el diseño e implementación de la estrategia de accesibilidad del portal web que permita el cumplimiento  de la clasificación del nivel AA de conformidad con la norma NTC 5854</v>
          </cell>
          <cell r="AH311">
            <v>1</v>
          </cell>
          <cell r="AI311" t="str">
            <v/>
          </cell>
          <cell r="AJ311">
            <v>0</v>
          </cell>
          <cell r="AK311" t="str">
            <v/>
          </cell>
          <cell r="AL311">
            <v>0</v>
          </cell>
          <cell r="AM311">
            <v>1</v>
          </cell>
          <cell r="AN311" t="str">
            <v>DICE_02</v>
          </cell>
          <cell r="AO311">
            <v>51000000</v>
          </cell>
          <cell r="AP311" t="str">
            <v/>
          </cell>
          <cell r="AQ311">
            <v>0</v>
          </cell>
          <cell r="AR311" t="str">
            <v/>
          </cell>
          <cell r="AS311">
            <v>0</v>
          </cell>
          <cell r="AT311">
            <v>51000000</v>
          </cell>
          <cell r="AU311">
            <v>0</v>
          </cell>
        </row>
        <row r="312">
          <cell r="A312">
            <v>397210125</v>
          </cell>
          <cell r="B312" t="str">
            <v>Dirección de Difusión y Cultura Estadística</v>
          </cell>
          <cell r="C312" t="str">
            <v>DICE</v>
          </cell>
          <cell r="D312" t="str">
            <v>FORT_DIFUSION_2025_SDIE</v>
          </cell>
          <cell r="E312" t="str">
            <v>Fortalecimiento de la Difusión</v>
          </cell>
          <cell r="F312" t="str">
            <v>Cultura estadística</v>
          </cell>
          <cell r="G312" t="str">
            <v>Servicio de difusión de la información estadística</v>
          </cell>
          <cell r="H312" t="str">
            <v>DICE-Cultura estadística-Servicio de difusión de la información estadística</v>
          </cell>
          <cell r="I312" t="str">
            <v>2022011000062</v>
          </cell>
          <cell r="J312" t="str">
            <v>DIRECCIÓN TERRITORIAL CENTRAL</v>
          </cell>
          <cell r="K312" t="str">
            <v>DANE CENTRAL</v>
          </cell>
          <cell r="L312" t="str">
            <v>Talento Humano</v>
          </cell>
          <cell r="M312" t="str">
            <v>Profesional</v>
          </cell>
          <cell r="N312" t="str">
            <v>1</v>
          </cell>
          <cell r="O312">
            <v>7</v>
          </cell>
          <cell r="P312" t="str">
            <v>15</v>
          </cell>
          <cell r="Q312" t="str">
            <v>7.5000000000</v>
          </cell>
          <cell r="R312">
            <v>100</v>
          </cell>
          <cell r="S312">
            <v>7000000</v>
          </cell>
          <cell r="T312" t="str">
            <v>2025-04-15</v>
          </cell>
          <cell r="U312">
            <v>52500000</v>
          </cell>
          <cell r="V312">
            <v>52500000</v>
          </cell>
          <cell r="W312">
            <v>0</v>
          </cell>
          <cell r="X312" t="str">
            <v>no</v>
          </cell>
          <cell r="Y312" t="str">
            <v>no</v>
          </cell>
          <cell r="Z312" t="str">
            <v>97325</v>
          </cell>
          <cell r="AA312">
            <v>52500000</v>
          </cell>
          <cell r="AB312">
            <v>0</v>
          </cell>
          <cell r="AC312" t="str">
            <v>5489</v>
          </cell>
          <cell r="AD312" t="str">
            <v>Dirección de Difusión y Cultura Estadística</v>
          </cell>
          <cell r="AF312" t="str">
            <v>Rediseño 4 - Pendiente persona</v>
          </cell>
          <cell r="AG312" t="str">
            <v>DICE_02 - Elaborar un documento con el diseño e implementación de la estrategia de accesibilidad del portal web que permita el cumplimiento  de la clasificación del nivel AA de conformidad con la norma NTC 5854</v>
          </cell>
          <cell r="AH312">
            <v>1</v>
          </cell>
          <cell r="AI312" t="str">
            <v/>
          </cell>
          <cell r="AJ312">
            <v>0</v>
          </cell>
          <cell r="AK312" t="str">
            <v/>
          </cell>
          <cell r="AL312">
            <v>0</v>
          </cell>
          <cell r="AM312">
            <v>1</v>
          </cell>
          <cell r="AN312" t="str">
            <v>DICE_02</v>
          </cell>
          <cell r="AO312">
            <v>52500000</v>
          </cell>
          <cell r="AP312" t="str">
            <v/>
          </cell>
          <cell r="AQ312">
            <v>0</v>
          </cell>
          <cell r="AR312" t="str">
            <v/>
          </cell>
          <cell r="AS312">
            <v>0</v>
          </cell>
          <cell r="AT312">
            <v>52500000</v>
          </cell>
          <cell r="AU312">
            <v>0</v>
          </cell>
        </row>
        <row r="313">
          <cell r="A313">
            <v>114510125</v>
          </cell>
          <cell r="B313" t="str">
            <v>Dirección de Difusión y Cultura Estadística</v>
          </cell>
          <cell r="C313" t="str">
            <v>DICE</v>
          </cell>
          <cell r="D313" t="str">
            <v>FORT_DIFUSION_2025_SDIE</v>
          </cell>
          <cell r="E313" t="str">
            <v>Fortalecimiento de la Difusión</v>
          </cell>
          <cell r="F313" t="str">
            <v>Cultura estadística</v>
          </cell>
          <cell r="G313" t="str">
            <v>Servicio de difusión de la información estadística</v>
          </cell>
          <cell r="H313" t="str">
            <v>DICE-Cultura estadística-Servicio de difusión de la información estadística</v>
          </cell>
          <cell r="I313" t="str">
            <v>2022011000062</v>
          </cell>
          <cell r="J313" t="str">
            <v>DIRECCIÓN TERRITORIAL CENTRAL</v>
          </cell>
          <cell r="K313" t="str">
            <v>DANE CENTRAL</v>
          </cell>
          <cell r="L313" t="str">
            <v>Talento Humano</v>
          </cell>
          <cell r="M313" t="str">
            <v>Profesional</v>
          </cell>
          <cell r="N313" t="str">
            <v>1</v>
          </cell>
          <cell r="O313">
            <v>9</v>
          </cell>
          <cell r="P313" t="str">
            <v>0</v>
          </cell>
          <cell r="Q313" t="str">
            <v>9.0000000000</v>
          </cell>
          <cell r="R313">
            <v>100</v>
          </cell>
          <cell r="S313">
            <v>4700000</v>
          </cell>
          <cell r="T313" t="str">
            <v>2025-02-19</v>
          </cell>
          <cell r="U313">
            <v>42300000</v>
          </cell>
          <cell r="V313">
            <v>42300000</v>
          </cell>
          <cell r="W313">
            <v>0</v>
          </cell>
          <cell r="X313" t="str">
            <v>NO</v>
          </cell>
          <cell r="Y313" t="str">
            <v>NO</v>
          </cell>
          <cell r="Z313" t="str">
            <v>87325</v>
          </cell>
          <cell r="AA313">
            <v>42300000</v>
          </cell>
          <cell r="AB313">
            <v>0</v>
          </cell>
          <cell r="AC313" t="str">
            <v>2408</v>
          </cell>
          <cell r="AD313" t="str">
            <v>Dirección de Difusión y Cultura Estadística</v>
          </cell>
          <cell r="AF313" t="str">
            <v>Barrera Segura Gustavo Andrés_Diseñador UI/UX  Rediseño de secciones - -</v>
          </cell>
          <cell r="AG313" t="str">
            <v>DICE_02 - Elaborar un documento con el diseño e implementación de la estrategia de accesibilidad del portal web que permita el cumplimiento  de la clasificación del nivel AA de conformidad con la norma NTC 5854</v>
          </cell>
          <cell r="AH313">
            <v>1</v>
          </cell>
          <cell r="AI313">
            <v>0</v>
          </cell>
          <cell r="AJ313">
            <v>0</v>
          </cell>
          <cell r="AK313">
            <v>0</v>
          </cell>
          <cell r="AL313">
            <v>0</v>
          </cell>
          <cell r="AM313">
            <v>1</v>
          </cell>
          <cell r="AN313" t="str">
            <v>DICE_02</v>
          </cell>
          <cell r="AO313">
            <v>42300000</v>
          </cell>
          <cell r="AP313" t="str">
            <v>0</v>
          </cell>
          <cell r="AQ313">
            <v>0</v>
          </cell>
          <cell r="AR313" t="str">
            <v>0</v>
          </cell>
          <cell r="AS313">
            <v>0</v>
          </cell>
          <cell r="AT313">
            <v>42300000</v>
          </cell>
          <cell r="AU313">
            <v>0</v>
          </cell>
        </row>
        <row r="314">
          <cell r="A314">
            <v>114410125</v>
          </cell>
          <cell r="B314" t="str">
            <v>Dirección de Difusión y Cultura Estadística</v>
          </cell>
          <cell r="C314" t="str">
            <v>DICE</v>
          </cell>
          <cell r="D314" t="str">
            <v>FORT_DIFUSION_2025_SAGCCE</v>
          </cell>
          <cell r="E314" t="str">
            <v>Fortalecimiento de la Difusión</v>
          </cell>
          <cell r="F314" t="str">
            <v>Cultura estadística</v>
          </cell>
          <cell r="G314" t="str">
            <v>Servicio de apoyo a la gestión de conocimiento y consolidación de la cultura estadística</v>
          </cell>
          <cell r="H314" t="str">
            <v>DICE-Cultura estadística-Servicio de apoyo a la gestión de conocimiento y consolidación de la cultura estadística</v>
          </cell>
          <cell r="I314" t="str">
            <v>2022011000062</v>
          </cell>
          <cell r="J314" t="str">
            <v>DIRECCIÓN TERRITORIAL CENTRAL</v>
          </cell>
          <cell r="K314" t="str">
            <v>DANE CENTRAL</v>
          </cell>
          <cell r="L314" t="str">
            <v>Talento Humano</v>
          </cell>
          <cell r="M314" t="str">
            <v>Encuestador Basico</v>
          </cell>
          <cell r="N314" t="str">
            <v>1</v>
          </cell>
          <cell r="O314">
            <v>3</v>
          </cell>
          <cell r="P314" t="str">
            <v>26</v>
          </cell>
          <cell r="Q314" t="str">
            <v>3.8666666667</v>
          </cell>
          <cell r="R314">
            <v>100</v>
          </cell>
          <cell r="S314">
            <v>2500000</v>
          </cell>
          <cell r="T314" t="str">
            <v>2025-02-18</v>
          </cell>
          <cell r="U314">
            <v>9666666.6699999999</v>
          </cell>
          <cell r="V314">
            <v>9666666.6699999999</v>
          </cell>
          <cell r="W314">
            <v>0</v>
          </cell>
          <cell r="X314" t="str">
            <v>no</v>
          </cell>
          <cell r="Y314" t="str">
            <v>no</v>
          </cell>
          <cell r="Z314" t="str">
            <v>42725</v>
          </cell>
          <cell r="AA314">
            <v>9666666.6699999999</v>
          </cell>
          <cell r="AB314">
            <v>0</v>
          </cell>
          <cell r="AC314" t="str">
            <v>682</v>
          </cell>
          <cell r="AD314" t="str">
            <v>Dirección de Difusión y Cultura Estadística</v>
          </cell>
          <cell r="AF314" t="str">
            <v>Bermúdezb Florez Maryem  Zoe _Gestión institucional junior ZB - -</v>
          </cell>
          <cell r="AG314" t="str">
            <v>DICE_04 - Elaborar un documento con el diseño e implementación de la estrategia de relacionamiento con los Grupos de interés que utilizan la información estadística y recursos pedagógicos, a través de acciones y espacios de relacionamiento y sensibilización.</v>
          </cell>
          <cell r="AH314">
            <v>1</v>
          </cell>
          <cell r="AI314">
            <v>0</v>
          </cell>
          <cell r="AJ314">
            <v>0</v>
          </cell>
          <cell r="AK314">
            <v>0</v>
          </cell>
          <cell r="AL314">
            <v>0</v>
          </cell>
          <cell r="AM314">
            <v>1</v>
          </cell>
          <cell r="AN314" t="str">
            <v>DICE_04</v>
          </cell>
          <cell r="AO314">
            <v>9666666.6699999999</v>
          </cell>
          <cell r="AP314" t="str">
            <v>0</v>
          </cell>
          <cell r="AQ314">
            <v>0</v>
          </cell>
          <cell r="AR314" t="str">
            <v>0</v>
          </cell>
          <cell r="AS314">
            <v>0</v>
          </cell>
          <cell r="AT314">
            <v>9666666.6699999999</v>
          </cell>
          <cell r="AU314">
            <v>0</v>
          </cell>
        </row>
        <row r="315">
          <cell r="A315">
            <v>412110125</v>
          </cell>
          <cell r="B315" t="str">
            <v>Dirección de Difusión y Cultura Estadística</v>
          </cell>
          <cell r="C315" t="str">
            <v>DICE</v>
          </cell>
          <cell r="D315" t="str">
            <v>FORT_DIFUSION_2025_SAGCCE</v>
          </cell>
          <cell r="E315" t="str">
            <v>Fortalecimiento de la Difusión</v>
          </cell>
          <cell r="F315" t="str">
            <v>Cultura estadística</v>
          </cell>
          <cell r="G315" t="str">
            <v>Servicio de apoyo a la gestión de conocimiento y consolidación de la cultura estadística</v>
          </cell>
          <cell r="H315" t="str">
            <v>DICE-Cultura estadística-Servicio de apoyo a la gestión de conocimiento y consolidación de la cultura estadística</v>
          </cell>
          <cell r="I315" t="str">
            <v>2022011000062</v>
          </cell>
          <cell r="J315" t="str">
            <v>DIRECCIÓN TERRITORIAL CENTRAL</v>
          </cell>
          <cell r="K315" t="str">
            <v>DANE CENTRAL</v>
          </cell>
          <cell r="L315" t="str">
            <v>Talento Humano</v>
          </cell>
          <cell r="M315" t="str">
            <v>Profesional Junior</v>
          </cell>
          <cell r="N315" t="str">
            <v>1</v>
          </cell>
          <cell r="O315">
            <v>6</v>
          </cell>
          <cell r="P315" t="str">
            <v>21</v>
          </cell>
          <cell r="Q315" t="str">
            <v>6.7000000000</v>
          </cell>
          <cell r="R315">
            <v>100</v>
          </cell>
          <cell r="S315">
            <v>3500000</v>
          </cell>
          <cell r="T315" t="str">
            <v>2025-05-05</v>
          </cell>
          <cell r="U315">
            <v>23450000</v>
          </cell>
          <cell r="V315">
            <v>23450000</v>
          </cell>
          <cell r="W315">
            <v>0</v>
          </cell>
          <cell r="X315" t="str">
            <v>no</v>
          </cell>
          <cell r="Y315" t="str">
            <v>no</v>
          </cell>
          <cell r="Z315" t="str">
            <v>100925</v>
          </cell>
          <cell r="AA315">
            <v>23450000</v>
          </cell>
          <cell r="AB315">
            <v>0</v>
          </cell>
          <cell r="AC315" t="str">
            <v>5795</v>
          </cell>
          <cell r="AD315" t="str">
            <v>Dirección de Difusión y Cultura Estadística</v>
          </cell>
          <cell r="AF315" t="str">
            <v>Cto nuevo Zoe Bermúdez profesional</v>
          </cell>
          <cell r="AG315" t="str">
            <v>DICE_04 - Elaborar un documento con el diseño e implementación de la estrategia de relacionamiento con los Grupos de interés que utilizan la información estadística y recursos pedagógicos, a través de acciones y espacios de relacionamiento y sensibilización.</v>
          </cell>
          <cell r="AH315">
            <v>1</v>
          </cell>
          <cell r="AI315" t="str">
            <v/>
          </cell>
          <cell r="AJ315">
            <v>0</v>
          </cell>
          <cell r="AK315" t="str">
            <v/>
          </cell>
          <cell r="AL315">
            <v>0</v>
          </cell>
          <cell r="AM315">
            <v>1</v>
          </cell>
          <cell r="AN315" t="str">
            <v>DICE_04</v>
          </cell>
          <cell r="AO315">
            <v>23450000</v>
          </cell>
          <cell r="AP315" t="str">
            <v/>
          </cell>
          <cell r="AQ315">
            <v>0</v>
          </cell>
          <cell r="AR315" t="str">
            <v/>
          </cell>
          <cell r="AS315">
            <v>0</v>
          </cell>
          <cell r="AT315">
            <v>23450000</v>
          </cell>
          <cell r="AU315">
            <v>0</v>
          </cell>
        </row>
        <row r="316">
          <cell r="A316">
            <v>114210125</v>
          </cell>
          <cell r="B316" t="str">
            <v>Dirección de Difusión y Cultura Estadística</v>
          </cell>
          <cell r="C316" t="str">
            <v>DICE</v>
          </cell>
          <cell r="D316" t="str">
            <v>FORT_DIFUSION_2025_SAGCCE</v>
          </cell>
          <cell r="E316" t="str">
            <v>Fortalecimiento de la Difusión</v>
          </cell>
          <cell r="F316" t="str">
            <v>Cultura estadística</v>
          </cell>
          <cell r="G316" t="str">
            <v>Servicio de apoyo a la gestión de conocimiento y consolidación de la cultura estadística</v>
          </cell>
          <cell r="H316" t="str">
            <v>DICE-Cultura estadística-Servicio de apoyo a la gestión de conocimiento y consolidación de la cultura estadística</v>
          </cell>
          <cell r="I316" t="str">
            <v>2022011000062</v>
          </cell>
          <cell r="J316" t="str">
            <v>DIRECCIÓN TERRITORIAL CENTRAL</v>
          </cell>
          <cell r="K316" t="str">
            <v>DANE CENTRAL</v>
          </cell>
          <cell r="L316" t="str">
            <v>Talento Humano</v>
          </cell>
          <cell r="M316" t="str">
            <v>Profesional</v>
          </cell>
          <cell r="N316" t="str">
            <v>1</v>
          </cell>
          <cell r="O316">
            <v>11</v>
          </cell>
          <cell r="P316" t="str">
            <v>16</v>
          </cell>
          <cell r="Q316" t="str">
            <v>11.5333333333</v>
          </cell>
          <cell r="R316">
            <v>100</v>
          </cell>
          <cell r="S316">
            <v>3566792</v>
          </cell>
          <cell r="T316" t="str">
            <v>2025-01-20</v>
          </cell>
          <cell r="U316">
            <v>41137001.07</v>
          </cell>
          <cell r="V316">
            <v>39831600</v>
          </cell>
          <cell r="W316">
            <v>1305401.07</v>
          </cell>
          <cell r="X316" t="str">
            <v>no</v>
          </cell>
          <cell r="Y316" t="str">
            <v>no</v>
          </cell>
          <cell r="Z316" t="str">
            <v>44625</v>
          </cell>
          <cell r="AA316">
            <v>39831600</v>
          </cell>
          <cell r="AB316">
            <v>1305401.07</v>
          </cell>
          <cell r="AC316" t="str">
            <v>760</v>
          </cell>
          <cell r="AD316" t="str">
            <v>Dirección de Difusión y Cultura Estadística</v>
          </cell>
          <cell r="AF316" t="str">
            <v>Muñoz Rodríguez Sebastián_Comunicador Social - Revisión contenidos directora - -</v>
          </cell>
          <cell r="AG316" t="str">
            <v>DICE_04 - Elaborar un documento con el diseño e implementación de la estrategia de relacionamiento con los Grupos de interés que utilizan la información estadística y recursos pedagógicos, a través de acciones y espacios de relacionamiento y sensibilización.</v>
          </cell>
          <cell r="AH316">
            <v>1</v>
          </cell>
          <cell r="AI316">
            <v>0</v>
          </cell>
          <cell r="AJ316">
            <v>0</v>
          </cell>
          <cell r="AK316">
            <v>0</v>
          </cell>
          <cell r="AL316">
            <v>0</v>
          </cell>
          <cell r="AM316">
            <v>1</v>
          </cell>
          <cell r="AN316" t="str">
            <v>DICE_04</v>
          </cell>
          <cell r="AO316">
            <v>41137001.07</v>
          </cell>
          <cell r="AP316" t="str">
            <v>0</v>
          </cell>
          <cell r="AQ316">
            <v>0</v>
          </cell>
          <cell r="AR316" t="str">
            <v>0</v>
          </cell>
          <cell r="AS316">
            <v>0</v>
          </cell>
          <cell r="AT316">
            <v>41137001.07</v>
          </cell>
          <cell r="AU316">
            <v>0</v>
          </cell>
        </row>
        <row r="317">
          <cell r="A317">
            <v>540125</v>
          </cell>
          <cell r="B317" t="str">
            <v>Dirección de Difusión y Cultura Estadística</v>
          </cell>
          <cell r="C317" t="str">
            <v>DICE</v>
          </cell>
          <cell r="D317" t="str">
            <v>FORT_DIFUSION_2025_SDIE</v>
          </cell>
          <cell r="E317" t="str">
            <v>Fortalecimiento de la Difusión</v>
          </cell>
          <cell r="F317" t="str">
            <v>Cultura estadística</v>
          </cell>
          <cell r="G317" t="str">
            <v>Servicio de difusión de la información estadística</v>
          </cell>
          <cell r="H317" t="str">
            <v>DICE-Cultura estadística-Servicio de difusión de la información estadística</v>
          </cell>
          <cell r="I317" t="str">
            <v>2022011000062</v>
          </cell>
          <cell r="J317" t="str">
            <v>DIRECCIÓN TERRITORIAL CENTRAL</v>
          </cell>
          <cell r="K317" t="str">
            <v>DANE CENTRAL</v>
          </cell>
          <cell r="L317" t="str">
            <v>Tiquete</v>
          </cell>
          <cell r="M317" t="str">
            <v>tiquete_nacional</v>
          </cell>
          <cell r="N317">
            <v>5</v>
          </cell>
          <cell r="T317" t="str">
            <v>2025-04-01</v>
          </cell>
          <cell r="U317">
            <v>5000000</v>
          </cell>
          <cell r="V317">
            <v>5000000</v>
          </cell>
          <cell r="W317">
            <v>0</v>
          </cell>
          <cell r="X317" t="str">
            <v>NO</v>
          </cell>
          <cell r="Y317" t="str">
            <v>NO</v>
          </cell>
          <cell r="Z317" t="str">
            <v>93125</v>
          </cell>
          <cell r="AA317">
            <v>5000000</v>
          </cell>
          <cell r="AB317">
            <v>0</v>
          </cell>
          <cell r="AC317" t="str">
            <v>4953</v>
          </cell>
          <cell r="AD317" t="str">
            <v>Gestión Humana</v>
          </cell>
          <cell r="AF317" t="str">
            <v>Tiquetes Difusión - -</v>
          </cell>
          <cell r="AG317" t="str">
            <v>DICE_03 - Elaborar un documento con el diseño e implementación de la estrategia de servicio al ciudadano con el fin de que accedan de forma efectiva y oportuna a sus derechos de manera directa,  ágil, transparente y participativa a través de los canales dispuestos por la entidad.</v>
          </cell>
          <cell r="AH317">
            <v>1</v>
          </cell>
          <cell r="AI317">
            <v>0</v>
          </cell>
          <cell r="AJ317">
            <v>0</v>
          </cell>
          <cell r="AK317">
            <v>0</v>
          </cell>
          <cell r="AL317">
            <v>0</v>
          </cell>
          <cell r="AM317">
            <v>1</v>
          </cell>
          <cell r="AN317" t="str">
            <v>DICE_03</v>
          </cell>
          <cell r="AO317">
            <v>5000000</v>
          </cell>
          <cell r="AP317" t="str">
            <v>0</v>
          </cell>
          <cell r="AQ317">
            <v>0</v>
          </cell>
          <cell r="AR317" t="str">
            <v>0</v>
          </cell>
          <cell r="AS317">
            <v>0</v>
          </cell>
          <cell r="AT317">
            <v>5000000</v>
          </cell>
          <cell r="AU317">
            <v>0</v>
          </cell>
        </row>
        <row r="318">
          <cell r="A318">
            <v>340125</v>
          </cell>
          <cell r="B318" t="str">
            <v>Dirección de Difusión y Cultura Estadística</v>
          </cell>
          <cell r="C318" t="str">
            <v>DICE</v>
          </cell>
          <cell r="D318" t="str">
            <v>FORT_DIFUSION_2025_SAGCCE</v>
          </cell>
          <cell r="E318" t="str">
            <v>Fortalecimiento de la Difusión</v>
          </cell>
          <cell r="F318" t="str">
            <v>Cultura estadística</v>
          </cell>
          <cell r="G318" t="str">
            <v>Servicio de apoyo a la gestión de conocimiento y consolidación de la cultura estadística</v>
          </cell>
          <cell r="H318" t="str">
            <v>DICE-Cultura estadística-Servicio de apoyo a la gestión de conocimiento y consolidación de la cultura estadística</v>
          </cell>
          <cell r="I318" t="str">
            <v>2022011000062</v>
          </cell>
          <cell r="J318" t="str">
            <v>DIRECCIÓN TERRITORIAL CENTRAL</v>
          </cell>
          <cell r="K318" t="str">
            <v>DANE CENTRAL</v>
          </cell>
          <cell r="L318" t="str">
            <v>Tiquete</v>
          </cell>
          <cell r="M318" t="str">
            <v>tiquete_nacional</v>
          </cell>
          <cell r="N318">
            <v>25</v>
          </cell>
          <cell r="T318" t="str">
            <v>2025-04-01</v>
          </cell>
          <cell r="U318">
            <v>25000000</v>
          </cell>
          <cell r="V318">
            <v>25000000</v>
          </cell>
          <cell r="W318">
            <v>0</v>
          </cell>
          <cell r="X318" t="str">
            <v>NO</v>
          </cell>
          <cell r="Y318" t="str">
            <v>NO</v>
          </cell>
          <cell r="Z318" t="str">
            <v>93125</v>
          </cell>
          <cell r="AA318">
            <v>25000000</v>
          </cell>
          <cell r="AB318">
            <v>0</v>
          </cell>
          <cell r="AC318" t="str">
            <v>4953</v>
          </cell>
          <cell r="AD318" t="str">
            <v>Gestión Humana</v>
          </cell>
          <cell r="AF318" t="str">
            <v>Tiquetes Gestión del Conocimiento - -</v>
          </cell>
          <cell r="AG318" t="str">
            <v>DICE_04 - Elaborar un documento con el diseño e implementación de la estrategia de relacionamiento con los Grupos de interés que utilizan la información estadística y recursos pedagógicos, a través de acciones y espacios de relacionamiento y sensibilización.</v>
          </cell>
          <cell r="AH318">
            <v>1</v>
          </cell>
          <cell r="AI318">
            <v>0</v>
          </cell>
          <cell r="AJ318">
            <v>0</v>
          </cell>
          <cell r="AK318">
            <v>0</v>
          </cell>
          <cell r="AL318">
            <v>0</v>
          </cell>
          <cell r="AM318">
            <v>1</v>
          </cell>
          <cell r="AN318" t="str">
            <v>DICE_04</v>
          </cell>
          <cell r="AO318">
            <v>25000000</v>
          </cell>
          <cell r="AP318" t="str">
            <v>0</v>
          </cell>
          <cell r="AQ318">
            <v>0</v>
          </cell>
          <cell r="AR318" t="str">
            <v>0</v>
          </cell>
          <cell r="AS318">
            <v>0</v>
          </cell>
          <cell r="AT318">
            <v>25000000</v>
          </cell>
          <cell r="AU318">
            <v>0</v>
          </cell>
        </row>
        <row r="319">
          <cell r="A319">
            <v>28130125</v>
          </cell>
          <cell r="B319" t="str">
            <v>Dirección de Difusión y Cultura Estadística</v>
          </cell>
          <cell r="C319" t="str">
            <v>DICE</v>
          </cell>
          <cell r="D319" t="str">
            <v>FORT_DIFUSION_2025_SAGCCE</v>
          </cell>
          <cell r="E319" t="str">
            <v>Fortalecimiento de la Difusión</v>
          </cell>
          <cell r="F319" t="str">
            <v>Cultura estadística</v>
          </cell>
          <cell r="G319" t="str">
            <v>Servicio de apoyo a la gestión de conocimiento y consolidación de la cultura estadística</v>
          </cell>
          <cell r="H319" t="str">
            <v>DICE-Cultura estadística-Servicio de apoyo a la gestión de conocimiento y consolidación de la cultura estadística</v>
          </cell>
          <cell r="I319" t="str">
            <v>2022011000062</v>
          </cell>
          <cell r="J319" t="str">
            <v>DIRECCIÓN TERRITORIAL CENTRAL</v>
          </cell>
          <cell r="K319" t="str">
            <v>DANE CENTRAL</v>
          </cell>
          <cell r="L319" t="str">
            <v>Viático</v>
          </cell>
          <cell r="M319" t="str">
            <v>Viático</v>
          </cell>
          <cell r="T319" t="str">
            <v>2025-04-01</v>
          </cell>
          <cell r="U319">
            <v>27000000</v>
          </cell>
          <cell r="V319">
            <v>27000000</v>
          </cell>
          <cell r="W319">
            <v>0</v>
          </cell>
          <cell r="X319" t="str">
            <v>NO</v>
          </cell>
          <cell r="Y319" t="str">
            <v>NO</v>
          </cell>
          <cell r="Z319" t="str">
            <v>63825</v>
          </cell>
          <cell r="AA319">
            <v>27000000</v>
          </cell>
          <cell r="AB319">
            <v>0</v>
          </cell>
          <cell r="AC319" t="str">
            <v>1795</v>
          </cell>
          <cell r="AD319" t="str">
            <v>Dirección de Difusión y Cultura Estadística</v>
          </cell>
          <cell r="AF319" t="str">
            <v>Viáticos Gestión del Conocimiento - -</v>
          </cell>
          <cell r="AG319" t="str">
            <v>DICE_04 - Elaborar un documento con el diseño e implementación de la estrategia de relacionamiento con los Grupos de interés que utilizan la información estadística y recursos pedagógicos, a través de acciones y espacios de relacionamiento y sensibilización.</v>
          </cell>
          <cell r="AH319">
            <v>1</v>
          </cell>
          <cell r="AI319">
            <v>0</v>
          </cell>
          <cell r="AJ319">
            <v>0</v>
          </cell>
          <cell r="AK319">
            <v>0</v>
          </cell>
          <cell r="AL319">
            <v>0</v>
          </cell>
          <cell r="AM319">
            <v>1</v>
          </cell>
          <cell r="AN319" t="str">
            <v>DICE_04</v>
          </cell>
          <cell r="AO319">
            <v>27000000</v>
          </cell>
          <cell r="AP319" t="str">
            <v>0</v>
          </cell>
          <cell r="AQ319">
            <v>0</v>
          </cell>
          <cell r="AR319" t="str">
            <v>0</v>
          </cell>
          <cell r="AS319">
            <v>0</v>
          </cell>
          <cell r="AT319">
            <v>27000000</v>
          </cell>
          <cell r="AU319">
            <v>0</v>
          </cell>
        </row>
        <row r="320">
          <cell r="A320">
            <v>28330125</v>
          </cell>
          <cell r="B320" t="str">
            <v>Dirección de Difusión y Cultura Estadística</v>
          </cell>
          <cell r="C320" t="str">
            <v>DICE</v>
          </cell>
          <cell r="D320" t="str">
            <v>FORT_DIFUSION_2025_SDIE</v>
          </cell>
          <cell r="E320" t="str">
            <v>Fortalecimiento de la Difusión</v>
          </cell>
          <cell r="F320" t="str">
            <v>Cultura estadística</v>
          </cell>
          <cell r="G320" t="str">
            <v>Servicio de difusión de la información estadística</v>
          </cell>
          <cell r="H320" t="str">
            <v>DICE-Cultura estadística-Servicio de difusión de la información estadística</v>
          </cell>
          <cell r="I320" t="str">
            <v>2022011000062</v>
          </cell>
          <cell r="J320" t="str">
            <v>DIRECCIÓN TERRITORIAL CENTRAL</v>
          </cell>
          <cell r="K320" t="str">
            <v>DANE CENTRAL</v>
          </cell>
          <cell r="L320" t="str">
            <v>Viático</v>
          </cell>
          <cell r="M320" t="str">
            <v>Viático</v>
          </cell>
          <cell r="T320" t="str">
            <v>2025-04-01</v>
          </cell>
          <cell r="U320">
            <v>7623333</v>
          </cell>
          <cell r="V320">
            <v>7623333</v>
          </cell>
          <cell r="W320">
            <v>0</v>
          </cell>
          <cell r="X320" t="str">
            <v>NO</v>
          </cell>
          <cell r="Y320" t="str">
            <v>NO</v>
          </cell>
          <cell r="Z320" t="str">
            <v>76925</v>
          </cell>
          <cell r="AA320">
            <v>7623333</v>
          </cell>
          <cell r="AB320">
            <v>0</v>
          </cell>
          <cell r="AC320" t="str">
            <v>1990</v>
          </cell>
          <cell r="AD320" t="str">
            <v>Dirección de Difusión y Cultura Estadística</v>
          </cell>
          <cell r="AF320" t="str">
            <v>Viáticos Difusión - -</v>
          </cell>
          <cell r="AG320" t="str">
            <v>DICE_03 - Elaborar un documento con el diseño e implementación de la estrategia de servicio al ciudadano con el fin de que accedan de forma efectiva y oportuna a sus derechos de manera directa,  ágil, transparente y participativa a través de los canales d</v>
          </cell>
          <cell r="AH320">
            <v>1</v>
          </cell>
          <cell r="AI320">
            <v>0</v>
          </cell>
          <cell r="AJ320">
            <v>0</v>
          </cell>
          <cell r="AK320">
            <v>0</v>
          </cell>
          <cell r="AL320">
            <v>0</v>
          </cell>
          <cell r="AM320">
            <v>1</v>
          </cell>
          <cell r="AN320" t="str">
            <v>DICE_03</v>
          </cell>
          <cell r="AO320">
            <v>7623333</v>
          </cell>
          <cell r="AP320" t="str">
            <v>0</v>
          </cell>
          <cell r="AQ320">
            <v>0</v>
          </cell>
          <cell r="AR320" t="str">
            <v>0</v>
          </cell>
          <cell r="AS320">
            <v>0</v>
          </cell>
          <cell r="AT320">
            <v>7623333</v>
          </cell>
          <cell r="AU320">
            <v>0</v>
          </cell>
        </row>
        <row r="321">
          <cell r="A321">
            <v>128450125</v>
          </cell>
          <cell r="B321" t="str">
            <v>Dirección de Difusión y Cultura Estadística</v>
          </cell>
          <cell r="C321" t="str">
            <v>DICE</v>
          </cell>
          <cell r="D321" t="str">
            <v>FORT_DIFUSION_2025_SAGCCE</v>
          </cell>
          <cell r="E321" t="str">
            <v>Fortalecimiento de la Difusión</v>
          </cell>
          <cell r="F321" t="str">
            <v>Cultura estadística</v>
          </cell>
          <cell r="G321" t="str">
            <v>Servicio de apoyo a la gestión de conocimiento y consolidación de la cultura estadística</v>
          </cell>
          <cell r="H321" t="str">
            <v>DICE-Cultura estadística-Servicio de apoyo a la gestión de conocimiento y consolidación de la cultura estadística</v>
          </cell>
          <cell r="I321" t="str">
            <v>2022011000062</v>
          </cell>
          <cell r="J321" t="str">
            <v>DIRECCIÓN TERRITORIAL CENTRAL</v>
          </cell>
          <cell r="K321" t="str">
            <v>DANE CENTRAL</v>
          </cell>
          <cell r="L321" t="str">
            <v>Insumo</v>
          </cell>
          <cell r="M321" t="str">
            <v>Otros_gastos_operativos</v>
          </cell>
          <cell r="N321">
            <v>1</v>
          </cell>
          <cell r="S321">
            <v>3989832.27</v>
          </cell>
          <cell r="T321" t="str">
            <v>2025-08-04</v>
          </cell>
          <cell r="U321">
            <v>3989832.27</v>
          </cell>
          <cell r="W321">
            <v>3989832.27</v>
          </cell>
          <cell r="X321" t="str">
            <v>NO</v>
          </cell>
          <cell r="Y321" t="str">
            <v>NO</v>
          </cell>
          <cell r="AF321" t="str">
            <v>Bolsa cto insumos</v>
          </cell>
          <cell r="AG321" t="str">
            <v>DICE_04 - Elaborar un documento con el diseño e implementación de la estrategia de relacionamiento con los Grupos de interés que utilizan la información estadística y recursos pedagógicos, a través de acciones y espacios de relacionamiento y sensibilización.</v>
          </cell>
          <cell r="AH321">
            <v>1</v>
          </cell>
          <cell r="AI321" t="str">
            <v/>
          </cell>
          <cell r="AJ321">
            <v>0</v>
          </cell>
          <cell r="AK321" t="str">
            <v/>
          </cell>
          <cell r="AL321">
            <v>0</v>
          </cell>
          <cell r="AM321">
            <v>1</v>
          </cell>
          <cell r="AN321" t="str">
            <v>DICE_04</v>
          </cell>
          <cell r="AO321">
            <v>3989832.27</v>
          </cell>
          <cell r="AP321" t="str">
            <v/>
          </cell>
          <cell r="AQ321">
            <v>0</v>
          </cell>
          <cell r="AR321" t="str">
            <v/>
          </cell>
          <cell r="AS321">
            <v>0</v>
          </cell>
          <cell r="AT321">
            <v>3989832.27</v>
          </cell>
          <cell r="AU321">
            <v>0</v>
          </cell>
        </row>
        <row r="322">
          <cell r="A322">
            <v>153050125</v>
          </cell>
          <cell r="B322" t="str">
            <v>Dirección de Difusión y Cultura Estadística</v>
          </cell>
          <cell r="C322" t="str">
            <v>DICE</v>
          </cell>
          <cell r="D322" t="str">
            <v>FORT_DIFUSION_2025_SDIE</v>
          </cell>
          <cell r="E322" t="str">
            <v>Fortalecimiento de la Difusión</v>
          </cell>
          <cell r="F322" t="str">
            <v>Cultura estadística</v>
          </cell>
          <cell r="G322" t="str">
            <v>Servicio de difusión de la información estadística</v>
          </cell>
          <cell r="H322" t="str">
            <v>DICE-Cultura estadística-Servicio de difusión de la información estadística</v>
          </cell>
          <cell r="I322" t="str">
            <v>2022011000062</v>
          </cell>
          <cell r="J322" t="str">
            <v>DIRECCIÓN TERRITORIAL CENTRAL</v>
          </cell>
          <cell r="K322" t="str">
            <v>DANE CENTRAL</v>
          </cell>
          <cell r="L322" t="str">
            <v>Insumo</v>
          </cell>
          <cell r="M322" t="str">
            <v>Otros_gastos_operativos</v>
          </cell>
          <cell r="N322">
            <v>1</v>
          </cell>
          <cell r="S322">
            <v>1920000.01</v>
          </cell>
          <cell r="T322" t="str">
            <v>2025-12-01</v>
          </cell>
          <cell r="U322">
            <v>1920000.01</v>
          </cell>
          <cell r="W322">
            <v>1920000.01</v>
          </cell>
          <cell r="X322" t="str">
            <v>NO</v>
          </cell>
          <cell r="Y322" t="str">
            <v>NO</v>
          </cell>
          <cell r="AF322" t="str">
            <v>Saldo de contratación</v>
          </cell>
          <cell r="AG322" t="str">
            <v>DICE_03 - Elaborar un documento con el diseño e implementación de la estrategia de servicio al ciudadano con el fin de que accedan de forma efectiva y oportuna a sus derechos de manera directa,  ágil, transparente y participativa a través de los canales d</v>
          </cell>
          <cell r="AH322">
            <v>1</v>
          </cell>
          <cell r="AI322" t="str">
            <v/>
          </cell>
          <cell r="AJ322">
            <v>0</v>
          </cell>
          <cell r="AK322" t="str">
            <v/>
          </cell>
          <cell r="AL322">
            <v>0</v>
          </cell>
          <cell r="AM322">
            <v>1</v>
          </cell>
          <cell r="AN322" t="str">
            <v>DICE_03</v>
          </cell>
          <cell r="AO322">
            <v>1920000.01</v>
          </cell>
          <cell r="AP322" t="str">
            <v/>
          </cell>
          <cell r="AQ322">
            <v>0</v>
          </cell>
          <cell r="AR322" t="str">
            <v/>
          </cell>
          <cell r="AS322">
            <v>0</v>
          </cell>
          <cell r="AT322">
            <v>1920000.01</v>
          </cell>
          <cell r="AU322">
            <v>0</v>
          </cell>
        </row>
        <row r="323">
          <cell r="A323">
            <v>107350125</v>
          </cell>
          <cell r="B323" t="str">
            <v>Dirección de Difusión y Cultura Estadística</v>
          </cell>
          <cell r="C323" t="str">
            <v>DICE</v>
          </cell>
          <cell r="D323" t="str">
            <v>FORT_DIFUSION_2025_SDIE</v>
          </cell>
          <cell r="E323" t="str">
            <v>Fortalecimiento de la Difusión</v>
          </cell>
          <cell r="F323" t="str">
            <v>Cultura estadística</v>
          </cell>
          <cell r="G323" t="str">
            <v>Servicio de difusión de la información estadística</v>
          </cell>
          <cell r="H323" t="str">
            <v>DICE-Cultura estadística-Servicio de difusión de la información estadística</v>
          </cell>
          <cell r="I323" t="str">
            <v>2022011000062</v>
          </cell>
          <cell r="J323" t="str">
            <v>DIRECCIÓN TERRITORIAL CENTRAL</v>
          </cell>
          <cell r="K323" t="str">
            <v>DANE CENTRAL</v>
          </cell>
          <cell r="L323" t="str">
            <v>Insumo</v>
          </cell>
          <cell r="M323" t="str">
            <v>Otros_gastos_operativos</v>
          </cell>
          <cell r="N323">
            <v>1</v>
          </cell>
          <cell r="S323">
            <v>10370000</v>
          </cell>
          <cell r="T323" t="str">
            <v>2025-06-30</v>
          </cell>
          <cell r="U323">
            <v>10370000</v>
          </cell>
          <cell r="V323">
            <v>10370000</v>
          </cell>
          <cell r="W323">
            <v>0</v>
          </cell>
          <cell r="X323" t="str">
            <v>NO</v>
          </cell>
          <cell r="Y323" t="str">
            <v>NO</v>
          </cell>
          <cell r="Z323" t="str">
            <v>94625</v>
          </cell>
          <cell r="AA323">
            <v>10370000</v>
          </cell>
          <cell r="AB323">
            <v>0</v>
          </cell>
          <cell r="AC323" t="str">
            <v>5244</v>
          </cell>
          <cell r="AD323" t="str">
            <v>Dirección de Difusión y Cultura Estadística</v>
          </cell>
          <cell r="AF323" t="str">
            <v>Insumos gráficos Taller</v>
          </cell>
          <cell r="AG323" t="str">
            <v>DICE_03 - Elaborar un documento con el diseño e implementación de la estrategia de servicio al ciudadano con el fin de que accedan de forma efectiva y oportuna a sus derechos de manera directa,  ágil, transparente y participativa a través de los canales d</v>
          </cell>
          <cell r="AH323">
            <v>1</v>
          </cell>
          <cell r="AI323">
            <v>0</v>
          </cell>
          <cell r="AJ323">
            <v>0</v>
          </cell>
          <cell r="AK323">
            <v>0</v>
          </cell>
          <cell r="AL323">
            <v>0</v>
          </cell>
          <cell r="AM323">
            <v>1</v>
          </cell>
          <cell r="AN323" t="str">
            <v>DICE_03</v>
          </cell>
          <cell r="AO323">
            <v>10370000</v>
          </cell>
          <cell r="AP323" t="str">
            <v>0</v>
          </cell>
          <cell r="AQ323">
            <v>0</v>
          </cell>
          <cell r="AR323" t="str">
            <v>0</v>
          </cell>
          <cell r="AS323">
            <v>0</v>
          </cell>
          <cell r="AT323">
            <v>10370000</v>
          </cell>
          <cell r="AU323">
            <v>0</v>
          </cell>
        </row>
        <row r="324">
          <cell r="A324">
            <v>106250125</v>
          </cell>
          <cell r="B324" t="str">
            <v>Dirección de Difusión y Cultura Estadística</v>
          </cell>
          <cell r="C324" t="str">
            <v>DICE</v>
          </cell>
          <cell r="D324" t="str">
            <v>FORT_DIFUSION_2025_SAGCCE</v>
          </cell>
          <cell r="E324" t="str">
            <v>Fortalecimiento de la Difusión</v>
          </cell>
          <cell r="F324" t="str">
            <v>Cultura estadística</v>
          </cell>
          <cell r="G324" t="str">
            <v>Servicio de apoyo a la gestión de conocimiento y consolidación de la cultura estadística</v>
          </cell>
          <cell r="H324" t="str">
            <v>DICE-Cultura estadística-Servicio de apoyo a la gestión de conocimiento y consolidación de la cultura estadística</v>
          </cell>
          <cell r="I324" t="str">
            <v>2022011000062</v>
          </cell>
          <cell r="J324" t="str">
            <v>DIRECCIÓN TERRITORIAL CENTRAL</v>
          </cell>
          <cell r="K324" t="str">
            <v>DANE CENTRAL</v>
          </cell>
          <cell r="L324" t="str">
            <v>Insumo</v>
          </cell>
          <cell r="M324" t="str">
            <v>Otros_gastos_operativos</v>
          </cell>
          <cell r="N324">
            <v>1</v>
          </cell>
          <cell r="S324">
            <v>50000000</v>
          </cell>
          <cell r="T324" t="str">
            <v>2025-05-01</v>
          </cell>
          <cell r="U324">
            <v>50000000</v>
          </cell>
          <cell r="V324">
            <v>50000000</v>
          </cell>
          <cell r="W324">
            <v>0</v>
          </cell>
          <cell r="X324" t="str">
            <v>NO</v>
          </cell>
          <cell r="Y324" t="str">
            <v>NO</v>
          </cell>
          <cell r="Z324" t="str">
            <v>95825</v>
          </cell>
          <cell r="AA324">
            <v>50000000</v>
          </cell>
          <cell r="AB324">
            <v>0</v>
          </cell>
          <cell r="AC324" t="str">
            <v>5165</v>
          </cell>
          <cell r="AD324" t="str">
            <v>Dirección de Difusión y Cultura Estadística</v>
          </cell>
          <cell r="AF324" t="str">
            <v>Operador Logístico AAI</v>
          </cell>
          <cell r="AG324" t="str">
            <v>DICE_04 - Elaborar un documento con el diseño e implementación de la estrategia de relacionamiento con los Grupos de interés que utilizan la información estadística y recursos pedagógicos, a través de acciones y espacios de relacionamiento y sensibilización.</v>
          </cell>
          <cell r="AH324">
            <v>1</v>
          </cell>
          <cell r="AI324">
            <v>0</v>
          </cell>
          <cell r="AJ324">
            <v>0</v>
          </cell>
          <cell r="AK324">
            <v>0</v>
          </cell>
          <cell r="AL324">
            <v>0</v>
          </cell>
          <cell r="AM324">
            <v>1</v>
          </cell>
          <cell r="AN324" t="str">
            <v>DICE_04</v>
          </cell>
          <cell r="AO324">
            <v>50000000</v>
          </cell>
          <cell r="AP324" t="str">
            <v>0</v>
          </cell>
          <cell r="AQ324">
            <v>0</v>
          </cell>
          <cell r="AR324" t="str">
            <v>0</v>
          </cell>
          <cell r="AS324">
            <v>0</v>
          </cell>
          <cell r="AT324">
            <v>50000000</v>
          </cell>
          <cell r="AU324">
            <v>0</v>
          </cell>
        </row>
        <row r="325">
          <cell r="A325">
            <v>13850125</v>
          </cell>
          <cell r="B325" t="str">
            <v>Dirección de Difusión y Cultura Estadística</v>
          </cell>
          <cell r="C325" t="str">
            <v>DICE</v>
          </cell>
          <cell r="D325" t="str">
            <v>FORT_DIFUSION_2025_SAGCCE</v>
          </cell>
          <cell r="E325" t="str">
            <v>Fortalecimiento de la Difusión</v>
          </cell>
          <cell r="F325" t="str">
            <v>Cultura estadística</v>
          </cell>
          <cell r="G325" t="str">
            <v>Servicio de apoyo a la gestión de conocimiento y consolidación de la cultura estadística</v>
          </cell>
          <cell r="H325" t="str">
            <v>DICE-Cultura estadística-Servicio de apoyo a la gestión de conocimiento y consolidación de la cultura estadística</v>
          </cell>
          <cell r="I325" t="str">
            <v>2022011000062</v>
          </cell>
          <cell r="J325" t="str">
            <v>DIRECCIÓN TERRITORIAL CENTRAL</v>
          </cell>
          <cell r="K325" t="str">
            <v>DANE CENTRAL</v>
          </cell>
          <cell r="L325" t="str">
            <v>Insumo</v>
          </cell>
          <cell r="M325" t="str">
            <v>Otros_gastos_operativos</v>
          </cell>
          <cell r="N325">
            <v>1</v>
          </cell>
          <cell r="S325">
            <v>38772860.670000002</v>
          </cell>
          <cell r="T325" t="str">
            <v>2025-05-01</v>
          </cell>
          <cell r="U325">
            <v>38772860.670000002</v>
          </cell>
          <cell r="V325">
            <v>38772860.670000002</v>
          </cell>
          <cell r="W325">
            <v>0</v>
          </cell>
          <cell r="X325" t="str">
            <v>NO</v>
          </cell>
          <cell r="Y325" t="str">
            <v>NO</v>
          </cell>
          <cell r="Z325" t="str">
            <v>95825</v>
          </cell>
          <cell r="AA325">
            <v>38772860.670000002</v>
          </cell>
          <cell r="AB325">
            <v>0</v>
          </cell>
          <cell r="AC325" t="str">
            <v>5165</v>
          </cell>
          <cell r="AD325" t="str">
            <v>Dirección de Difusión y Cultura Estadística</v>
          </cell>
          <cell r="AF325" t="str">
            <v>Proveedor Operador Logístico - -</v>
          </cell>
          <cell r="AG325" t="str">
            <v>DICE_04 - Elaborar un documento con el diseño e implementación de la estrategia de relacionamiento con los Grupos de interés que utilizan la información estadística y recursos pedagógicos, a través de acciones y espacios de relacionamiento y sensibilización.</v>
          </cell>
          <cell r="AH325">
            <v>1</v>
          </cell>
          <cell r="AI325">
            <v>0</v>
          </cell>
          <cell r="AJ325">
            <v>0</v>
          </cell>
          <cell r="AK325">
            <v>0</v>
          </cell>
          <cell r="AL325">
            <v>0</v>
          </cell>
          <cell r="AM325">
            <v>1</v>
          </cell>
          <cell r="AN325" t="str">
            <v>DICE_04</v>
          </cell>
          <cell r="AO325">
            <v>38772860.670000002</v>
          </cell>
          <cell r="AP325" t="str">
            <v>0</v>
          </cell>
          <cell r="AQ325">
            <v>0</v>
          </cell>
          <cell r="AR325" t="str">
            <v>0</v>
          </cell>
          <cell r="AS325">
            <v>0</v>
          </cell>
          <cell r="AT325">
            <v>38772860.670000002</v>
          </cell>
          <cell r="AU325">
            <v>0</v>
          </cell>
        </row>
        <row r="326">
          <cell r="A326">
            <v>14050125</v>
          </cell>
          <cell r="B326" t="str">
            <v>Dirección de Difusión y Cultura Estadística</v>
          </cell>
          <cell r="C326" t="str">
            <v>DICE</v>
          </cell>
          <cell r="D326" t="str">
            <v>FORT_DIFUSION_2025_SDIE</v>
          </cell>
          <cell r="E326" t="str">
            <v>Fortalecimiento de la Difusión</v>
          </cell>
          <cell r="F326" t="str">
            <v>Cultura estadística</v>
          </cell>
          <cell r="G326" t="str">
            <v>Servicio de difusión de la información estadística</v>
          </cell>
          <cell r="H326" t="str">
            <v>DICE-Cultura estadística-Servicio de difusión de la información estadística</v>
          </cell>
          <cell r="I326" t="str">
            <v>2022011000062</v>
          </cell>
          <cell r="J326" t="str">
            <v>DIRECCIÓN TERRITORIAL CENTRAL</v>
          </cell>
          <cell r="K326" t="str">
            <v>DANE CENTRAL</v>
          </cell>
          <cell r="L326" t="str">
            <v>Insumo</v>
          </cell>
          <cell r="M326" t="str">
            <v>Otros_gastos_operativos</v>
          </cell>
          <cell r="N326">
            <v>1</v>
          </cell>
          <cell r="S326">
            <v>18335173</v>
          </cell>
          <cell r="T326" t="str">
            <v>2025-02-16</v>
          </cell>
          <cell r="U326">
            <v>18335173</v>
          </cell>
          <cell r="V326">
            <v>18335173</v>
          </cell>
          <cell r="W326">
            <v>0</v>
          </cell>
          <cell r="X326" t="str">
            <v>no</v>
          </cell>
          <cell r="Y326" t="str">
            <v>no</v>
          </cell>
          <cell r="Z326" t="str">
            <v>103725</v>
          </cell>
          <cell r="AA326">
            <v>18335173</v>
          </cell>
          <cell r="AB326">
            <v>0</v>
          </cell>
          <cell r="AC326" t="str">
            <v>6119</v>
          </cell>
          <cell r="AD326" t="str">
            <v>Dirección de Difusión y Cultura Estadística</v>
          </cell>
          <cell r="AF326" t="str">
            <v>Chat Virtual - -</v>
          </cell>
          <cell r="AG326" t="str">
            <v>DICE_03 - Elaborar un documento con el diseño e implementación de la estrategia de servicio al ciudadano con el fin de que accedan de forma efectiva y oportuna a sus derechos de manera directa,  ágil, transparente y participativa a través de los canales d</v>
          </cell>
          <cell r="AH326">
            <v>1</v>
          </cell>
          <cell r="AI326">
            <v>0</v>
          </cell>
          <cell r="AJ326">
            <v>0</v>
          </cell>
          <cell r="AK326">
            <v>0</v>
          </cell>
          <cell r="AL326">
            <v>0</v>
          </cell>
          <cell r="AM326">
            <v>1</v>
          </cell>
          <cell r="AN326" t="str">
            <v>DICE_03</v>
          </cell>
          <cell r="AO326">
            <v>18335173</v>
          </cell>
          <cell r="AP326" t="str">
            <v>0</v>
          </cell>
          <cell r="AQ326">
            <v>0</v>
          </cell>
          <cell r="AR326" t="str">
            <v>0</v>
          </cell>
          <cell r="AS326">
            <v>0</v>
          </cell>
          <cell r="AT326">
            <v>18335173</v>
          </cell>
          <cell r="AU326">
            <v>0</v>
          </cell>
        </row>
        <row r="327">
          <cell r="A327">
            <v>345910325</v>
          </cell>
          <cell r="B327" t="str">
            <v>Dirección de Geoestadística</v>
          </cell>
          <cell r="C327" t="str">
            <v>DIG</v>
          </cell>
          <cell r="D327" t="str">
            <v>MGN_2025_BDMGN</v>
          </cell>
          <cell r="E327" t="str">
            <v>Marco Geoestadístico Nacional</v>
          </cell>
          <cell r="F327" t="str">
            <v>Fortalecimiento de la integración de la información geoespacial</v>
          </cell>
          <cell r="G327" t="str">
            <v>Bases de Datos del Marco Geoestadístico Nacional</v>
          </cell>
          <cell r="H327" t="str">
            <v>DIG-Fortalecimiento de la integración de la información geoespacial-Bases de Datos del Marco Geoestadístico Nacional</v>
          </cell>
          <cell r="I327" t="str">
            <v>202300000000101</v>
          </cell>
          <cell r="J327" t="str">
            <v>DIRECCIÓN TERRITORIAL CENTRAL</v>
          </cell>
          <cell r="K327" t="str">
            <v>DANE CENTRAL</v>
          </cell>
          <cell r="L327" t="str">
            <v>Talento Humano</v>
          </cell>
          <cell r="M327" t="str">
            <v>Profesional Junior</v>
          </cell>
          <cell r="N327" t="str">
            <v>1</v>
          </cell>
          <cell r="O327">
            <v>7</v>
          </cell>
          <cell r="P327" t="str">
            <v>0</v>
          </cell>
          <cell r="Q327" t="str">
            <v>7.0000000000</v>
          </cell>
          <cell r="R327">
            <v>100</v>
          </cell>
          <cell r="S327">
            <v>4132000</v>
          </cell>
          <cell r="T327" t="str">
            <v>2025-02-03</v>
          </cell>
          <cell r="U327">
            <v>28924000</v>
          </cell>
          <cell r="V327">
            <v>28924000</v>
          </cell>
          <cell r="W327">
            <v>0</v>
          </cell>
          <cell r="X327" t="str">
            <v>NO</v>
          </cell>
          <cell r="Y327" t="str">
            <v>NO</v>
          </cell>
          <cell r="Z327" t="str">
            <v>60825</v>
          </cell>
          <cell r="AA327">
            <v>28924000</v>
          </cell>
          <cell r="AB327">
            <v>0</v>
          </cell>
          <cell r="AC327" t="str">
            <v>934</v>
          </cell>
          <cell r="AD327" t="str">
            <v>Dirección de Geoestadística</v>
          </cell>
          <cell r="AF327" t="str">
            <v>MARTHA ROMERO_Estructurar Urbano - -</v>
          </cell>
          <cell r="AG327" t="str">
            <v>DIG_03 - Actualizar la Bases de Datos del Marco Geoestadístico Nacional en su versión 2025</v>
          </cell>
          <cell r="AH327">
            <v>1</v>
          </cell>
          <cell r="AI327">
            <v>0</v>
          </cell>
          <cell r="AJ327">
            <v>0</v>
          </cell>
          <cell r="AK327">
            <v>0</v>
          </cell>
          <cell r="AL327">
            <v>0</v>
          </cell>
          <cell r="AM327">
            <v>1</v>
          </cell>
          <cell r="AN327" t="str">
            <v>DIG_03</v>
          </cell>
          <cell r="AO327">
            <v>28924000</v>
          </cell>
          <cell r="AP327" t="str">
            <v>0</v>
          </cell>
          <cell r="AQ327">
            <v>0</v>
          </cell>
          <cell r="AR327" t="str">
            <v>0</v>
          </cell>
          <cell r="AS327">
            <v>0</v>
          </cell>
          <cell r="AT327">
            <v>28924000</v>
          </cell>
          <cell r="AU327">
            <v>0</v>
          </cell>
        </row>
        <row r="328">
          <cell r="A328">
            <v>345810325</v>
          </cell>
          <cell r="B328" t="str">
            <v>Dirección de Geoestadística</v>
          </cell>
          <cell r="C328" t="str">
            <v>DIG</v>
          </cell>
          <cell r="D328" t="str">
            <v>MGN_2025_BDMGN</v>
          </cell>
          <cell r="E328" t="str">
            <v>Marco Geoestadístico Nacional</v>
          </cell>
          <cell r="F328" t="str">
            <v>Fortalecimiento de la integración de la información geoespacial</v>
          </cell>
          <cell r="G328" t="str">
            <v>Bases de Datos del Marco Geoestadístico Nacional</v>
          </cell>
          <cell r="H328" t="str">
            <v>DIG-Fortalecimiento de la integración de la información geoespacial-Bases de Datos del Marco Geoestadístico Nacional</v>
          </cell>
          <cell r="I328" t="str">
            <v>202300000000101</v>
          </cell>
          <cell r="J328" t="str">
            <v>DIRECCIÓN TERRITORIAL CENTRAL</v>
          </cell>
          <cell r="K328" t="str">
            <v>DANE CENTRAL</v>
          </cell>
          <cell r="L328" t="str">
            <v>Talento Humano</v>
          </cell>
          <cell r="M328" t="str">
            <v>Profesional</v>
          </cell>
          <cell r="N328" t="str">
            <v>1</v>
          </cell>
          <cell r="O328">
            <v>6</v>
          </cell>
          <cell r="P328" t="str">
            <v>0</v>
          </cell>
          <cell r="Q328" t="str">
            <v>6.0000000000</v>
          </cell>
          <cell r="R328">
            <v>100</v>
          </cell>
          <cell r="S328">
            <v>7900000</v>
          </cell>
          <cell r="T328" t="str">
            <v>2025-02-05</v>
          </cell>
          <cell r="U328">
            <v>47400000</v>
          </cell>
          <cell r="V328">
            <v>47400000</v>
          </cell>
          <cell r="W328">
            <v>0</v>
          </cell>
          <cell r="X328" t="str">
            <v>NO</v>
          </cell>
          <cell r="Y328" t="str">
            <v>NO</v>
          </cell>
          <cell r="Z328" t="str">
            <v>71525</v>
          </cell>
          <cell r="AA328">
            <v>47400000</v>
          </cell>
          <cell r="AB328">
            <v>0</v>
          </cell>
          <cell r="AC328" t="str">
            <v>1839</v>
          </cell>
          <cell r="AD328" t="str">
            <v>Dirección de Geoestadística</v>
          </cell>
          <cell r="AF328" t="str">
            <v>Gustavo Adolfo García - Estudios Geoestadísticos</v>
          </cell>
          <cell r="AG328" t="str">
            <v>DIG_03 - Actualizar la Bases de Datos del Marco Geoestadístico Nacional en su versión 2025</v>
          </cell>
          <cell r="AH328">
            <v>1</v>
          </cell>
          <cell r="AI328">
            <v>0</v>
          </cell>
          <cell r="AJ328">
            <v>0</v>
          </cell>
          <cell r="AK328">
            <v>0</v>
          </cell>
          <cell r="AL328">
            <v>0</v>
          </cell>
          <cell r="AM328">
            <v>1</v>
          </cell>
          <cell r="AN328" t="str">
            <v>DIG_03</v>
          </cell>
          <cell r="AO328">
            <v>47400000</v>
          </cell>
          <cell r="AP328" t="str">
            <v>0</v>
          </cell>
          <cell r="AQ328">
            <v>0</v>
          </cell>
          <cell r="AR328" t="str">
            <v>0</v>
          </cell>
          <cell r="AS328">
            <v>0</v>
          </cell>
          <cell r="AT328">
            <v>47400000</v>
          </cell>
          <cell r="AU328">
            <v>0</v>
          </cell>
        </row>
        <row r="329">
          <cell r="A329">
            <v>345610325</v>
          </cell>
          <cell r="B329" t="str">
            <v>Dirección de Geoestadística</v>
          </cell>
          <cell r="C329" t="str">
            <v>DIG</v>
          </cell>
          <cell r="D329" t="str">
            <v>MGN_2025_BDMGN</v>
          </cell>
          <cell r="E329" t="str">
            <v>Marco Geoestadístico Nacional</v>
          </cell>
          <cell r="F329" t="str">
            <v>Fortalecimiento de la integración de la información geoespacial</v>
          </cell>
          <cell r="G329" t="str">
            <v>Bases de Datos del Marco Geoestadístico Nacional</v>
          </cell>
          <cell r="H329" t="str">
            <v>DIG-Fortalecimiento de la integración de la información geoespacial-Bases de Datos del Marco Geoestadístico Nacional</v>
          </cell>
          <cell r="I329" t="str">
            <v>202300000000101</v>
          </cell>
          <cell r="J329" t="str">
            <v>DIRECCIÓN TERRITORIAL CENTRAL</v>
          </cell>
          <cell r="K329" t="str">
            <v>DANE CENTRAL</v>
          </cell>
          <cell r="L329" t="str">
            <v>Talento Humano</v>
          </cell>
          <cell r="M329" t="str">
            <v>Profesional Junior</v>
          </cell>
          <cell r="N329" t="str">
            <v>3</v>
          </cell>
          <cell r="O329">
            <v>5</v>
          </cell>
          <cell r="P329" t="str">
            <v>0</v>
          </cell>
          <cell r="Q329" t="str">
            <v>5.0000000000</v>
          </cell>
          <cell r="R329">
            <v>100</v>
          </cell>
          <cell r="S329">
            <v>4132000</v>
          </cell>
          <cell r="T329" t="str">
            <v>2025-02-05</v>
          </cell>
          <cell r="U329">
            <v>61980000</v>
          </cell>
          <cell r="V329">
            <v>61980000</v>
          </cell>
          <cell r="W329">
            <v>0</v>
          </cell>
          <cell r="X329" t="str">
            <v>NO</v>
          </cell>
          <cell r="Y329" t="str">
            <v>NO</v>
          </cell>
          <cell r="Z329" t="str">
            <v>82725</v>
          </cell>
          <cell r="AA329">
            <v>61980000</v>
          </cell>
          <cell r="AB329">
            <v>0</v>
          </cell>
          <cell r="AC329" t="str">
            <v>2195</v>
          </cell>
          <cell r="AD329" t="str">
            <v>Dirección de Geoestadística</v>
          </cell>
          <cell r="AF329" t="str">
            <v>Estructurador nivel de direcciones</v>
          </cell>
          <cell r="AG329" t="str">
            <v>DIG_03 - Actualizar la Bases de Datos del Marco Geoestadístico Nacional en su versión 2025</v>
          </cell>
          <cell r="AH329">
            <v>1</v>
          </cell>
          <cell r="AI329">
            <v>0</v>
          </cell>
          <cell r="AJ329">
            <v>0</v>
          </cell>
          <cell r="AK329">
            <v>0</v>
          </cell>
          <cell r="AL329">
            <v>0</v>
          </cell>
          <cell r="AM329">
            <v>1</v>
          </cell>
          <cell r="AN329" t="str">
            <v>DIG_03</v>
          </cell>
          <cell r="AO329">
            <v>61980000</v>
          </cell>
          <cell r="AP329" t="str">
            <v>0</v>
          </cell>
          <cell r="AQ329">
            <v>0</v>
          </cell>
          <cell r="AR329" t="str">
            <v>0</v>
          </cell>
          <cell r="AS329">
            <v>0</v>
          </cell>
          <cell r="AT329">
            <v>61980000</v>
          </cell>
          <cell r="AU329">
            <v>0</v>
          </cell>
        </row>
        <row r="330">
          <cell r="A330">
            <v>345510325</v>
          </cell>
          <cell r="B330" t="str">
            <v>Dirección de Geoestadística</v>
          </cell>
          <cell r="C330" t="str">
            <v>DIG</v>
          </cell>
          <cell r="D330" t="str">
            <v>MGN_2025_BDMGN</v>
          </cell>
          <cell r="E330" t="str">
            <v>Marco Geoestadístico Nacional</v>
          </cell>
          <cell r="F330" t="str">
            <v>Fortalecimiento de la integración de la información geoespacial</v>
          </cell>
          <cell r="G330" t="str">
            <v>Bases de Datos del Marco Geoestadístico Nacional</v>
          </cell>
          <cell r="H330" t="str">
            <v>DIG-Fortalecimiento de la integración de la información geoespacial-Bases de Datos del Marco Geoestadístico Nacional</v>
          </cell>
          <cell r="I330" t="str">
            <v>202300000000101</v>
          </cell>
          <cell r="J330" t="str">
            <v>DIRECCIÓN TERRITORIAL CENTRAL</v>
          </cell>
          <cell r="K330" t="str">
            <v>DANE CENTRAL</v>
          </cell>
          <cell r="L330" t="str">
            <v>Talento Humano</v>
          </cell>
          <cell r="M330" t="str">
            <v>Profesional</v>
          </cell>
          <cell r="N330" t="str">
            <v>1</v>
          </cell>
          <cell r="O330">
            <v>5</v>
          </cell>
          <cell r="P330" t="str">
            <v>0</v>
          </cell>
          <cell r="Q330" t="str">
            <v>5.0000000000</v>
          </cell>
          <cell r="R330">
            <v>100</v>
          </cell>
          <cell r="S330">
            <v>8821000</v>
          </cell>
          <cell r="T330" t="str">
            <v>2025-02-05</v>
          </cell>
          <cell r="U330">
            <v>44105000</v>
          </cell>
          <cell r="V330">
            <v>44105000</v>
          </cell>
          <cell r="W330">
            <v>0</v>
          </cell>
          <cell r="X330" t="str">
            <v>NO</v>
          </cell>
          <cell r="Y330" t="str">
            <v>NO</v>
          </cell>
          <cell r="Z330" t="str">
            <v>80325</v>
          </cell>
          <cell r="AA330">
            <v>44105000</v>
          </cell>
          <cell r="AB330">
            <v>0</v>
          </cell>
          <cell r="AC330" t="str">
            <v>2190</v>
          </cell>
          <cell r="AD330" t="str">
            <v>Dirección de Geoestadística</v>
          </cell>
          <cell r="AF330" t="str">
            <v>Realizar las actividades relacionadas con el seguimiento y control del proceso de conformación del Nivel de Direcciones</v>
          </cell>
          <cell r="AG330" t="str">
            <v>DIG_03 - Actualizar la Bases de Datos del Marco Geoestadístico Nacional en su versión 2025</v>
          </cell>
          <cell r="AH330">
            <v>1</v>
          </cell>
          <cell r="AI330">
            <v>0</v>
          </cell>
          <cell r="AJ330">
            <v>0</v>
          </cell>
          <cell r="AK330">
            <v>0</v>
          </cell>
          <cell r="AL330">
            <v>0</v>
          </cell>
          <cell r="AM330">
            <v>1</v>
          </cell>
          <cell r="AN330" t="str">
            <v>DIG_03</v>
          </cell>
          <cell r="AO330">
            <v>44105000</v>
          </cell>
          <cell r="AP330" t="str">
            <v>0</v>
          </cell>
          <cell r="AQ330">
            <v>0</v>
          </cell>
          <cell r="AR330" t="str">
            <v>0</v>
          </cell>
          <cell r="AS330">
            <v>0</v>
          </cell>
          <cell r="AT330">
            <v>44105000</v>
          </cell>
          <cell r="AU330">
            <v>0</v>
          </cell>
        </row>
        <row r="331">
          <cell r="A331">
            <v>345410325</v>
          </cell>
          <cell r="B331" t="str">
            <v>Dirección de Geoestadística</v>
          </cell>
          <cell r="C331" t="str">
            <v>DIG</v>
          </cell>
          <cell r="D331" t="str">
            <v>MGN_2025_BDMGN</v>
          </cell>
          <cell r="E331" t="str">
            <v>Marco Geoestadístico Nacional</v>
          </cell>
          <cell r="F331" t="str">
            <v>Fortalecimiento de la integración de la información geoespacial</v>
          </cell>
          <cell r="G331" t="str">
            <v>Bases de Datos del Marco Geoestadístico Nacional</v>
          </cell>
          <cell r="H331" t="str">
            <v>DIG-Fortalecimiento de la integración de la información geoespacial-Bases de Datos del Marco Geoestadístico Nacional</v>
          </cell>
          <cell r="I331" t="str">
            <v>202300000000101</v>
          </cell>
          <cell r="J331" t="str">
            <v>DIRECCIÓN TERRITORIAL CENTRAL</v>
          </cell>
          <cell r="K331" t="str">
            <v>DANE CENTRAL</v>
          </cell>
          <cell r="L331" t="str">
            <v>Talento Humano</v>
          </cell>
          <cell r="M331" t="str">
            <v>Profesional Junior</v>
          </cell>
          <cell r="N331" t="str">
            <v>4</v>
          </cell>
          <cell r="O331">
            <v>6</v>
          </cell>
          <cell r="P331" t="str">
            <v>0</v>
          </cell>
          <cell r="Q331" t="str">
            <v>6.0000000000</v>
          </cell>
          <cell r="R331">
            <v>100</v>
          </cell>
          <cell r="S331">
            <v>4132000</v>
          </cell>
          <cell r="T331" t="str">
            <v>2025-02-05</v>
          </cell>
          <cell r="U331">
            <v>99168000</v>
          </cell>
          <cell r="V331">
            <v>99168000</v>
          </cell>
          <cell r="W331">
            <v>0</v>
          </cell>
          <cell r="X331" t="str">
            <v>NO</v>
          </cell>
          <cell r="Y331" t="str">
            <v>NO</v>
          </cell>
          <cell r="Z331" t="str">
            <v>93425</v>
          </cell>
          <cell r="AA331">
            <v>99168000</v>
          </cell>
          <cell r="AB331">
            <v>0</v>
          </cell>
          <cell r="AC331" t="str">
            <v>4963</v>
          </cell>
          <cell r="AD331" t="str">
            <v>Dirección de Geoestadística</v>
          </cell>
          <cell r="AF331" t="str">
            <v>Estructuración, normalización, verificación y armonización de la información geográfica proveniente  del operativo de campo del Registro Multidimensional</v>
          </cell>
          <cell r="AG331" t="str">
            <v>DIG_03 - Actualizar la Bases de Datos del Marco Geoestadístico Nacional en su versión 2025</v>
          </cell>
          <cell r="AH331">
            <v>1</v>
          </cell>
          <cell r="AI331">
            <v>0</v>
          </cell>
          <cell r="AJ331">
            <v>0</v>
          </cell>
          <cell r="AK331">
            <v>0</v>
          </cell>
          <cell r="AL331">
            <v>0</v>
          </cell>
          <cell r="AM331">
            <v>1</v>
          </cell>
          <cell r="AN331" t="str">
            <v>DIG_03</v>
          </cell>
          <cell r="AO331">
            <v>99168000</v>
          </cell>
          <cell r="AP331" t="str">
            <v>0</v>
          </cell>
          <cell r="AQ331">
            <v>0</v>
          </cell>
          <cell r="AR331" t="str">
            <v>0</v>
          </cell>
          <cell r="AS331">
            <v>0</v>
          </cell>
          <cell r="AT331">
            <v>99168000</v>
          </cell>
          <cell r="AU331">
            <v>0</v>
          </cell>
        </row>
        <row r="332">
          <cell r="A332">
            <v>345310325</v>
          </cell>
          <cell r="B332" t="str">
            <v>Dirección de Geoestadística</v>
          </cell>
          <cell r="C332" t="str">
            <v>DIG</v>
          </cell>
          <cell r="D332" t="str">
            <v>MGN_2025_BDMGN</v>
          </cell>
          <cell r="E332" t="str">
            <v>Marco Geoestadístico Nacional</v>
          </cell>
          <cell r="F332" t="str">
            <v>Fortalecimiento de la integración de la información geoespacial</v>
          </cell>
          <cell r="G332" t="str">
            <v>Bases de Datos del Marco Geoestadístico Nacional</v>
          </cell>
          <cell r="H332" t="str">
            <v>DIG-Fortalecimiento de la integración de la información geoespacial-Bases de Datos del Marco Geoestadístico Nacional</v>
          </cell>
          <cell r="I332" t="str">
            <v>202300000000101</v>
          </cell>
          <cell r="J332" t="str">
            <v>DIRECCIÓN TERRITORIAL CENTRAL</v>
          </cell>
          <cell r="K332" t="str">
            <v>DANE CENTRAL</v>
          </cell>
          <cell r="L332" t="str">
            <v>Talento Humano</v>
          </cell>
          <cell r="M332" t="str">
            <v>Profesional</v>
          </cell>
          <cell r="N332" t="str">
            <v>1</v>
          </cell>
          <cell r="O332">
            <v>6</v>
          </cell>
          <cell r="P332" t="str">
            <v>0</v>
          </cell>
          <cell r="Q332" t="str">
            <v>6.0000000000</v>
          </cell>
          <cell r="R332">
            <v>100</v>
          </cell>
          <cell r="S332">
            <v>5557000</v>
          </cell>
          <cell r="T332" t="str">
            <v>2025-02-03</v>
          </cell>
          <cell r="U332">
            <v>33342000</v>
          </cell>
          <cell r="V332">
            <v>33342000</v>
          </cell>
          <cell r="W332">
            <v>0</v>
          </cell>
          <cell r="X332" t="str">
            <v>NO</v>
          </cell>
          <cell r="Y332" t="str">
            <v>NO</v>
          </cell>
          <cell r="Z332" t="str">
            <v>93225</v>
          </cell>
          <cell r="AA332">
            <v>33342000</v>
          </cell>
          <cell r="AB332">
            <v>0</v>
          </cell>
          <cell r="AC332" t="str">
            <v>4958</v>
          </cell>
          <cell r="AD332" t="str">
            <v>Dirección de Geoestadística</v>
          </cell>
          <cell r="AF332" t="str">
            <v>Control de calidad al proceso de estructuración del Marco Geográfico</v>
          </cell>
          <cell r="AG332" t="str">
            <v>DIG_03 - Actualizar la Bases de Datos del Marco Geoestadístico Nacional en su versión 2025</v>
          </cell>
          <cell r="AH332">
            <v>1</v>
          </cell>
          <cell r="AI332">
            <v>0</v>
          </cell>
          <cell r="AJ332">
            <v>0</v>
          </cell>
          <cell r="AK332">
            <v>0</v>
          </cell>
          <cell r="AL332">
            <v>0</v>
          </cell>
          <cell r="AM332">
            <v>1</v>
          </cell>
          <cell r="AN332" t="str">
            <v>DIG_03</v>
          </cell>
          <cell r="AO332">
            <v>33342000</v>
          </cell>
          <cell r="AP332" t="str">
            <v>0</v>
          </cell>
          <cell r="AQ332">
            <v>0</v>
          </cell>
          <cell r="AR332" t="str">
            <v>0</v>
          </cell>
          <cell r="AS332">
            <v>0</v>
          </cell>
          <cell r="AT332">
            <v>33342000</v>
          </cell>
          <cell r="AU332">
            <v>0</v>
          </cell>
        </row>
        <row r="333">
          <cell r="A333">
            <v>140810325</v>
          </cell>
          <cell r="B333" t="str">
            <v>Dirección de Geoestadística</v>
          </cell>
          <cell r="C333" t="str">
            <v>DIG</v>
          </cell>
          <cell r="D333" t="str">
            <v>MGN_2025_BDMGN</v>
          </cell>
          <cell r="E333" t="str">
            <v>Marco Geoestadístico Nacional</v>
          </cell>
          <cell r="F333" t="str">
            <v>Fortalecimiento de la integración de la información geoespacial</v>
          </cell>
          <cell r="G333" t="str">
            <v>Bases de Datos del Marco Geoestadístico Nacional</v>
          </cell>
          <cell r="H333" t="str">
            <v>DIG-Fortalecimiento de la integración de la información geoespacial-Bases de Datos del Marco Geoestadístico Nacional</v>
          </cell>
          <cell r="I333" t="str">
            <v>202300000000101</v>
          </cell>
          <cell r="J333" t="str">
            <v>DIRECCIÓN TERRITORIAL CENTRAL</v>
          </cell>
          <cell r="K333" t="str">
            <v>DANE CENTRAL</v>
          </cell>
          <cell r="L333" t="str">
            <v>Talento Humano</v>
          </cell>
          <cell r="M333" t="str">
            <v>Profesional Junior</v>
          </cell>
          <cell r="N333" t="str">
            <v>1</v>
          </cell>
          <cell r="O333">
            <v>8</v>
          </cell>
          <cell r="P333" t="str">
            <v>15</v>
          </cell>
          <cell r="Q333" t="str">
            <v>8.5</v>
          </cell>
          <cell r="R333">
            <v>100</v>
          </cell>
          <cell r="S333">
            <v>4132000</v>
          </cell>
          <cell r="T333" t="str">
            <v>2025-01-20 00:00:00</v>
          </cell>
          <cell r="U333">
            <v>35122000</v>
          </cell>
          <cell r="V333">
            <v>35122000</v>
          </cell>
          <cell r="W333">
            <v>0</v>
          </cell>
          <cell r="X333" t="str">
            <v>NO</v>
          </cell>
          <cell r="Y333" t="str">
            <v>NO</v>
          </cell>
          <cell r="Z333" t="str">
            <v>60425</v>
          </cell>
          <cell r="AA333">
            <v>35122000</v>
          </cell>
          <cell r="AB333">
            <v>0</v>
          </cell>
          <cell r="AC333" t="str">
            <v>935</v>
          </cell>
          <cell r="AD333" t="str">
            <v>Dirección de Geoestadística</v>
          </cell>
          <cell r="AF333" t="str">
            <v>JORGE ARTURO MANCIPE_Estructurador Marcos Agropecuarios - -</v>
          </cell>
          <cell r="AG333" t="str">
            <v>DIG_03 - Actualizar la Bases de Datos del Marco Geoestadístico Nacional en su versión 2025</v>
          </cell>
          <cell r="AH333">
            <v>1</v>
          </cell>
          <cell r="AI333">
            <v>0</v>
          </cell>
          <cell r="AJ333">
            <v>0</v>
          </cell>
          <cell r="AK333">
            <v>0</v>
          </cell>
          <cell r="AL333">
            <v>0</v>
          </cell>
          <cell r="AM333">
            <v>1</v>
          </cell>
          <cell r="AN333" t="str">
            <v>DIG_03</v>
          </cell>
          <cell r="AO333">
            <v>35122000</v>
          </cell>
          <cell r="AP333" t="str">
            <v>0</v>
          </cell>
          <cell r="AQ333">
            <v>0</v>
          </cell>
          <cell r="AR333" t="str">
            <v>0</v>
          </cell>
          <cell r="AS333">
            <v>0</v>
          </cell>
          <cell r="AT333">
            <v>35122000</v>
          </cell>
          <cell r="AU333">
            <v>0</v>
          </cell>
        </row>
        <row r="334">
          <cell r="A334">
            <v>140710325</v>
          </cell>
          <cell r="B334" t="str">
            <v>Dirección de Geoestadística</v>
          </cell>
          <cell r="C334" t="str">
            <v>DIG</v>
          </cell>
          <cell r="D334" t="str">
            <v>MGN_2025_BDMGN</v>
          </cell>
          <cell r="E334" t="str">
            <v>Marco Geoestadístico Nacional</v>
          </cell>
          <cell r="F334" t="str">
            <v>Fortalecimiento de la integración de la información geoespacial</v>
          </cell>
          <cell r="G334" t="str">
            <v>Bases de Datos del Marco Geoestadístico Nacional</v>
          </cell>
          <cell r="H334" t="str">
            <v>DIG-Fortalecimiento de la integración de la información geoespacial-Bases de Datos del Marco Geoestadístico Nacional</v>
          </cell>
          <cell r="I334" t="str">
            <v>202300000000101</v>
          </cell>
          <cell r="J334" t="str">
            <v>DIRECCIÓN TERRITORIAL CENTRAL</v>
          </cell>
          <cell r="K334" t="str">
            <v>DANE CENTRAL</v>
          </cell>
          <cell r="L334" t="str">
            <v>Talento Humano</v>
          </cell>
          <cell r="M334" t="str">
            <v>Profesional Junior</v>
          </cell>
          <cell r="N334" t="str">
            <v>1</v>
          </cell>
          <cell r="O334">
            <v>8</v>
          </cell>
          <cell r="P334" t="str">
            <v>15</v>
          </cell>
          <cell r="Q334" t="str">
            <v>8.5</v>
          </cell>
          <cell r="R334">
            <v>100</v>
          </cell>
          <cell r="S334">
            <v>4132000</v>
          </cell>
          <cell r="T334" t="str">
            <v>2025-01-20 00:00:00</v>
          </cell>
          <cell r="U334">
            <v>35122000</v>
          </cell>
          <cell r="V334">
            <v>35122000</v>
          </cell>
          <cell r="W334">
            <v>0</v>
          </cell>
          <cell r="X334" t="str">
            <v>NO</v>
          </cell>
          <cell r="Y334" t="str">
            <v>NO</v>
          </cell>
          <cell r="Z334" t="str">
            <v>60425</v>
          </cell>
          <cell r="AA334">
            <v>35122000</v>
          </cell>
          <cell r="AB334">
            <v>0</v>
          </cell>
          <cell r="AC334" t="str">
            <v>935</v>
          </cell>
          <cell r="AD334" t="str">
            <v>Dirección de Geoestadística</v>
          </cell>
          <cell r="AF334" t="str">
            <v>ANA MARIA NIÑO FLOREZ_Estructurador Marcos Agropecuarios - -</v>
          </cell>
          <cell r="AG334" t="str">
            <v>DIG_03 - Actualizar la Bases de Datos del Marco Geoestadístico Nacional en su versión 2025</v>
          </cell>
          <cell r="AH334">
            <v>1</v>
          </cell>
          <cell r="AI334">
            <v>0</v>
          </cell>
          <cell r="AJ334">
            <v>0</v>
          </cell>
          <cell r="AK334">
            <v>0</v>
          </cell>
          <cell r="AL334">
            <v>0</v>
          </cell>
          <cell r="AM334">
            <v>1</v>
          </cell>
          <cell r="AN334" t="str">
            <v>DIG_03</v>
          </cell>
          <cell r="AO334">
            <v>35122000</v>
          </cell>
          <cell r="AP334" t="str">
            <v>0</v>
          </cell>
          <cell r="AQ334">
            <v>0</v>
          </cell>
          <cell r="AR334" t="str">
            <v>0</v>
          </cell>
          <cell r="AS334">
            <v>0</v>
          </cell>
          <cell r="AT334">
            <v>35122000</v>
          </cell>
          <cell r="AU334">
            <v>0</v>
          </cell>
        </row>
        <row r="335">
          <cell r="A335">
            <v>140610325</v>
          </cell>
          <cell r="B335" t="str">
            <v>Dirección de Geoestadística</v>
          </cell>
          <cell r="C335" t="str">
            <v>DIG</v>
          </cell>
          <cell r="D335" t="str">
            <v>MGN_2025_BDMGN</v>
          </cell>
          <cell r="E335" t="str">
            <v>Marco Geoestadístico Nacional</v>
          </cell>
          <cell r="F335" t="str">
            <v>Fortalecimiento de la integración de la información geoespacial</v>
          </cell>
          <cell r="G335" t="str">
            <v>Bases de Datos del Marco Geoestadístico Nacional</v>
          </cell>
          <cell r="H335" t="str">
            <v>DIG-Fortalecimiento de la integración de la información geoespacial-Bases de Datos del Marco Geoestadístico Nacional</v>
          </cell>
          <cell r="I335" t="str">
            <v>202300000000101</v>
          </cell>
          <cell r="J335" t="str">
            <v>DIRECCIÓN TERRITORIAL CENTRAL</v>
          </cell>
          <cell r="K335" t="str">
            <v>DANE CENTRAL</v>
          </cell>
          <cell r="L335" t="str">
            <v>Talento Humano</v>
          </cell>
          <cell r="M335" t="str">
            <v>Profesional</v>
          </cell>
          <cell r="N335" t="str">
            <v>1</v>
          </cell>
          <cell r="O335">
            <v>10</v>
          </cell>
          <cell r="P335" t="str">
            <v>0</v>
          </cell>
          <cell r="Q335" t="str">
            <v>10</v>
          </cell>
          <cell r="R335">
            <v>100</v>
          </cell>
          <cell r="S335">
            <v>8821000</v>
          </cell>
          <cell r="T335" t="str">
            <v>2025-01-15 00:00:00</v>
          </cell>
          <cell r="U335">
            <v>88210000</v>
          </cell>
          <cell r="V335">
            <v>88210000</v>
          </cell>
          <cell r="W335">
            <v>0</v>
          </cell>
          <cell r="X335" t="str">
            <v>NO</v>
          </cell>
          <cell r="Y335" t="str">
            <v>NO</v>
          </cell>
          <cell r="Z335" t="str">
            <v>28525</v>
          </cell>
          <cell r="AA335">
            <v>88210000</v>
          </cell>
          <cell r="AB335">
            <v>0</v>
          </cell>
          <cell r="AC335" t="str">
            <v>219</v>
          </cell>
          <cell r="AD335" t="str">
            <v>Dirección de Geoestadística</v>
          </cell>
          <cell r="AF335" t="str">
            <v>CAMILO ERNESTO MENA ORTIZ_Lider Actualización Marco Agropecuario - -</v>
          </cell>
          <cell r="AG335" t="str">
            <v>DIG_03 - Actualizar la Bases de Datos del Marco Geoestadístico Nacional en su versión 2025</v>
          </cell>
          <cell r="AH335">
            <v>1</v>
          </cell>
          <cell r="AI335">
            <v>0</v>
          </cell>
          <cell r="AJ335">
            <v>0</v>
          </cell>
          <cell r="AK335">
            <v>0</v>
          </cell>
          <cell r="AL335">
            <v>0</v>
          </cell>
          <cell r="AM335">
            <v>1</v>
          </cell>
          <cell r="AN335" t="str">
            <v>DIG_03</v>
          </cell>
          <cell r="AO335">
            <v>88210000</v>
          </cell>
          <cell r="AP335" t="str">
            <v>0</v>
          </cell>
          <cell r="AQ335">
            <v>0</v>
          </cell>
          <cell r="AR335" t="str">
            <v>0</v>
          </cell>
          <cell r="AS335">
            <v>0</v>
          </cell>
          <cell r="AT335">
            <v>88210000</v>
          </cell>
          <cell r="AU335">
            <v>0</v>
          </cell>
        </row>
        <row r="336">
          <cell r="A336">
            <v>140510325</v>
          </cell>
          <cell r="B336" t="str">
            <v>Dirección de Geoestadística</v>
          </cell>
          <cell r="C336" t="str">
            <v>DIG</v>
          </cell>
          <cell r="D336" t="str">
            <v>MGN_2025_BDMGN</v>
          </cell>
          <cell r="E336" t="str">
            <v>Marco Geoestadístico Nacional</v>
          </cell>
          <cell r="F336" t="str">
            <v>Fortalecimiento de la integración de la información geoespacial</v>
          </cell>
          <cell r="G336" t="str">
            <v>Bases de Datos del Marco Geoestadístico Nacional</v>
          </cell>
          <cell r="H336" t="str">
            <v>DIG-Fortalecimiento de la integración de la información geoespacial-Bases de Datos del Marco Geoestadístico Nacional</v>
          </cell>
          <cell r="I336" t="str">
            <v>202300000000101</v>
          </cell>
          <cell r="J336" t="str">
            <v>DIRECCIÓN TERRITORIAL CENTRAL</v>
          </cell>
          <cell r="K336" t="str">
            <v>DANE CENTRAL</v>
          </cell>
          <cell r="L336" t="str">
            <v>Talento Humano</v>
          </cell>
          <cell r="M336" t="str">
            <v>Profesional Junior</v>
          </cell>
          <cell r="N336" t="str">
            <v>1</v>
          </cell>
          <cell r="O336">
            <v>8</v>
          </cell>
          <cell r="P336" t="str">
            <v>15</v>
          </cell>
          <cell r="Q336" t="str">
            <v>8.5</v>
          </cell>
          <cell r="R336">
            <v>100</v>
          </cell>
          <cell r="S336">
            <v>4132000</v>
          </cell>
          <cell r="T336" t="str">
            <v>2025-02-01 00:00:00</v>
          </cell>
          <cell r="U336">
            <v>35122000</v>
          </cell>
          <cell r="V336">
            <v>35122000</v>
          </cell>
          <cell r="W336">
            <v>0</v>
          </cell>
          <cell r="X336" t="str">
            <v>NO</v>
          </cell>
          <cell r="Y336" t="str">
            <v>NO</v>
          </cell>
          <cell r="Z336" t="str">
            <v>50925</v>
          </cell>
          <cell r="AA336">
            <v>35122000</v>
          </cell>
          <cell r="AB336">
            <v>0</v>
          </cell>
          <cell r="AC336" t="str">
            <v>937</v>
          </cell>
          <cell r="AD336" t="str">
            <v>Dirección de Geoestadística</v>
          </cell>
          <cell r="AF336" t="str">
            <v>YEIMMY KATHERINE RODRIGUEZ BERNAL_Revisor Geográfico Recuentos - -</v>
          </cell>
          <cell r="AG336" t="str">
            <v>DIG_03 - Actualizar la Bases de Datos del Marco Geoestadístico Nacional en su versión 2025</v>
          </cell>
          <cell r="AH336">
            <v>1</v>
          </cell>
          <cell r="AI336">
            <v>0</v>
          </cell>
          <cell r="AJ336">
            <v>0</v>
          </cell>
          <cell r="AK336">
            <v>0</v>
          </cell>
          <cell r="AL336">
            <v>0</v>
          </cell>
          <cell r="AM336">
            <v>1</v>
          </cell>
          <cell r="AN336" t="str">
            <v>DIG_03</v>
          </cell>
          <cell r="AO336">
            <v>35122000</v>
          </cell>
          <cell r="AP336" t="str">
            <v>0</v>
          </cell>
          <cell r="AQ336">
            <v>0</v>
          </cell>
          <cell r="AR336" t="str">
            <v>0</v>
          </cell>
          <cell r="AS336">
            <v>0</v>
          </cell>
          <cell r="AT336">
            <v>35122000</v>
          </cell>
          <cell r="AU336">
            <v>0</v>
          </cell>
        </row>
        <row r="337">
          <cell r="A337">
            <v>140410325</v>
          </cell>
          <cell r="B337" t="str">
            <v>Dirección de Geoestadística</v>
          </cell>
          <cell r="C337" t="str">
            <v>DIG</v>
          </cell>
          <cell r="D337" t="str">
            <v>MGN_2025_BDMGN</v>
          </cell>
          <cell r="E337" t="str">
            <v>Marco Geoestadístico Nacional</v>
          </cell>
          <cell r="F337" t="str">
            <v>Fortalecimiento de la integración de la información geoespacial</v>
          </cell>
          <cell r="G337" t="str">
            <v>Bases de Datos del Marco Geoestadístico Nacional</v>
          </cell>
          <cell r="H337" t="str">
            <v>DIG-Fortalecimiento de la integración de la información geoespacial-Bases de Datos del Marco Geoestadístico Nacional</v>
          </cell>
          <cell r="I337" t="str">
            <v>202300000000101</v>
          </cell>
          <cell r="J337" t="str">
            <v>DIRECCIÓN TERRITORIAL CENTRAL</v>
          </cell>
          <cell r="K337" t="str">
            <v>DANE CENTRAL</v>
          </cell>
          <cell r="L337" t="str">
            <v>Talento Humano</v>
          </cell>
          <cell r="M337" t="str">
            <v>Profesional</v>
          </cell>
          <cell r="N337" t="str">
            <v>1</v>
          </cell>
          <cell r="O337">
            <v>8</v>
          </cell>
          <cell r="P337" t="str">
            <v>0</v>
          </cell>
          <cell r="Q337" t="str">
            <v>8</v>
          </cell>
          <cell r="R337">
            <v>100</v>
          </cell>
          <cell r="S337">
            <v>7458000</v>
          </cell>
          <cell r="T337" t="str">
            <v>2025-02-01 00:00:00</v>
          </cell>
          <cell r="U337">
            <v>59664000</v>
          </cell>
          <cell r="V337">
            <v>59664000</v>
          </cell>
          <cell r="W337">
            <v>0</v>
          </cell>
          <cell r="X337" t="str">
            <v>NO</v>
          </cell>
          <cell r="Y337" t="str">
            <v>NO</v>
          </cell>
          <cell r="Z337" t="str">
            <v>28325</v>
          </cell>
          <cell r="AA337">
            <v>59664000</v>
          </cell>
          <cell r="AB337">
            <v>0</v>
          </cell>
          <cell r="AC337" t="str">
            <v>222</v>
          </cell>
          <cell r="AD337" t="str">
            <v>Dirección de Geoestadística</v>
          </cell>
          <cell r="AF337" t="str">
            <v>RAFAEL ANTONIO SEGURA RODRÍGUEZ_Supervisor Administración Recuentos - -</v>
          </cell>
          <cell r="AG337" t="str">
            <v>DIG_03 - Actualizar la Bases de Datos del Marco Geoestadístico Nacional en su versión 2025</v>
          </cell>
          <cell r="AH337">
            <v>1</v>
          </cell>
          <cell r="AI337">
            <v>0</v>
          </cell>
          <cell r="AJ337">
            <v>0</v>
          </cell>
          <cell r="AK337">
            <v>0</v>
          </cell>
          <cell r="AL337">
            <v>0</v>
          </cell>
          <cell r="AM337">
            <v>1</v>
          </cell>
          <cell r="AN337" t="str">
            <v>DIG_03</v>
          </cell>
          <cell r="AO337">
            <v>59664000</v>
          </cell>
          <cell r="AP337" t="str">
            <v>0</v>
          </cell>
          <cell r="AQ337">
            <v>0</v>
          </cell>
          <cell r="AR337" t="str">
            <v>0</v>
          </cell>
          <cell r="AS337">
            <v>0</v>
          </cell>
          <cell r="AT337">
            <v>59664000</v>
          </cell>
          <cell r="AU337">
            <v>0</v>
          </cell>
        </row>
        <row r="338">
          <cell r="A338">
            <v>140310325</v>
          </cell>
          <cell r="B338" t="str">
            <v>Dirección de Geoestadística</v>
          </cell>
          <cell r="C338" t="str">
            <v>DIG</v>
          </cell>
          <cell r="D338" t="str">
            <v>MGN_2025_BDMGN</v>
          </cell>
          <cell r="E338" t="str">
            <v>Marco Geoestadístico Nacional</v>
          </cell>
          <cell r="F338" t="str">
            <v>Fortalecimiento de la integración de la información geoespacial</v>
          </cell>
          <cell r="G338" t="str">
            <v>Bases de Datos del Marco Geoestadístico Nacional</v>
          </cell>
          <cell r="H338" t="str">
            <v>DIG-Fortalecimiento de la integración de la información geoespacial-Bases de Datos del Marco Geoestadístico Nacional</v>
          </cell>
          <cell r="I338" t="str">
            <v>202300000000101</v>
          </cell>
          <cell r="J338" t="str">
            <v>DIRECCIÓN TERRITORIAL CENTRAL</v>
          </cell>
          <cell r="K338" t="str">
            <v>DANE CENTRAL</v>
          </cell>
          <cell r="L338" t="str">
            <v>Talento Humano</v>
          </cell>
          <cell r="M338" t="str">
            <v>Profesional</v>
          </cell>
          <cell r="N338" t="str">
            <v>1</v>
          </cell>
          <cell r="O338">
            <v>10</v>
          </cell>
          <cell r="P338" t="str">
            <v>0</v>
          </cell>
          <cell r="Q338" t="str">
            <v>10</v>
          </cell>
          <cell r="R338">
            <v>100</v>
          </cell>
          <cell r="S338">
            <v>11565000</v>
          </cell>
          <cell r="T338" t="str">
            <v>2025-02-01 00:00:00</v>
          </cell>
          <cell r="U338">
            <v>115650000</v>
          </cell>
          <cell r="V338">
            <v>115650000</v>
          </cell>
          <cell r="W338">
            <v>0</v>
          </cell>
          <cell r="X338" t="str">
            <v>NO</v>
          </cell>
          <cell r="Y338" t="str">
            <v>NO</v>
          </cell>
          <cell r="Z338" t="str">
            <v>29825</v>
          </cell>
          <cell r="AA338">
            <v>115650000</v>
          </cell>
          <cell r="AB338">
            <v>0</v>
          </cell>
          <cell r="AC338" t="str">
            <v>228</v>
          </cell>
          <cell r="AD338" t="str">
            <v>Dirección de Geoestadística</v>
          </cell>
          <cell r="AF338" t="str">
            <v>SANDRA IDALID CEDIEL PEREZ_Experto Marcos Estadísticos - -</v>
          </cell>
          <cell r="AG338" t="str">
            <v>DIG_03 - Actualizar la Bases de Datos del Marco Geoestadístico Nacional en su versión 2025</v>
          </cell>
          <cell r="AH338">
            <v>1</v>
          </cell>
          <cell r="AI338">
            <v>0</v>
          </cell>
          <cell r="AJ338">
            <v>0</v>
          </cell>
          <cell r="AK338">
            <v>0</v>
          </cell>
          <cell r="AL338">
            <v>0</v>
          </cell>
          <cell r="AM338">
            <v>1</v>
          </cell>
          <cell r="AN338" t="str">
            <v>DIG_03</v>
          </cell>
          <cell r="AO338">
            <v>115650000</v>
          </cell>
          <cell r="AP338" t="str">
            <v>0</v>
          </cell>
          <cell r="AQ338">
            <v>0</v>
          </cell>
          <cell r="AR338" t="str">
            <v>0</v>
          </cell>
          <cell r="AS338">
            <v>0</v>
          </cell>
          <cell r="AT338">
            <v>115650000</v>
          </cell>
          <cell r="AU338">
            <v>0</v>
          </cell>
        </row>
        <row r="339">
          <cell r="A339">
            <v>140210325</v>
          </cell>
          <cell r="B339" t="str">
            <v>Dirección de Geoestadística</v>
          </cell>
          <cell r="C339" t="str">
            <v>DIG</v>
          </cell>
          <cell r="D339" t="str">
            <v>MGN_2025_BDMGN</v>
          </cell>
          <cell r="E339" t="str">
            <v>Marco Geoestadístico Nacional</v>
          </cell>
          <cell r="F339" t="str">
            <v>Fortalecimiento de la integración de la información geoespacial</v>
          </cell>
          <cell r="G339" t="str">
            <v>Bases de Datos del Marco Geoestadístico Nacional</v>
          </cell>
          <cell r="H339" t="str">
            <v>DIG-Fortalecimiento de la integración de la información geoespacial-Bases de Datos del Marco Geoestadístico Nacional</v>
          </cell>
          <cell r="I339" t="str">
            <v>202300000000101</v>
          </cell>
          <cell r="J339" t="str">
            <v>DIRECCIÓN TERRITORIAL CENTRAL</v>
          </cell>
          <cell r="K339" t="str">
            <v>DANE CENTRAL</v>
          </cell>
          <cell r="L339" t="str">
            <v>Talento Humano</v>
          </cell>
          <cell r="M339" t="str">
            <v>Profesional Junior</v>
          </cell>
          <cell r="N339" t="str">
            <v>1</v>
          </cell>
          <cell r="O339">
            <v>7</v>
          </cell>
          <cell r="P339" t="str">
            <v>0</v>
          </cell>
          <cell r="Q339" t="str">
            <v>7</v>
          </cell>
          <cell r="R339">
            <v>100</v>
          </cell>
          <cell r="S339">
            <v>4132000</v>
          </cell>
          <cell r="T339" t="str">
            <v>2025-02-01 00:00:00</v>
          </cell>
          <cell r="U339">
            <v>28924000</v>
          </cell>
          <cell r="V339">
            <v>28924000</v>
          </cell>
          <cell r="W339">
            <v>0</v>
          </cell>
          <cell r="X339" t="str">
            <v>NO</v>
          </cell>
          <cell r="Y339" t="str">
            <v>NO</v>
          </cell>
          <cell r="Z339" t="str">
            <v>60825</v>
          </cell>
          <cell r="AA339">
            <v>28924000</v>
          </cell>
          <cell r="AB339">
            <v>0</v>
          </cell>
          <cell r="AC339" t="str">
            <v>934</v>
          </cell>
          <cell r="AD339" t="str">
            <v>Dirección de Geoestadística</v>
          </cell>
          <cell r="AF339" t="str">
            <v>YANETH CISNEROS_Estructurar Urbano - -</v>
          </cell>
          <cell r="AG339" t="str">
            <v>DIG_03 - Actualizar la Bases de Datos del Marco Geoestadístico Nacional en su versión 2025</v>
          </cell>
          <cell r="AH339">
            <v>1</v>
          </cell>
          <cell r="AI339">
            <v>0</v>
          </cell>
          <cell r="AJ339">
            <v>0</v>
          </cell>
          <cell r="AK339">
            <v>0</v>
          </cell>
          <cell r="AL339">
            <v>0</v>
          </cell>
          <cell r="AM339">
            <v>1</v>
          </cell>
          <cell r="AN339" t="str">
            <v>DIG_03</v>
          </cell>
          <cell r="AO339">
            <v>28924000</v>
          </cell>
          <cell r="AP339" t="str">
            <v>0</v>
          </cell>
          <cell r="AQ339">
            <v>0</v>
          </cell>
          <cell r="AR339" t="str">
            <v>0</v>
          </cell>
          <cell r="AS339">
            <v>0</v>
          </cell>
          <cell r="AT339">
            <v>28924000</v>
          </cell>
          <cell r="AU339">
            <v>0</v>
          </cell>
        </row>
        <row r="340">
          <cell r="A340">
            <v>139910325</v>
          </cell>
          <cell r="B340" t="str">
            <v>Dirección de Geoestadística</v>
          </cell>
          <cell r="C340" t="str">
            <v>DIG</v>
          </cell>
          <cell r="D340" t="str">
            <v>ID_2025_MT</v>
          </cell>
          <cell r="E340" t="str">
            <v>Investigación y Desarrolo</v>
          </cell>
          <cell r="F340" t="str">
            <v>Fortalecimiento de la integración de la información geoespacial</v>
          </cell>
          <cell r="G340" t="str">
            <v>Mapas Temáticos</v>
          </cell>
          <cell r="H340" t="str">
            <v>DIG-Fortalecimiento de la integración de la información geoespacial-Mapas Temáticos</v>
          </cell>
          <cell r="I340" t="str">
            <v>202300000000101</v>
          </cell>
          <cell r="J340" t="str">
            <v>DIRECCIÓN TERRITORIAL CENTRAL</v>
          </cell>
          <cell r="K340" t="str">
            <v>DANE CENTRAL</v>
          </cell>
          <cell r="L340" t="str">
            <v>Talento Humano</v>
          </cell>
          <cell r="M340" t="str">
            <v>Profesional</v>
          </cell>
          <cell r="N340" t="str">
            <v>1</v>
          </cell>
          <cell r="O340">
            <v>10</v>
          </cell>
          <cell r="P340" t="str">
            <v>0</v>
          </cell>
          <cell r="Q340" t="str">
            <v>10</v>
          </cell>
          <cell r="R340">
            <v>100</v>
          </cell>
          <cell r="S340">
            <v>4480000</v>
          </cell>
          <cell r="T340" t="str">
            <v>2025-02-01 00:00:00</v>
          </cell>
          <cell r="U340">
            <v>44800000</v>
          </cell>
          <cell r="V340">
            <v>44800000</v>
          </cell>
          <cell r="W340">
            <v>0</v>
          </cell>
          <cell r="X340" t="str">
            <v>NO</v>
          </cell>
          <cell r="Y340" t="str">
            <v>NO</v>
          </cell>
          <cell r="Z340" t="str">
            <v>39325</v>
          </cell>
          <cell r="AA340">
            <v>44800000</v>
          </cell>
          <cell r="AB340">
            <v>0</v>
          </cell>
          <cell r="AC340" t="str">
            <v>469</v>
          </cell>
          <cell r="AD340" t="str">
            <v>Dirección de Geoestadística</v>
          </cell>
          <cell r="AF340" t="str">
            <v>JUAN CAMILO AROS CASTILLOProfesional actividades generación productos geoespaciales - -</v>
          </cell>
          <cell r="AG340" t="str">
            <v>DIG_07 - Realizar los mapas temáticos de acuerdo a los requerimientos de las operaciones estadísticas.</v>
          </cell>
          <cell r="AH340">
            <v>1</v>
          </cell>
          <cell r="AI340">
            <v>0</v>
          </cell>
          <cell r="AJ340">
            <v>0</v>
          </cell>
          <cell r="AK340">
            <v>0</v>
          </cell>
          <cell r="AL340">
            <v>0</v>
          </cell>
          <cell r="AM340">
            <v>1</v>
          </cell>
          <cell r="AN340" t="str">
            <v>DIG_07</v>
          </cell>
          <cell r="AO340">
            <v>44800000</v>
          </cell>
          <cell r="AP340" t="str">
            <v>0</v>
          </cell>
          <cell r="AQ340">
            <v>0</v>
          </cell>
          <cell r="AR340" t="str">
            <v>0</v>
          </cell>
          <cell r="AS340">
            <v>0</v>
          </cell>
          <cell r="AT340">
            <v>44800000</v>
          </cell>
          <cell r="AU340">
            <v>0</v>
          </cell>
        </row>
        <row r="341">
          <cell r="A341">
            <v>139810325</v>
          </cell>
          <cell r="B341" t="str">
            <v>Dirección de Geoestadística</v>
          </cell>
          <cell r="C341" t="str">
            <v>DIG</v>
          </cell>
          <cell r="D341" t="str">
            <v>ID_2025_DM</v>
          </cell>
          <cell r="E341" t="str">
            <v>Investigación y Desarrolo</v>
          </cell>
          <cell r="F341" t="str">
            <v>Fortalecimiento de la integración de la información geoespacial</v>
          </cell>
          <cell r="G341" t="str">
            <v>Documentos metodológicos</v>
          </cell>
          <cell r="H341" t="str">
            <v>DIG-Fortalecimiento de la integración de la información geoespacial-Documentos metodológicos</v>
          </cell>
          <cell r="I341" t="str">
            <v>202300000000101</v>
          </cell>
          <cell r="J341" t="str">
            <v>DIRECCIÓN TERRITORIAL CENTRAL</v>
          </cell>
          <cell r="K341" t="str">
            <v>DANE CENTRAL</v>
          </cell>
          <cell r="L341" t="str">
            <v>Talento Humano</v>
          </cell>
          <cell r="M341" t="str">
            <v>Profesional</v>
          </cell>
          <cell r="N341" t="str">
            <v>1</v>
          </cell>
          <cell r="O341">
            <v>10</v>
          </cell>
          <cell r="P341" t="str">
            <v>0</v>
          </cell>
          <cell r="Q341" t="str">
            <v>10</v>
          </cell>
          <cell r="R341">
            <v>100</v>
          </cell>
          <cell r="S341">
            <v>7505000</v>
          </cell>
          <cell r="T341" t="str">
            <v>2025-02-01 00:00:00</v>
          </cell>
          <cell r="U341">
            <v>75050000</v>
          </cell>
          <cell r="V341">
            <v>75050000</v>
          </cell>
          <cell r="W341">
            <v>0</v>
          </cell>
          <cell r="X341" t="str">
            <v>NO</v>
          </cell>
          <cell r="Y341" t="str">
            <v>NO</v>
          </cell>
          <cell r="Z341" t="str">
            <v>28225</v>
          </cell>
          <cell r="AA341">
            <v>75050000</v>
          </cell>
          <cell r="AB341">
            <v>0</v>
          </cell>
          <cell r="AC341" t="str">
            <v>223</v>
          </cell>
          <cell r="AD341" t="str">
            <v>Dirección de Geoestadística</v>
          </cell>
          <cell r="AF341" t="str">
            <v>GEIMY URREGO - -</v>
          </cell>
          <cell r="AG341" t="str">
            <v>DIG_05 - Generar documentos de diagnostico de la integración de la información estadística y geoespacial  en el marco de la articulación SEN –ICDE y en alineación con las iniciativas y marcos internacionales</v>
          </cell>
          <cell r="AH341">
            <v>0.5</v>
          </cell>
          <cell r="AI341" t="str">
            <v>DIG_06 - Generar documentos metodológicos de los proyectos de innovación e investigación con enfoque geoestadístico, orientados a fortalecer los procesos de producción y aprovechamiento de datos estadísticos.</v>
          </cell>
          <cell r="AJ341">
            <v>0.5</v>
          </cell>
          <cell r="AK341">
            <v>0</v>
          </cell>
          <cell r="AL341">
            <v>0</v>
          </cell>
          <cell r="AM341">
            <v>1</v>
          </cell>
          <cell r="AN341" t="str">
            <v>DIG_05</v>
          </cell>
          <cell r="AO341">
            <v>37525000</v>
          </cell>
          <cell r="AP341" t="str">
            <v>DIG_06</v>
          </cell>
          <cell r="AQ341">
            <v>37525000</v>
          </cell>
          <cell r="AR341" t="str">
            <v>0</v>
          </cell>
          <cell r="AS341">
            <v>0</v>
          </cell>
          <cell r="AT341">
            <v>75050000</v>
          </cell>
          <cell r="AU341">
            <v>0</v>
          </cell>
        </row>
        <row r="342">
          <cell r="A342">
            <v>139710325</v>
          </cell>
          <cell r="B342" t="str">
            <v>Dirección de Geoestadística</v>
          </cell>
          <cell r="C342" t="str">
            <v>DIG</v>
          </cell>
          <cell r="D342" t="str">
            <v>ID_2025_DM</v>
          </cell>
          <cell r="E342" t="str">
            <v>Investigación y Desarrolo</v>
          </cell>
          <cell r="F342" t="str">
            <v>Fortalecimiento de la integración de la información geoespacial</v>
          </cell>
          <cell r="G342" t="str">
            <v>Documentos metodológicos</v>
          </cell>
          <cell r="H342" t="str">
            <v>DIG-Fortalecimiento de la integración de la información geoespacial-Documentos metodológicos</v>
          </cell>
          <cell r="I342" t="str">
            <v>202300000000101</v>
          </cell>
          <cell r="J342" t="str">
            <v>DIRECCIÓN TERRITORIAL CENTRAL</v>
          </cell>
          <cell r="K342" t="str">
            <v>DANE CENTRAL</v>
          </cell>
          <cell r="L342" t="str">
            <v>Talento Humano</v>
          </cell>
          <cell r="M342" t="str">
            <v>Profesional</v>
          </cell>
          <cell r="N342" t="str">
            <v>1</v>
          </cell>
          <cell r="O342">
            <v>10</v>
          </cell>
          <cell r="P342" t="str">
            <v>0</v>
          </cell>
          <cell r="Q342" t="str">
            <v>10</v>
          </cell>
          <cell r="R342">
            <v>100</v>
          </cell>
          <cell r="S342">
            <v>4480000</v>
          </cell>
          <cell r="T342" t="str">
            <v>2025-02-01 00:00:00</v>
          </cell>
          <cell r="U342">
            <v>44800000</v>
          </cell>
          <cell r="V342">
            <v>44800000</v>
          </cell>
          <cell r="W342">
            <v>0</v>
          </cell>
          <cell r="X342" t="str">
            <v>NO</v>
          </cell>
          <cell r="Y342" t="str">
            <v>NO</v>
          </cell>
          <cell r="Z342" t="str">
            <v>28125</v>
          </cell>
          <cell r="AA342">
            <v>44800000</v>
          </cell>
          <cell r="AB342">
            <v>0</v>
          </cell>
          <cell r="AC342" t="str">
            <v>2128</v>
          </cell>
          <cell r="AD342" t="str">
            <v>Dirección de Geoestadística</v>
          </cell>
          <cell r="AF342" t="str">
            <v>VANESSA BOTERO_Profesional actividades proyectos de investigación y desarrollo geoestadístico - -</v>
          </cell>
          <cell r="AG342" t="str">
            <v>DIG_05 - Generar documentos de diagnostico de la integración de la información estadística y geoespacial  en el marco de la articulación SEN –ICDE y en alineación con las iniciativas y marcos internacionales</v>
          </cell>
          <cell r="AH342">
            <v>0.5</v>
          </cell>
          <cell r="AI342" t="str">
            <v>DIG_06 - Generar documentos metodológicos de los proyectos de innovación e investigación con enfoque geoestadístico, orientados a fortalecer los procesos de producción y aprovechamiento de datos estadísticos.</v>
          </cell>
          <cell r="AJ342">
            <v>0.5</v>
          </cell>
          <cell r="AK342">
            <v>0</v>
          </cell>
          <cell r="AL342">
            <v>0</v>
          </cell>
          <cell r="AM342">
            <v>1</v>
          </cell>
          <cell r="AN342" t="str">
            <v>DIG_05</v>
          </cell>
          <cell r="AO342">
            <v>22400000</v>
          </cell>
          <cell r="AP342" t="str">
            <v>DIG_06</v>
          </cell>
          <cell r="AQ342">
            <v>22400000</v>
          </cell>
          <cell r="AR342" t="str">
            <v>0</v>
          </cell>
          <cell r="AS342">
            <v>0</v>
          </cell>
          <cell r="AT342">
            <v>44800000</v>
          </cell>
          <cell r="AU342">
            <v>0</v>
          </cell>
        </row>
        <row r="343">
          <cell r="A343">
            <v>139610325</v>
          </cell>
          <cell r="B343" t="str">
            <v>Dirección de Geoestadística</v>
          </cell>
          <cell r="C343" t="str">
            <v>DIG</v>
          </cell>
          <cell r="D343" t="str">
            <v>ID_2025_DM</v>
          </cell>
          <cell r="E343" t="str">
            <v>Investigación y Desarrolo</v>
          </cell>
          <cell r="F343" t="str">
            <v>Fortalecimiento de la integración de la información geoespacial</v>
          </cell>
          <cell r="G343" t="str">
            <v>Documentos metodológicos</v>
          </cell>
          <cell r="H343" t="str">
            <v>DIG-Fortalecimiento de la integración de la información geoespacial-Documentos metodológicos</v>
          </cell>
          <cell r="I343" t="str">
            <v>202300000000101</v>
          </cell>
          <cell r="J343" t="str">
            <v>DIRECCIÓN TERRITORIAL CENTRAL</v>
          </cell>
          <cell r="K343" t="str">
            <v>DANE CENTRAL</v>
          </cell>
          <cell r="L343" t="str">
            <v>Talento Humano</v>
          </cell>
          <cell r="M343" t="str">
            <v>Profesional</v>
          </cell>
          <cell r="N343" t="str">
            <v>1</v>
          </cell>
          <cell r="O343">
            <v>10</v>
          </cell>
          <cell r="P343" t="str">
            <v>0</v>
          </cell>
          <cell r="Q343" t="str">
            <v>10</v>
          </cell>
          <cell r="R343">
            <v>100</v>
          </cell>
          <cell r="S343">
            <v>4480000</v>
          </cell>
          <cell r="T343" t="str">
            <v>2025-02-01 00:00:00</v>
          </cell>
          <cell r="U343">
            <v>44800000</v>
          </cell>
          <cell r="V343">
            <v>44800000</v>
          </cell>
          <cell r="W343">
            <v>0</v>
          </cell>
          <cell r="X343" t="str">
            <v>NO</v>
          </cell>
          <cell r="Y343" t="str">
            <v>NO</v>
          </cell>
          <cell r="Z343" t="str">
            <v>33425</v>
          </cell>
          <cell r="AA343">
            <v>44800000</v>
          </cell>
          <cell r="AB343">
            <v>0</v>
          </cell>
          <cell r="AC343" t="str">
            <v>161</v>
          </cell>
          <cell r="AD343" t="str">
            <v>Dirección de Geoestadística</v>
          </cell>
          <cell r="AF343" t="str">
            <v>HAROLD ALFONSO SABOYA ROMERO_Profesional actividades generación diseños gráficos como soporte a  productos geoespaciales - -</v>
          </cell>
          <cell r="AG343" t="str">
            <v>DIG_05 - Generar documentos de diagnostico de la integración de la información estadística y geoespacial  en el marco de la articulación SEN –ICDE y en alineación con las iniciativas y marcos internacionales</v>
          </cell>
          <cell r="AH343">
            <v>0.5</v>
          </cell>
          <cell r="AI343" t="str">
            <v>DIG_06 - Generar documentos metodológicos de los proyectos de innovación e investigación con enfoque geoestadístico, orientados a fortalecer los procesos de producción y aprovechamiento de datos estadísticos.</v>
          </cell>
          <cell r="AJ343">
            <v>0.5</v>
          </cell>
          <cell r="AK343">
            <v>0</v>
          </cell>
          <cell r="AL343">
            <v>0</v>
          </cell>
          <cell r="AM343">
            <v>1</v>
          </cell>
          <cell r="AN343" t="str">
            <v>DIG_05</v>
          </cell>
          <cell r="AO343">
            <v>22400000</v>
          </cell>
          <cell r="AP343" t="str">
            <v>DIG_06</v>
          </cell>
          <cell r="AQ343">
            <v>22400000</v>
          </cell>
          <cell r="AR343" t="str">
            <v>0</v>
          </cell>
          <cell r="AS343">
            <v>0</v>
          </cell>
          <cell r="AT343">
            <v>44800000</v>
          </cell>
          <cell r="AU343">
            <v>0</v>
          </cell>
        </row>
        <row r="344">
          <cell r="A344">
            <v>139510325</v>
          </cell>
          <cell r="B344" t="str">
            <v>Dirección de Geoestadística</v>
          </cell>
          <cell r="C344" t="str">
            <v>DIG</v>
          </cell>
          <cell r="D344" t="str">
            <v>ID_2025_DM</v>
          </cell>
          <cell r="E344" t="str">
            <v>Investigación y Desarrolo</v>
          </cell>
          <cell r="F344" t="str">
            <v>Fortalecimiento de la integración de la información geoespacial</v>
          </cell>
          <cell r="G344" t="str">
            <v>Documentos metodológicos</v>
          </cell>
          <cell r="H344" t="str">
            <v>DIG-Fortalecimiento de la integración de la información geoespacial-Documentos metodológicos</v>
          </cell>
          <cell r="I344" t="str">
            <v>202300000000101</v>
          </cell>
          <cell r="J344" t="str">
            <v>DIRECCIÓN TERRITORIAL CENTRAL</v>
          </cell>
          <cell r="K344" t="str">
            <v>DANE CENTRAL</v>
          </cell>
          <cell r="L344" t="str">
            <v>Talento Humano</v>
          </cell>
          <cell r="M344" t="str">
            <v>Profesional</v>
          </cell>
          <cell r="N344" t="str">
            <v>1</v>
          </cell>
          <cell r="O344">
            <v>10</v>
          </cell>
          <cell r="P344" t="str">
            <v>0</v>
          </cell>
          <cell r="Q344" t="str">
            <v>10</v>
          </cell>
          <cell r="R344">
            <v>100</v>
          </cell>
          <cell r="S344">
            <v>5268000</v>
          </cell>
          <cell r="T344" t="str">
            <v>2025-02-01 00:00:00</v>
          </cell>
          <cell r="U344">
            <v>52680000</v>
          </cell>
          <cell r="V344">
            <v>52680000</v>
          </cell>
          <cell r="W344">
            <v>0</v>
          </cell>
          <cell r="X344" t="str">
            <v>NO</v>
          </cell>
          <cell r="Y344" t="str">
            <v>NO</v>
          </cell>
          <cell r="Z344" t="str">
            <v>37725</v>
          </cell>
          <cell r="AA344">
            <v>52680000</v>
          </cell>
          <cell r="AB344">
            <v>0</v>
          </cell>
          <cell r="AC344" t="str">
            <v>455</v>
          </cell>
          <cell r="AD344" t="str">
            <v>Dirección de Geoestadística</v>
          </cell>
          <cell r="AF344" t="str">
            <v>EDWIN STIVEN RIVERA VELANDIA_Profesional actividades proyectos de investigación y desarrollo geoestadístico - -</v>
          </cell>
          <cell r="AG344" t="str">
            <v>DIG_05 - Generar documentos de diagnostico de la integración de la información estadística y geoespacial  en el marco de la articulación SEN –ICDE y en alineación con las iniciativas y marcos internacionales</v>
          </cell>
          <cell r="AH344">
            <v>0.5</v>
          </cell>
          <cell r="AI344" t="str">
            <v>DIG_06 - Generar documentos metodológicos de los proyectos de innovación e investigación con enfoque geoestadístico, orientados a fortalecer los procesos de producción y aprovechamiento de datos estadísticos.</v>
          </cell>
          <cell r="AJ344">
            <v>0.5</v>
          </cell>
          <cell r="AK344">
            <v>0</v>
          </cell>
          <cell r="AL344">
            <v>0</v>
          </cell>
          <cell r="AM344">
            <v>1</v>
          </cell>
          <cell r="AN344" t="str">
            <v>DIG_05</v>
          </cell>
          <cell r="AO344">
            <v>26340000</v>
          </cell>
          <cell r="AP344" t="str">
            <v>DIG_06</v>
          </cell>
          <cell r="AQ344">
            <v>26340000</v>
          </cell>
          <cell r="AR344" t="str">
            <v>0</v>
          </cell>
          <cell r="AS344">
            <v>0</v>
          </cell>
          <cell r="AT344">
            <v>52680000</v>
          </cell>
          <cell r="AU344">
            <v>0</v>
          </cell>
        </row>
        <row r="345">
          <cell r="A345">
            <v>139410325</v>
          </cell>
          <cell r="B345" t="str">
            <v>Dirección de Geoestadística</v>
          </cell>
          <cell r="C345" t="str">
            <v>DIG</v>
          </cell>
          <cell r="D345" t="str">
            <v>ID_2025_DM</v>
          </cell>
          <cell r="E345" t="str">
            <v>Investigación y Desarrolo</v>
          </cell>
          <cell r="F345" t="str">
            <v>Fortalecimiento de la integración de la información geoespacial</v>
          </cell>
          <cell r="G345" t="str">
            <v>Documentos metodológicos</v>
          </cell>
          <cell r="H345" t="str">
            <v>DIG-Fortalecimiento de la integración de la información geoespacial-Documentos metodológicos</v>
          </cell>
          <cell r="I345" t="str">
            <v>202300000000101</v>
          </cell>
          <cell r="J345" t="str">
            <v>DIRECCIÓN TERRITORIAL CENTRAL</v>
          </cell>
          <cell r="K345" t="str">
            <v>DANE CENTRAL</v>
          </cell>
          <cell r="L345" t="str">
            <v>Talento Humano</v>
          </cell>
          <cell r="M345" t="str">
            <v>Profesional</v>
          </cell>
          <cell r="N345" t="str">
            <v>1</v>
          </cell>
          <cell r="O345">
            <v>10</v>
          </cell>
          <cell r="P345" t="str">
            <v>0</v>
          </cell>
          <cell r="Q345" t="str">
            <v>10</v>
          </cell>
          <cell r="R345">
            <v>100</v>
          </cell>
          <cell r="S345">
            <v>6023000</v>
          </cell>
          <cell r="T345" t="str">
            <v>2025-02-01 00:00:00</v>
          </cell>
          <cell r="U345">
            <v>60230000</v>
          </cell>
          <cell r="V345">
            <v>60230000</v>
          </cell>
          <cell r="W345">
            <v>0</v>
          </cell>
          <cell r="X345" t="str">
            <v>NO</v>
          </cell>
          <cell r="Y345" t="str">
            <v>NO</v>
          </cell>
          <cell r="Z345" t="str">
            <v>39725</v>
          </cell>
          <cell r="AA345">
            <v>60230000</v>
          </cell>
          <cell r="AB345">
            <v>0</v>
          </cell>
          <cell r="AC345" t="str">
            <v>452</v>
          </cell>
          <cell r="AD345" t="str">
            <v>Dirección de Geoestadística</v>
          </cell>
          <cell r="AF345" t="str">
            <v>HECTOR RICARDO PATIÑO RIVERA_Profesional actividades proyectos de investigación y desarrollo geoestadístico - -</v>
          </cell>
          <cell r="AG345" t="str">
            <v>DIG_05 - Generar documentos de diagnostico de la integración de la información estadística y geoespacial  en el marco de la articulación SEN –ICDE y en alineación con las iniciativas y marcos internacionales</v>
          </cell>
          <cell r="AH345">
            <v>0.5</v>
          </cell>
          <cell r="AI345" t="str">
            <v>DIG_06 - Generar documentos metodológicos de los proyectos de innovación e investigación con enfoque geoestadístico, orientados a fortalecer los procesos de producción y aprovechamiento de datos estadísticos.</v>
          </cell>
          <cell r="AJ345">
            <v>0.5</v>
          </cell>
          <cell r="AK345">
            <v>0</v>
          </cell>
          <cell r="AL345">
            <v>0</v>
          </cell>
          <cell r="AM345">
            <v>1</v>
          </cell>
          <cell r="AN345" t="str">
            <v>DIG_05</v>
          </cell>
          <cell r="AO345">
            <v>30115000</v>
          </cell>
          <cell r="AP345" t="str">
            <v>DIG_06</v>
          </cell>
          <cell r="AQ345">
            <v>30115000</v>
          </cell>
          <cell r="AR345" t="str">
            <v>0</v>
          </cell>
          <cell r="AS345">
            <v>0</v>
          </cell>
          <cell r="AT345">
            <v>60230000</v>
          </cell>
          <cell r="AU345">
            <v>0</v>
          </cell>
        </row>
        <row r="346">
          <cell r="A346">
            <v>139310325</v>
          </cell>
          <cell r="B346" t="str">
            <v>Dirección de Geoestadística</v>
          </cell>
          <cell r="C346" t="str">
            <v>DIG</v>
          </cell>
          <cell r="D346" t="str">
            <v>ID_2025_DM</v>
          </cell>
          <cell r="E346" t="str">
            <v>Investigación y Desarrolo</v>
          </cell>
          <cell r="F346" t="str">
            <v>Fortalecimiento de la integración de la información geoespacial</v>
          </cell>
          <cell r="G346" t="str">
            <v>Documentos metodológicos</v>
          </cell>
          <cell r="H346" t="str">
            <v>DIG-Fortalecimiento de la integración de la información geoespacial-Documentos metodológicos</v>
          </cell>
          <cell r="I346" t="str">
            <v>202300000000101</v>
          </cell>
          <cell r="J346" t="str">
            <v>DIRECCIÓN TERRITORIAL CENTRAL</v>
          </cell>
          <cell r="K346" t="str">
            <v>DANE CENTRAL</v>
          </cell>
          <cell r="L346" t="str">
            <v>Talento Humano</v>
          </cell>
          <cell r="M346" t="str">
            <v>Profesional</v>
          </cell>
          <cell r="N346" t="str">
            <v>1</v>
          </cell>
          <cell r="O346">
            <v>10</v>
          </cell>
          <cell r="P346" t="str">
            <v>0</v>
          </cell>
          <cell r="Q346" t="str">
            <v>10</v>
          </cell>
          <cell r="R346">
            <v>100</v>
          </cell>
          <cell r="S346">
            <v>5268000</v>
          </cell>
          <cell r="T346" t="str">
            <v>2025-02-01 00:00:00</v>
          </cell>
          <cell r="U346">
            <v>52680000</v>
          </cell>
          <cell r="V346">
            <v>52680000</v>
          </cell>
          <cell r="W346">
            <v>0</v>
          </cell>
          <cell r="X346" t="str">
            <v>NO</v>
          </cell>
          <cell r="Y346" t="str">
            <v>NO</v>
          </cell>
          <cell r="Z346" t="str">
            <v>50825</v>
          </cell>
          <cell r="AA346">
            <v>52680000</v>
          </cell>
          <cell r="AB346">
            <v>0</v>
          </cell>
          <cell r="AC346" t="str">
            <v>936</v>
          </cell>
          <cell r="AD346" t="str">
            <v>Dirección de Geoestadística</v>
          </cell>
          <cell r="AF346" t="str">
            <v>LAURA ALEJANDRA MARTÍNEZ_Profesional actividades proyectos de investigación y desarrollo geoestadístico - -</v>
          </cell>
          <cell r="AG346" t="str">
            <v>DIG_05 - Generar documentos de diagnostico de la integración de la información estadística y geoespacial  en el marco de la articulación SEN –ICDE y en alineación con las iniciativas y marcos internacionales</v>
          </cell>
          <cell r="AH346">
            <v>0.5</v>
          </cell>
          <cell r="AI346" t="str">
            <v>DIG_06 - Generar documentos metodológicos de los proyectos de innovación e investigación con enfoque geoestadístico, orientados a fortalecer los procesos de producción y aprovechamiento de datos estadísticos.</v>
          </cell>
          <cell r="AJ346">
            <v>0.5</v>
          </cell>
          <cell r="AK346">
            <v>0</v>
          </cell>
          <cell r="AL346">
            <v>0</v>
          </cell>
          <cell r="AM346">
            <v>1</v>
          </cell>
          <cell r="AN346" t="str">
            <v>DIG_05</v>
          </cell>
          <cell r="AO346">
            <v>26340000</v>
          </cell>
          <cell r="AP346" t="str">
            <v>DIG_06</v>
          </cell>
          <cell r="AQ346">
            <v>26340000</v>
          </cell>
          <cell r="AR346" t="str">
            <v>0</v>
          </cell>
          <cell r="AS346">
            <v>0</v>
          </cell>
          <cell r="AT346">
            <v>52680000</v>
          </cell>
          <cell r="AU346">
            <v>0</v>
          </cell>
        </row>
        <row r="347">
          <cell r="A347">
            <v>139210325</v>
          </cell>
          <cell r="B347" t="str">
            <v>Dirección de Geoestadística</v>
          </cell>
          <cell r="C347" t="str">
            <v>DIG</v>
          </cell>
          <cell r="D347" t="str">
            <v>GGI_2025_SGE</v>
          </cell>
          <cell r="E347" t="str">
            <v>Gestión de Geoinformación</v>
          </cell>
          <cell r="F347" t="str">
            <v>Fortalecimiento de la integración de la información geoespacial</v>
          </cell>
          <cell r="G347" t="str">
            <v>Servicio de geo información Estadística</v>
          </cell>
          <cell r="H347" t="str">
            <v>DIG-Fortalecimiento de la integración de la información geoespacial-Servicio de geo información Estadística</v>
          </cell>
          <cell r="I347" t="str">
            <v>202300000000101</v>
          </cell>
          <cell r="J347" t="str">
            <v>DIRECCIÓN TERRITORIAL CENTRAL</v>
          </cell>
          <cell r="K347" t="str">
            <v>DANE CENTRAL</v>
          </cell>
          <cell r="L347" t="str">
            <v>Talento Humano</v>
          </cell>
          <cell r="M347" t="str">
            <v>Profesional</v>
          </cell>
          <cell r="N347" t="str">
            <v>1</v>
          </cell>
          <cell r="O347">
            <v>7</v>
          </cell>
          <cell r="P347" t="str">
            <v>15</v>
          </cell>
          <cell r="Q347" t="str">
            <v>7.5</v>
          </cell>
          <cell r="R347">
            <v>100</v>
          </cell>
          <cell r="S347">
            <v>5557000</v>
          </cell>
          <cell r="T347" t="str">
            <v>2025-02-01 00:00:00</v>
          </cell>
          <cell r="U347">
            <v>41677500</v>
          </cell>
          <cell r="V347">
            <v>41677500</v>
          </cell>
          <cell r="W347">
            <v>0</v>
          </cell>
          <cell r="X347" t="str">
            <v>NO</v>
          </cell>
          <cell r="Y347" t="str">
            <v>NO</v>
          </cell>
          <cell r="Z347" t="str">
            <v>38525</v>
          </cell>
          <cell r="AA347">
            <v>41677500</v>
          </cell>
          <cell r="AB347">
            <v>0</v>
          </cell>
          <cell r="AC347" t="str">
            <v>480</v>
          </cell>
          <cell r="AD347" t="str">
            <v>Dirección de Geoestadística</v>
          </cell>
          <cell r="AF347" t="str">
            <v>MARIA ALEJANDRA AMARIS_Ingeniero Tablero de Control - -</v>
          </cell>
          <cell r="AG347" t="str">
            <v>DIG_04 - Implementar el Modelo de operación y gobierno del Sistema Geoestadístico como eje central para la integración de la información geoestadística,  enmarcado en la arquitectura empresarial de la DIG.</v>
          </cell>
          <cell r="AH347">
            <v>1</v>
          </cell>
          <cell r="AI347">
            <v>0</v>
          </cell>
          <cell r="AJ347">
            <v>0</v>
          </cell>
          <cell r="AK347">
            <v>0</v>
          </cell>
          <cell r="AL347">
            <v>0</v>
          </cell>
          <cell r="AM347">
            <v>1</v>
          </cell>
          <cell r="AN347" t="str">
            <v>DIG_04</v>
          </cell>
          <cell r="AO347">
            <v>41677500</v>
          </cell>
          <cell r="AP347" t="str">
            <v>0</v>
          </cell>
          <cell r="AQ347">
            <v>0</v>
          </cell>
          <cell r="AR347" t="str">
            <v>0</v>
          </cell>
          <cell r="AS347">
            <v>0</v>
          </cell>
          <cell r="AT347">
            <v>41677500</v>
          </cell>
          <cell r="AU347">
            <v>0</v>
          </cell>
        </row>
        <row r="348">
          <cell r="A348">
            <v>139110325</v>
          </cell>
          <cell r="B348" t="str">
            <v>Dirección de Geoestadística</v>
          </cell>
          <cell r="C348" t="str">
            <v>DIG</v>
          </cell>
          <cell r="D348" t="str">
            <v>GGI_2025_SGE</v>
          </cell>
          <cell r="E348" t="str">
            <v>Gestión de Geoinformación</v>
          </cell>
          <cell r="F348" t="str">
            <v>Fortalecimiento de la integración de la información geoespacial</v>
          </cell>
          <cell r="G348" t="str">
            <v>Servicio de geo información Estadística</v>
          </cell>
          <cell r="H348" t="str">
            <v>DIG-Fortalecimiento de la integración de la información geoespacial-Servicio de geo información Estadística</v>
          </cell>
          <cell r="I348" t="str">
            <v>202300000000101</v>
          </cell>
          <cell r="J348" t="str">
            <v>DIRECCIÓN TERRITORIAL CENTRAL</v>
          </cell>
          <cell r="K348" t="str">
            <v>DANE CENTRAL</v>
          </cell>
          <cell r="L348" t="str">
            <v>Talento Humano</v>
          </cell>
          <cell r="M348" t="str">
            <v>Profesional</v>
          </cell>
          <cell r="N348" t="str">
            <v>1</v>
          </cell>
          <cell r="O348">
            <v>9</v>
          </cell>
          <cell r="P348" t="str">
            <v>0</v>
          </cell>
          <cell r="Q348" t="str">
            <v>9</v>
          </cell>
          <cell r="R348">
            <v>100</v>
          </cell>
          <cell r="S348">
            <v>10541000</v>
          </cell>
          <cell r="T348" t="str">
            <v>2025-02-01 00:00:00</v>
          </cell>
          <cell r="U348">
            <v>94869000</v>
          </cell>
          <cell r="V348">
            <v>94869000</v>
          </cell>
          <cell r="W348">
            <v>0</v>
          </cell>
          <cell r="X348" t="str">
            <v>NO</v>
          </cell>
          <cell r="Y348" t="str">
            <v>NO</v>
          </cell>
          <cell r="Z348" t="str">
            <v>28625</v>
          </cell>
          <cell r="AA348">
            <v>94869000</v>
          </cell>
          <cell r="AB348">
            <v>0</v>
          </cell>
          <cell r="AC348" t="str">
            <v>232</v>
          </cell>
          <cell r="AD348" t="str">
            <v>Dirección de Geoestadística</v>
          </cell>
          <cell r="AF348" t="str">
            <v>RODIAN HASEF SABY SANABRIA_ingeniero proyecto transformacion digital - -</v>
          </cell>
          <cell r="AG348" t="str">
            <v>DIG_04 - Implementar el Modelo de operación y gobierno del Sistema Geoestadístico como eje central para la integración de la información geoestadística,  enmarcado en la arquitectura empresarial de la DIG.</v>
          </cell>
          <cell r="AH348">
            <v>1</v>
          </cell>
          <cell r="AI348">
            <v>0</v>
          </cell>
          <cell r="AJ348">
            <v>0</v>
          </cell>
          <cell r="AK348">
            <v>0</v>
          </cell>
          <cell r="AL348">
            <v>0</v>
          </cell>
          <cell r="AM348">
            <v>1</v>
          </cell>
          <cell r="AN348" t="str">
            <v>DIG_04</v>
          </cell>
          <cell r="AO348">
            <v>94869000</v>
          </cell>
          <cell r="AP348" t="str">
            <v>0</v>
          </cell>
          <cell r="AQ348">
            <v>0</v>
          </cell>
          <cell r="AR348" t="str">
            <v>0</v>
          </cell>
          <cell r="AS348">
            <v>0</v>
          </cell>
          <cell r="AT348">
            <v>94869000</v>
          </cell>
          <cell r="AU348">
            <v>0</v>
          </cell>
        </row>
        <row r="349">
          <cell r="A349">
            <v>139010325</v>
          </cell>
          <cell r="B349" t="str">
            <v>Dirección de Geoestadística</v>
          </cell>
          <cell r="C349" t="str">
            <v>DIG</v>
          </cell>
          <cell r="D349" t="str">
            <v>GGI_2025_SGE</v>
          </cell>
          <cell r="E349" t="str">
            <v>Gestión de Geoinformación</v>
          </cell>
          <cell r="F349" t="str">
            <v>Fortalecimiento de la integración de la información geoespacial</v>
          </cell>
          <cell r="G349" t="str">
            <v>Servicio de geo información Estadística</v>
          </cell>
          <cell r="H349" t="str">
            <v>DIG-Fortalecimiento de la integración de la información geoespacial-Servicio de geo información Estadística</v>
          </cell>
          <cell r="I349" t="str">
            <v>202300000000101</v>
          </cell>
          <cell r="J349" t="str">
            <v>DIRECCIÓN TERRITORIAL CENTRAL</v>
          </cell>
          <cell r="K349" t="str">
            <v>DANE CENTRAL</v>
          </cell>
          <cell r="L349" t="str">
            <v>Talento Humano</v>
          </cell>
          <cell r="M349" t="str">
            <v>Profesional</v>
          </cell>
          <cell r="N349" t="str">
            <v>1</v>
          </cell>
          <cell r="O349">
            <v>10</v>
          </cell>
          <cell r="P349" t="str">
            <v>0</v>
          </cell>
          <cell r="Q349" t="str">
            <v>10</v>
          </cell>
          <cell r="R349">
            <v>100</v>
          </cell>
          <cell r="S349">
            <v>6195000</v>
          </cell>
          <cell r="T349" t="str">
            <v>2025-02-01 00:00:00</v>
          </cell>
          <cell r="U349">
            <v>61950000</v>
          </cell>
          <cell r="V349">
            <v>61950000</v>
          </cell>
          <cell r="W349">
            <v>0</v>
          </cell>
          <cell r="X349" t="str">
            <v>NO</v>
          </cell>
          <cell r="Y349" t="str">
            <v>NO</v>
          </cell>
          <cell r="Z349" t="str">
            <v>38625</v>
          </cell>
          <cell r="AA349">
            <v>61950000</v>
          </cell>
          <cell r="AB349">
            <v>0</v>
          </cell>
          <cell r="AC349" t="str">
            <v>478</v>
          </cell>
          <cell r="AD349" t="str">
            <v>Dirección de Geoestadística</v>
          </cell>
          <cell r="AF349" t="str">
            <v>JUAN DIEGO ROJAS_desarrollo y mantenimiento del HUB proyecto transformacion digital - -</v>
          </cell>
          <cell r="AG349" t="str">
            <v>DIG_04 - Implementar el Modelo de operación y gobierno del Sistema Geoestadístico como eje central para la integración de la información geoestadística,  enmarcado en la arquitectura empresarial de la DIG.</v>
          </cell>
          <cell r="AH349">
            <v>1</v>
          </cell>
          <cell r="AI349">
            <v>0</v>
          </cell>
          <cell r="AJ349">
            <v>0</v>
          </cell>
          <cell r="AK349">
            <v>0</v>
          </cell>
          <cell r="AL349">
            <v>0</v>
          </cell>
          <cell r="AM349">
            <v>1</v>
          </cell>
          <cell r="AN349" t="str">
            <v>DIG_04</v>
          </cell>
          <cell r="AO349">
            <v>61950000</v>
          </cell>
          <cell r="AP349" t="str">
            <v>0</v>
          </cell>
          <cell r="AQ349">
            <v>0</v>
          </cell>
          <cell r="AR349" t="str">
            <v>0</v>
          </cell>
          <cell r="AS349">
            <v>0</v>
          </cell>
          <cell r="AT349">
            <v>61950000</v>
          </cell>
          <cell r="AU349">
            <v>0</v>
          </cell>
        </row>
        <row r="350">
          <cell r="A350">
            <v>138910325</v>
          </cell>
          <cell r="B350" t="str">
            <v>Dirección de Geoestadística</v>
          </cell>
          <cell r="C350" t="str">
            <v>DIG</v>
          </cell>
          <cell r="D350" t="str">
            <v>GGI_2025_SGE</v>
          </cell>
          <cell r="E350" t="str">
            <v>Gestión de Geoinformación</v>
          </cell>
          <cell r="F350" t="str">
            <v>Fortalecimiento de la integración de la información geoespacial</v>
          </cell>
          <cell r="G350" t="str">
            <v>Servicio de geo información Estadística</v>
          </cell>
          <cell r="H350" t="str">
            <v>DIG-Fortalecimiento de la integración de la información geoespacial-Servicio de geo información Estadística</v>
          </cell>
          <cell r="I350" t="str">
            <v>202300000000101</v>
          </cell>
          <cell r="J350" t="str">
            <v>DIRECCIÓN TERRITORIAL CENTRAL</v>
          </cell>
          <cell r="K350" t="str">
            <v>DANE CENTRAL</v>
          </cell>
          <cell r="L350" t="str">
            <v>Talento Humano</v>
          </cell>
          <cell r="M350" t="str">
            <v>Profesional</v>
          </cell>
          <cell r="N350" t="str">
            <v>1</v>
          </cell>
          <cell r="O350">
            <v>10</v>
          </cell>
          <cell r="P350" t="str">
            <v>0</v>
          </cell>
          <cell r="Q350" t="str">
            <v>10</v>
          </cell>
          <cell r="R350">
            <v>100</v>
          </cell>
          <cell r="S350">
            <v>8103000</v>
          </cell>
          <cell r="T350" t="str">
            <v>2025-01-20 00:00:00</v>
          </cell>
          <cell r="U350">
            <v>81030000</v>
          </cell>
          <cell r="V350">
            <v>81030000</v>
          </cell>
          <cell r="W350">
            <v>0</v>
          </cell>
          <cell r="X350" t="str">
            <v>NO</v>
          </cell>
          <cell r="Y350" t="str">
            <v>NO</v>
          </cell>
          <cell r="Z350" t="str">
            <v>38825</v>
          </cell>
          <cell r="AA350">
            <v>81030000</v>
          </cell>
          <cell r="AB350">
            <v>0</v>
          </cell>
          <cell r="AC350" t="str">
            <v>472</v>
          </cell>
          <cell r="AD350" t="str">
            <v>Dirección de Geoestadística</v>
          </cell>
          <cell r="AF350" t="str">
            <v>DAVID NICOLAS GIRALDO_ingeniero politica gobierno digital  proyecto transformacion digital - -</v>
          </cell>
          <cell r="AG350" t="str">
            <v>DIG_04 - Implementar el Modelo de operación y gobierno del Sistema Geoestadístico como eje central para la integración de la información geoestadística,  enmarcado en la arquitectura empresarial de la DIG.</v>
          </cell>
          <cell r="AH350">
            <v>1</v>
          </cell>
          <cell r="AI350">
            <v>0</v>
          </cell>
          <cell r="AJ350">
            <v>0</v>
          </cell>
          <cell r="AK350">
            <v>0</v>
          </cell>
          <cell r="AL350">
            <v>0</v>
          </cell>
          <cell r="AM350">
            <v>1</v>
          </cell>
          <cell r="AN350" t="str">
            <v>DIG_04</v>
          </cell>
          <cell r="AO350">
            <v>81030000</v>
          </cell>
          <cell r="AP350" t="str">
            <v>0</v>
          </cell>
          <cell r="AQ350">
            <v>0</v>
          </cell>
          <cell r="AR350" t="str">
            <v>0</v>
          </cell>
          <cell r="AS350">
            <v>0</v>
          </cell>
          <cell r="AT350">
            <v>81030000</v>
          </cell>
          <cell r="AU350">
            <v>0</v>
          </cell>
        </row>
        <row r="351">
          <cell r="A351">
            <v>138810325</v>
          </cell>
          <cell r="B351" t="str">
            <v>Dirección de Geoestadística</v>
          </cell>
          <cell r="C351" t="str">
            <v>DIG</v>
          </cell>
          <cell r="D351" t="str">
            <v>GGI_2025_SGE</v>
          </cell>
          <cell r="E351" t="str">
            <v>Gestión de Geoinformación</v>
          </cell>
          <cell r="F351" t="str">
            <v>Fortalecimiento de la integración de la información geoespacial</v>
          </cell>
          <cell r="G351" t="str">
            <v>Servicio de geo información Estadística</v>
          </cell>
          <cell r="H351" t="str">
            <v>DIG-Fortalecimiento de la integración de la información geoespacial-Servicio de geo información Estadística</v>
          </cell>
          <cell r="I351" t="str">
            <v>202300000000101</v>
          </cell>
          <cell r="J351" t="str">
            <v>DIRECCIÓN TERRITORIAL CENTRAL</v>
          </cell>
          <cell r="K351" t="str">
            <v>DANE CENTRAL</v>
          </cell>
          <cell r="L351" t="str">
            <v>Talento Humano</v>
          </cell>
          <cell r="M351" t="str">
            <v>Profesional</v>
          </cell>
          <cell r="N351" t="str">
            <v>1</v>
          </cell>
          <cell r="O351">
            <v>11</v>
          </cell>
          <cell r="P351" t="str">
            <v>0</v>
          </cell>
          <cell r="Q351" t="str">
            <v>11</v>
          </cell>
          <cell r="R351">
            <v>100</v>
          </cell>
          <cell r="S351">
            <v>13798000</v>
          </cell>
          <cell r="T351" t="str">
            <v>2025-01-20 00:00:00</v>
          </cell>
          <cell r="U351">
            <v>151778000</v>
          </cell>
          <cell r="V351">
            <v>151778000</v>
          </cell>
          <cell r="W351">
            <v>0</v>
          </cell>
          <cell r="X351" t="str">
            <v>NO</v>
          </cell>
          <cell r="Y351" t="str">
            <v>NO</v>
          </cell>
          <cell r="Z351" t="str">
            <v>30525</v>
          </cell>
          <cell r="AA351">
            <v>151778000</v>
          </cell>
          <cell r="AB351">
            <v>0</v>
          </cell>
          <cell r="AC351" t="str">
            <v>226</v>
          </cell>
          <cell r="AD351" t="str">
            <v>Dirección de Geoestadística</v>
          </cell>
          <cell r="AF351" t="str">
            <v>MIGUEL ÁNGEL CÁRDENAS _Experto en Gestión de Información Geoespacial y transformación digital - -</v>
          </cell>
          <cell r="AG351" t="str">
            <v>DIG_04 - Implementar el Modelo de operación y gobierno del Sistema Geoestadístico como eje central para la integración de la información geoestadística,  enmarcado en la arquitectura empresarial de la DIG.</v>
          </cell>
          <cell r="AH351">
            <v>1</v>
          </cell>
          <cell r="AI351">
            <v>0</v>
          </cell>
          <cell r="AJ351">
            <v>0</v>
          </cell>
          <cell r="AK351">
            <v>0</v>
          </cell>
          <cell r="AL351">
            <v>0</v>
          </cell>
          <cell r="AM351">
            <v>1</v>
          </cell>
          <cell r="AN351" t="str">
            <v>DIG_04</v>
          </cell>
          <cell r="AO351">
            <v>151778000</v>
          </cell>
          <cell r="AP351" t="str">
            <v>0</v>
          </cell>
          <cell r="AQ351">
            <v>0</v>
          </cell>
          <cell r="AR351" t="str">
            <v>0</v>
          </cell>
          <cell r="AS351">
            <v>0</v>
          </cell>
          <cell r="AT351">
            <v>151778000</v>
          </cell>
          <cell r="AU351">
            <v>0</v>
          </cell>
        </row>
        <row r="352">
          <cell r="A352">
            <v>138710325</v>
          </cell>
          <cell r="B352" t="str">
            <v>Dirección de Geoestadística</v>
          </cell>
          <cell r="C352" t="str">
            <v>DIG</v>
          </cell>
          <cell r="D352" t="str">
            <v>GGI_2025_SGE</v>
          </cell>
          <cell r="E352" t="str">
            <v>Gestión de Geoinformación</v>
          </cell>
          <cell r="F352" t="str">
            <v>Fortalecimiento de la integración de la información geoespacial</v>
          </cell>
          <cell r="G352" t="str">
            <v>Servicio de geo información Estadística</v>
          </cell>
          <cell r="H352" t="str">
            <v>DIG-Fortalecimiento de la integración de la información geoespacial-Servicio de geo información Estadística</v>
          </cell>
          <cell r="I352" t="str">
            <v>202300000000101</v>
          </cell>
          <cell r="J352" t="str">
            <v>DIRECCIÓN TERRITORIAL CENTRAL</v>
          </cell>
          <cell r="K352" t="str">
            <v>DANE CENTRAL</v>
          </cell>
          <cell r="L352" t="str">
            <v>Talento Humano</v>
          </cell>
          <cell r="M352" t="str">
            <v>Profesional</v>
          </cell>
          <cell r="N352" t="str">
            <v>1</v>
          </cell>
          <cell r="O352">
            <v>10</v>
          </cell>
          <cell r="P352" t="str">
            <v>0</v>
          </cell>
          <cell r="Q352" t="str">
            <v>10</v>
          </cell>
          <cell r="R352">
            <v>100</v>
          </cell>
          <cell r="S352">
            <v>8103000</v>
          </cell>
          <cell r="T352" t="str">
            <v>2025-01-20 00:00:00</v>
          </cell>
          <cell r="U352">
            <v>81030000</v>
          </cell>
          <cell r="V352">
            <v>81030000</v>
          </cell>
          <cell r="W352">
            <v>0</v>
          </cell>
          <cell r="X352" t="str">
            <v>NO</v>
          </cell>
          <cell r="Y352" t="str">
            <v>NO</v>
          </cell>
          <cell r="Z352" t="str">
            <v>30025</v>
          </cell>
          <cell r="AA352">
            <v>81030000</v>
          </cell>
          <cell r="AB352">
            <v>0</v>
          </cell>
          <cell r="AC352" t="str">
            <v>231</v>
          </cell>
          <cell r="AD352" t="str">
            <v>Dirección de Geoestadística</v>
          </cell>
          <cell r="AF352" t="str">
            <v>LETICIA SEGURA_Ingeniero proyecto transformacion digital - -</v>
          </cell>
          <cell r="AG352" t="str">
            <v>DIG_04 - Implementar el Modelo de operación y gobierno del Sistema Geoestadístico como eje central para la integración de la información geoestadística,  enmarcado en la arquitectura empresarial de la DIG.</v>
          </cell>
          <cell r="AH352">
            <v>1</v>
          </cell>
          <cell r="AI352">
            <v>0</v>
          </cell>
          <cell r="AJ352">
            <v>0</v>
          </cell>
          <cell r="AK352">
            <v>0</v>
          </cell>
          <cell r="AL352">
            <v>0</v>
          </cell>
          <cell r="AM352">
            <v>1</v>
          </cell>
          <cell r="AN352" t="str">
            <v>DIG_04</v>
          </cell>
          <cell r="AO352">
            <v>81030000</v>
          </cell>
          <cell r="AP352" t="str">
            <v>0</v>
          </cell>
          <cell r="AQ352">
            <v>0</v>
          </cell>
          <cell r="AR352" t="str">
            <v>0</v>
          </cell>
          <cell r="AS352">
            <v>0</v>
          </cell>
          <cell r="AT352">
            <v>81030000</v>
          </cell>
          <cell r="AU352">
            <v>0</v>
          </cell>
        </row>
        <row r="353">
          <cell r="A353">
            <v>138610325</v>
          </cell>
          <cell r="B353" t="str">
            <v>Dirección de Geoestadística</v>
          </cell>
          <cell r="C353" t="str">
            <v>DIG</v>
          </cell>
          <cell r="D353" t="str">
            <v>GGI_2025_SGE</v>
          </cell>
          <cell r="E353" t="str">
            <v>Gestión de Geoinformación</v>
          </cell>
          <cell r="F353" t="str">
            <v>Fortalecimiento de la integración de la información geoespacial</v>
          </cell>
          <cell r="G353" t="str">
            <v>Servicio de geo información Estadística</v>
          </cell>
          <cell r="H353" t="str">
            <v>DIG-Fortalecimiento de la integración de la información geoespacial-Servicio de geo información Estadística</v>
          </cell>
          <cell r="I353" t="str">
            <v>202300000000101</v>
          </cell>
          <cell r="J353" t="str">
            <v>DIRECCIÓN TERRITORIAL CENTRAL</v>
          </cell>
          <cell r="K353" t="str">
            <v>DANE CENTRAL</v>
          </cell>
          <cell r="L353" t="str">
            <v>Talento Humano</v>
          </cell>
          <cell r="M353" t="str">
            <v>Profesional</v>
          </cell>
          <cell r="N353" t="str">
            <v>1</v>
          </cell>
          <cell r="O353">
            <v>10</v>
          </cell>
          <cell r="P353" t="str">
            <v>0</v>
          </cell>
          <cell r="Q353" t="str">
            <v>10</v>
          </cell>
          <cell r="R353">
            <v>100</v>
          </cell>
          <cell r="S353">
            <v>11565000</v>
          </cell>
          <cell r="T353" t="str">
            <v>2025-01-20 00:00:00</v>
          </cell>
          <cell r="U353">
            <v>115650000</v>
          </cell>
          <cell r="V353">
            <v>115650000</v>
          </cell>
          <cell r="W353">
            <v>0</v>
          </cell>
          <cell r="X353" t="str">
            <v>NO</v>
          </cell>
          <cell r="Y353" t="str">
            <v>NO</v>
          </cell>
          <cell r="Z353" t="str">
            <v>30125</v>
          </cell>
          <cell r="AA353">
            <v>115650000</v>
          </cell>
          <cell r="AB353">
            <v>0</v>
          </cell>
          <cell r="AC353" t="str">
            <v>230</v>
          </cell>
          <cell r="AD353" t="str">
            <v>Dirección de Geoestadística</v>
          </cell>
          <cell r="AF353" t="str">
            <v>PEDRO MIGUEL FRANCO PINZÓN_Ingeniero de Desarrollo - -</v>
          </cell>
          <cell r="AG353" t="str">
            <v>DIG_04 - Implementar el Modelo de operación y gobierno del Sistema Geoestadístico como eje central para la integración de la información geoestadística,  enmarcado en la arquitectura empresarial de la DIG.</v>
          </cell>
          <cell r="AH353">
            <v>1</v>
          </cell>
          <cell r="AI353">
            <v>0</v>
          </cell>
          <cell r="AJ353">
            <v>0</v>
          </cell>
          <cell r="AK353">
            <v>0</v>
          </cell>
          <cell r="AL353">
            <v>0</v>
          </cell>
          <cell r="AM353">
            <v>1</v>
          </cell>
          <cell r="AN353" t="str">
            <v>DIG_04</v>
          </cell>
          <cell r="AO353">
            <v>115650000</v>
          </cell>
          <cell r="AP353" t="str">
            <v>0</v>
          </cell>
          <cell r="AQ353">
            <v>0</v>
          </cell>
          <cell r="AR353" t="str">
            <v>0</v>
          </cell>
          <cell r="AS353">
            <v>0</v>
          </cell>
          <cell r="AT353">
            <v>115650000</v>
          </cell>
          <cell r="AU353">
            <v>0</v>
          </cell>
        </row>
        <row r="354">
          <cell r="A354">
            <v>138510325</v>
          </cell>
          <cell r="B354" t="str">
            <v>Dirección de Geoestadística</v>
          </cell>
          <cell r="C354" t="str">
            <v>DIG</v>
          </cell>
          <cell r="D354" t="str">
            <v>GGI_2025_SGE</v>
          </cell>
          <cell r="E354" t="str">
            <v>Gestión de Geoinformación</v>
          </cell>
          <cell r="F354" t="str">
            <v>Fortalecimiento de la integración de la información geoespacial</v>
          </cell>
          <cell r="G354" t="str">
            <v>Servicio de geo información Estadística</v>
          </cell>
          <cell r="H354" t="str">
            <v>DIG-Fortalecimiento de la integración de la información geoespacial-Servicio de geo información Estadística</v>
          </cell>
          <cell r="I354" t="str">
            <v>202300000000101</v>
          </cell>
          <cell r="J354" t="str">
            <v>DIRECCIÓN TERRITORIAL CENTRAL</v>
          </cell>
          <cell r="K354" t="str">
            <v>DANE CENTRAL</v>
          </cell>
          <cell r="L354" t="str">
            <v>Talento Humano</v>
          </cell>
          <cell r="M354" t="str">
            <v>Profesional</v>
          </cell>
          <cell r="N354" t="str">
            <v>1</v>
          </cell>
          <cell r="O354">
            <v>10</v>
          </cell>
          <cell r="P354" t="str">
            <v>0</v>
          </cell>
          <cell r="Q354" t="str">
            <v>10</v>
          </cell>
          <cell r="R354">
            <v>100</v>
          </cell>
          <cell r="S354">
            <v>8103000</v>
          </cell>
          <cell r="T354" t="str">
            <v>2025-02-01 00:00:00</v>
          </cell>
          <cell r="U354">
            <v>81030000</v>
          </cell>
          <cell r="V354">
            <v>81030000</v>
          </cell>
          <cell r="W354">
            <v>0</v>
          </cell>
          <cell r="X354" t="str">
            <v>NO</v>
          </cell>
          <cell r="Y354" t="str">
            <v>NO</v>
          </cell>
          <cell r="Z354" t="str">
            <v>33125</v>
          </cell>
          <cell r="AA354">
            <v>81030000</v>
          </cell>
          <cell r="AB354">
            <v>0</v>
          </cell>
          <cell r="AC354" t="str">
            <v>169</v>
          </cell>
          <cell r="AD354" t="str">
            <v>Dirección de Geoestadística</v>
          </cell>
          <cell r="AF354" t="str">
            <v>JEYSON JAVIER QUIROGA QUINTERO_Ingeniero de Desarrollo y arquitecto de infraestructura proyecto transformacion digital - -</v>
          </cell>
          <cell r="AG354" t="str">
            <v>DIG_04 - Implementar el Modelo de operación y gobierno del Sistema Geoestadístico como eje central para la integración de la información geoestadística,  enmarcado en la arquitectura empresarial de la DIG.</v>
          </cell>
          <cell r="AH354">
            <v>1</v>
          </cell>
          <cell r="AI354">
            <v>0</v>
          </cell>
          <cell r="AJ354">
            <v>0</v>
          </cell>
          <cell r="AK354">
            <v>0</v>
          </cell>
          <cell r="AL354">
            <v>0</v>
          </cell>
          <cell r="AM354">
            <v>1</v>
          </cell>
          <cell r="AN354" t="str">
            <v>DIG_04</v>
          </cell>
          <cell r="AO354">
            <v>81030000</v>
          </cell>
          <cell r="AP354" t="str">
            <v>0</v>
          </cell>
          <cell r="AQ354">
            <v>0</v>
          </cell>
          <cell r="AR354" t="str">
            <v>0</v>
          </cell>
          <cell r="AS354">
            <v>0</v>
          </cell>
          <cell r="AT354">
            <v>81030000</v>
          </cell>
          <cell r="AU354">
            <v>0</v>
          </cell>
        </row>
        <row r="355">
          <cell r="A355">
            <v>138410325</v>
          </cell>
          <cell r="B355" t="str">
            <v>Dirección de Geoestadística</v>
          </cell>
          <cell r="C355" t="str">
            <v>DIG</v>
          </cell>
          <cell r="D355" t="str">
            <v>GGI_2025_SGE</v>
          </cell>
          <cell r="E355" t="str">
            <v>Gestión de Geoinformación</v>
          </cell>
          <cell r="F355" t="str">
            <v>Fortalecimiento de la integración de la información geoespacial</v>
          </cell>
          <cell r="G355" t="str">
            <v>Servicio de geo información Estadística</v>
          </cell>
          <cell r="H355" t="str">
            <v>DIG-Fortalecimiento de la integración de la información geoespacial-Servicio de geo información Estadística</v>
          </cell>
          <cell r="I355" t="str">
            <v>202300000000101</v>
          </cell>
          <cell r="J355" t="str">
            <v>DIRECCIÓN TERRITORIAL CENTRAL</v>
          </cell>
          <cell r="K355" t="str">
            <v>DANE CENTRAL</v>
          </cell>
          <cell r="L355" t="str">
            <v>Talento Humano</v>
          </cell>
          <cell r="M355" t="str">
            <v>Profesional</v>
          </cell>
          <cell r="N355" t="str">
            <v>1</v>
          </cell>
          <cell r="O355">
            <v>10</v>
          </cell>
          <cell r="P355" t="str">
            <v>0</v>
          </cell>
          <cell r="Q355" t="str">
            <v>10</v>
          </cell>
          <cell r="R355">
            <v>100</v>
          </cell>
          <cell r="S355">
            <v>8103000</v>
          </cell>
          <cell r="T355" t="str">
            <v>2025-02-01 00:00:00</v>
          </cell>
          <cell r="U355">
            <v>81030000</v>
          </cell>
          <cell r="V355">
            <v>81030000</v>
          </cell>
          <cell r="W355">
            <v>0</v>
          </cell>
          <cell r="X355" t="str">
            <v>NO</v>
          </cell>
          <cell r="Y355" t="str">
            <v>NO</v>
          </cell>
          <cell r="Z355" t="str">
            <v>38425</v>
          </cell>
          <cell r="AA355">
            <v>81030000</v>
          </cell>
          <cell r="AB355">
            <v>0</v>
          </cell>
          <cell r="AC355" t="str">
            <v>476</v>
          </cell>
          <cell r="AD355" t="str">
            <v>Dirección de Geoestadística</v>
          </cell>
          <cell r="AF355" t="str">
            <v>JUAN DAVID URIBE IBAÑEZ_Ingeniero Bases de Datos - -</v>
          </cell>
          <cell r="AG355" t="str">
            <v>DIG_04 - Implementar el Modelo de operación y gobierno del Sistema Geoestadístico como eje central para la integración de la información geoestadística,  enmarcado en la arquitectura empresarial de la DIG.</v>
          </cell>
          <cell r="AH355">
            <v>1</v>
          </cell>
          <cell r="AI355">
            <v>0</v>
          </cell>
          <cell r="AJ355">
            <v>0</v>
          </cell>
          <cell r="AK355">
            <v>0</v>
          </cell>
          <cell r="AL355">
            <v>0</v>
          </cell>
          <cell r="AM355">
            <v>1</v>
          </cell>
          <cell r="AN355" t="str">
            <v>DIG_04</v>
          </cell>
          <cell r="AO355">
            <v>81030000</v>
          </cell>
          <cell r="AP355" t="str">
            <v>0</v>
          </cell>
          <cell r="AQ355">
            <v>0</v>
          </cell>
          <cell r="AR355" t="str">
            <v>0</v>
          </cell>
          <cell r="AS355">
            <v>0</v>
          </cell>
          <cell r="AT355">
            <v>81030000</v>
          </cell>
          <cell r="AU355">
            <v>0</v>
          </cell>
        </row>
        <row r="356">
          <cell r="A356">
            <v>138310325</v>
          </cell>
          <cell r="B356" t="str">
            <v>Dirección de Geoestadística</v>
          </cell>
          <cell r="C356" t="str">
            <v>DIG</v>
          </cell>
          <cell r="D356" t="str">
            <v>GGI_2025_SGE</v>
          </cell>
          <cell r="E356" t="str">
            <v>Gestión de Geoinformación</v>
          </cell>
          <cell r="F356" t="str">
            <v>Fortalecimiento de la integración de la información geoespacial</v>
          </cell>
          <cell r="G356" t="str">
            <v>Servicio de geo información Estadística</v>
          </cell>
          <cell r="H356" t="str">
            <v>DIG-Fortalecimiento de la integración de la información geoespacial-Servicio de geo información Estadística</v>
          </cell>
          <cell r="I356" t="str">
            <v>202300000000101</v>
          </cell>
          <cell r="J356" t="str">
            <v>DIRECCIÓN TERRITORIAL CENTRAL</v>
          </cell>
          <cell r="K356" t="str">
            <v>DANE CENTRAL</v>
          </cell>
          <cell r="L356" t="str">
            <v>Talento Humano</v>
          </cell>
          <cell r="M356" t="str">
            <v>Profesional</v>
          </cell>
          <cell r="N356" t="str">
            <v>1</v>
          </cell>
          <cell r="O356">
            <v>10</v>
          </cell>
          <cell r="P356" t="str">
            <v>0</v>
          </cell>
          <cell r="Q356" t="str">
            <v>10</v>
          </cell>
          <cell r="R356">
            <v>100</v>
          </cell>
          <cell r="S356">
            <v>6582000</v>
          </cell>
          <cell r="T356" t="str">
            <v>2025-02-01 00:00:00</v>
          </cell>
          <cell r="U356">
            <v>65820000</v>
          </cell>
          <cell r="V356">
            <v>65820000</v>
          </cell>
          <cell r="W356">
            <v>0</v>
          </cell>
          <cell r="X356" t="str">
            <v>NO</v>
          </cell>
          <cell r="Y356" t="str">
            <v>NO</v>
          </cell>
          <cell r="Z356" t="str">
            <v>38725</v>
          </cell>
          <cell r="AA356">
            <v>65820000</v>
          </cell>
          <cell r="AB356">
            <v>0</v>
          </cell>
          <cell r="AC356" t="str">
            <v>479</v>
          </cell>
          <cell r="AD356" t="str">
            <v>Dirección de Geoestadística</v>
          </cell>
          <cell r="AF356" t="str">
            <v>YEINER MENDIVELSO OCHOA_Ingeniero de Desarrollo  - -</v>
          </cell>
          <cell r="AG356" t="str">
            <v>DIG_04 - Implementar el Modelo de operación y gobierno del Sistema Geoestadístico como eje central para la integración de la información geoestadística,  enmarcado en la arquitectura empresarial de la DIG.</v>
          </cell>
          <cell r="AH356">
            <v>1</v>
          </cell>
          <cell r="AI356">
            <v>0</v>
          </cell>
          <cell r="AJ356">
            <v>0</v>
          </cell>
          <cell r="AK356">
            <v>0</v>
          </cell>
          <cell r="AL356">
            <v>0</v>
          </cell>
          <cell r="AM356">
            <v>1</v>
          </cell>
          <cell r="AN356" t="str">
            <v>DIG_04</v>
          </cell>
          <cell r="AO356">
            <v>65820000</v>
          </cell>
          <cell r="AP356" t="str">
            <v>0</v>
          </cell>
          <cell r="AQ356">
            <v>0</v>
          </cell>
          <cell r="AR356" t="str">
            <v>0</v>
          </cell>
          <cell r="AS356">
            <v>0</v>
          </cell>
          <cell r="AT356">
            <v>65820000</v>
          </cell>
          <cell r="AU356">
            <v>0</v>
          </cell>
        </row>
        <row r="357">
          <cell r="A357">
            <v>138210325</v>
          </cell>
          <cell r="B357" t="str">
            <v>Dirección de Geoestadística</v>
          </cell>
          <cell r="C357" t="str">
            <v>DIG</v>
          </cell>
          <cell r="D357" t="str">
            <v>GGI_2025_SGE</v>
          </cell>
          <cell r="E357" t="str">
            <v>Gestión de Geoinformación</v>
          </cell>
          <cell r="F357" t="str">
            <v>Fortalecimiento de la integración de la información geoespacial</v>
          </cell>
          <cell r="G357" t="str">
            <v>Servicio de geo información Estadística</v>
          </cell>
          <cell r="H357" t="str">
            <v>DIG-Fortalecimiento de la integración de la información geoespacial-Servicio de geo información Estadística</v>
          </cell>
          <cell r="I357" t="str">
            <v>202300000000101</v>
          </cell>
          <cell r="J357" t="str">
            <v>DIRECCIÓN TERRITORIAL CENTRAL</v>
          </cell>
          <cell r="K357" t="str">
            <v>DANE CENTRAL</v>
          </cell>
          <cell r="L357" t="str">
            <v>Talento Humano</v>
          </cell>
          <cell r="M357" t="str">
            <v>Profesional</v>
          </cell>
          <cell r="N357" t="str">
            <v>1</v>
          </cell>
          <cell r="O357">
            <v>10</v>
          </cell>
          <cell r="P357" t="str">
            <v>0</v>
          </cell>
          <cell r="Q357" t="str">
            <v>10</v>
          </cell>
          <cell r="R357">
            <v>100</v>
          </cell>
          <cell r="S357">
            <v>8103000</v>
          </cell>
          <cell r="T357" t="str">
            <v>2025-01-20 00:00:00</v>
          </cell>
          <cell r="U357">
            <v>81030000</v>
          </cell>
          <cell r="V357">
            <v>81030000</v>
          </cell>
          <cell r="W357">
            <v>0</v>
          </cell>
          <cell r="X357" t="str">
            <v>NO</v>
          </cell>
          <cell r="Y357" t="str">
            <v>NO</v>
          </cell>
          <cell r="Z357" t="str">
            <v>39125</v>
          </cell>
          <cell r="AA357">
            <v>81030000</v>
          </cell>
          <cell r="AB357">
            <v>0</v>
          </cell>
          <cell r="AC357" t="str">
            <v>473</v>
          </cell>
          <cell r="AD357" t="str">
            <v>Dirección de Geoestadística</v>
          </cell>
          <cell r="AF357" t="str">
            <v>DIEGO FERNANDO RODRIGUEZ LAMUS_Ingeniero de Desarrollo  - -</v>
          </cell>
          <cell r="AG357" t="str">
            <v>DIG_04 - Implementar el Modelo de operación y gobierno del Sistema Geoestadístico como eje central para la integración de la información geoestadística,  enmarcado en la arquitectura empresarial de la DIG.</v>
          </cell>
          <cell r="AH357">
            <v>1</v>
          </cell>
          <cell r="AI357">
            <v>0</v>
          </cell>
          <cell r="AJ357">
            <v>0</v>
          </cell>
          <cell r="AK357">
            <v>0</v>
          </cell>
          <cell r="AL357">
            <v>0</v>
          </cell>
          <cell r="AM357">
            <v>1</v>
          </cell>
          <cell r="AN357" t="str">
            <v>DIG_04</v>
          </cell>
          <cell r="AO357">
            <v>81030000</v>
          </cell>
          <cell r="AP357" t="str">
            <v>0</v>
          </cell>
          <cell r="AQ357">
            <v>0</v>
          </cell>
          <cell r="AR357" t="str">
            <v>0</v>
          </cell>
          <cell r="AS357">
            <v>0</v>
          </cell>
          <cell r="AT357">
            <v>81030000</v>
          </cell>
          <cell r="AU357">
            <v>0</v>
          </cell>
        </row>
        <row r="358">
          <cell r="A358">
            <v>138110325</v>
          </cell>
          <cell r="B358" t="str">
            <v>Dirección de Geoestadística</v>
          </cell>
          <cell r="C358" t="str">
            <v>DIG</v>
          </cell>
          <cell r="D358" t="str">
            <v>ESTRATIFICACIÓN_2025_DLT</v>
          </cell>
          <cell r="E358" t="str">
            <v>Estratificación DLT</v>
          </cell>
          <cell r="F358" t="str">
            <v>Fortalecimiento de la integración de la información geoespacial</v>
          </cell>
          <cell r="G358" t="str">
            <v>Documentos de lineamientos técnicos</v>
          </cell>
          <cell r="H358" t="str">
            <v>DIG-Fortalecimiento de la integración de la información geoespacial-Documentos de lineamientos técnicos</v>
          </cell>
          <cell r="I358" t="str">
            <v>202300000000101</v>
          </cell>
          <cell r="J358" t="str">
            <v>DIRECCIÓN TERRITORIAL CENTRAL</v>
          </cell>
          <cell r="K358" t="str">
            <v>DANE CENTRAL</v>
          </cell>
          <cell r="L358" t="str">
            <v>Talento Humano</v>
          </cell>
          <cell r="M358" t="str">
            <v>Profesional</v>
          </cell>
          <cell r="N358" t="str">
            <v>1</v>
          </cell>
          <cell r="O358">
            <v>10</v>
          </cell>
          <cell r="P358" t="str">
            <v>0</v>
          </cell>
          <cell r="Q358" t="str">
            <v>10</v>
          </cell>
          <cell r="R358">
            <v>100</v>
          </cell>
          <cell r="S358">
            <v>7229000</v>
          </cell>
          <cell r="T358" t="str">
            <v>2025-01-15 00:00:00</v>
          </cell>
          <cell r="U358">
            <v>72290000</v>
          </cell>
          <cell r="V358">
            <v>72290000</v>
          </cell>
          <cell r="W358">
            <v>0</v>
          </cell>
          <cell r="X358" t="str">
            <v>NO</v>
          </cell>
          <cell r="Y358" t="str">
            <v>NO</v>
          </cell>
          <cell r="Z358" t="str">
            <v>33025</v>
          </cell>
          <cell r="AA358">
            <v>72290000</v>
          </cell>
          <cell r="AB358">
            <v>0</v>
          </cell>
          <cell r="AC358" t="str">
            <v>172</v>
          </cell>
          <cell r="AD358" t="str">
            <v>Dirección de Geoestadística</v>
          </cell>
          <cell r="AF358" t="str">
            <v>CONSUELO DE LA CRUZ MORALES_Profesional para atención de requerimientos en materia de estratificación urbana - -</v>
          </cell>
          <cell r="AG358" t="str">
            <v xml:space="preserve">DIG_02 - Generar documento finalizado de lineamientos técnicos sobre la estratificación socioeconómica. </v>
          </cell>
          <cell r="AH358">
            <v>1</v>
          </cell>
          <cell r="AI358">
            <v>0</v>
          </cell>
          <cell r="AJ358">
            <v>0</v>
          </cell>
          <cell r="AK358">
            <v>0</v>
          </cell>
          <cell r="AL358">
            <v>0</v>
          </cell>
          <cell r="AM358">
            <v>1</v>
          </cell>
          <cell r="AN358" t="str">
            <v>DIG_02</v>
          </cell>
          <cell r="AO358">
            <v>72290000</v>
          </cell>
          <cell r="AP358" t="str">
            <v>0</v>
          </cell>
          <cell r="AQ358">
            <v>0</v>
          </cell>
          <cell r="AR358" t="str">
            <v>0</v>
          </cell>
          <cell r="AS358">
            <v>0</v>
          </cell>
          <cell r="AT358">
            <v>72290000</v>
          </cell>
          <cell r="AU358">
            <v>0</v>
          </cell>
        </row>
        <row r="359">
          <cell r="A359">
            <v>138010325</v>
          </cell>
          <cell r="B359" t="str">
            <v>Dirección de Geoestadística</v>
          </cell>
          <cell r="C359" t="str">
            <v>DIG</v>
          </cell>
          <cell r="D359" t="str">
            <v>ESTRATIFICACIÓN_2025_DLT</v>
          </cell>
          <cell r="E359" t="str">
            <v>Estratificación DLT</v>
          </cell>
          <cell r="F359" t="str">
            <v>Fortalecimiento de la integración de la información geoespacial</v>
          </cell>
          <cell r="G359" t="str">
            <v>Documentos de lineamientos técnicos</v>
          </cell>
          <cell r="H359" t="str">
            <v>DIG-Fortalecimiento de la integración de la información geoespacial-Documentos de lineamientos técnicos</v>
          </cell>
          <cell r="I359" t="str">
            <v>202300000000101</v>
          </cell>
          <cell r="J359" t="str">
            <v>DIRECCIÓN TERRITORIAL CENTRAL</v>
          </cell>
          <cell r="K359" t="str">
            <v>DANE CENTRAL</v>
          </cell>
          <cell r="L359" t="str">
            <v>Talento Humano</v>
          </cell>
          <cell r="M359" t="str">
            <v>Profesional Junior</v>
          </cell>
          <cell r="N359" t="str">
            <v>1</v>
          </cell>
          <cell r="O359">
            <v>10</v>
          </cell>
          <cell r="P359" t="str">
            <v>0</v>
          </cell>
          <cell r="Q359" t="str">
            <v>10</v>
          </cell>
          <cell r="R359">
            <v>100</v>
          </cell>
          <cell r="S359">
            <v>3921000</v>
          </cell>
          <cell r="T359" t="str">
            <v>2025-01-20 00:00:00</v>
          </cell>
          <cell r="U359">
            <v>39210000</v>
          </cell>
          <cell r="V359">
            <v>39210000</v>
          </cell>
          <cell r="W359">
            <v>0</v>
          </cell>
          <cell r="X359" t="str">
            <v>NO</v>
          </cell>
          <cell r="Y359" t="str">
            <v>NO</v>
          </cell>
          <cell r="Z359" t="str">
            <v>29125</v>
          </cell>
          <cell r="AA359">
            <v>39210000</v>
          </cell>
          <cell r="AB359">
            <v>0</v>
          </cell>
          <cell r="AC359" t="str">
            <v>225</v>
          </cell>
          <cell r="AD359" t="str">
            <v>Dirección de Geoestadística</v>
          </cell>
          <cell r="AF359" t="str">
            <v>JUAQUIN GARCIA RIVERA_Profesional para realizar el seguimiento y control de atención de requerimiento en materia de estratificación - -</v>
          </cell>
          <cell r="AG359" t="str">
            <v xml:space="preserve">DIG_02 - Generar documento finalizado de lineamientos técnicos sobre la estratificación socioeconómica. </v>
          </cell>
          <cell r="AH359">
            <v>1</v>
          </cell>
          <cell r="AI359">
            <v>0</v>
          </cell>
          <cell r="AJ359">
            <v>0</v>
          </cell>
          <cell r="AK359">
            <v>0</v>
          </cell>
          <cell r="AL359">
            <v>0</v>
          </cell>
          <cell r="AM359">
            <v>1</v>
          </cell>
          <cell r="AN359" t="str">
            <v>DIG_02</v>
          </cell>
          <cell r="AO359">
            <v>39210000</v>
          </cell>
          <cell r="AP359" t="str">
            <v>0</v>
          </cell>
          <cell r="AQ359">
            <v>0</v>
          </cell>
          <cell r="AR359" t="str">
            <v>0</v>
          </cell>
          <cell r="AS359">
            <v>0</v>
          </cell>
          <cell r="AT359">
            <v>39210000</v>
          </cell>
          <cell r="AU359">
            <v>0</v>
          </cell>
        </row>
        <row r="360">
          <cell r="A360">
            <v>137910325</v>
          </cell>
          <cell r="B360" t="str">
            <v>Dirección de Geoestadística</v>
          </cell>
          <cell r="C360" t="str">
            <v>DIG</v>
          </cell>
          <cell r="D360" t="str">
            <v>ESTRATIFICACIÓN_2025_DLT</v>
          </cell>
          <cell r="E360" t="str">
            <v>Estratificación DLT</v>
          </cell>
          <cell r="F360" t="str">
            <v>Fortalecimiento de la integración de la información geoespacial</v>
          </cell>
          <cell r="G360" t="str">
            <v>Documentos de lineamientos técnicos</v>
          </cell>
          <cell r="H360" t="str">
            <v>DIG-Fortalecimiento de la integración de la información geoespacial-Documentos de lineamientos técnicos</v>
          </cell>
          <cell r="I360" t="str">
            <v>202300000000101</v>
          </cell>
          <cell r="J360" t="str">
            <v>DIRECCIÓN TERRITORIAL CENTRAL</v>
          </cell>
          <cell r="K360" t="str">
            <v>DANE CENTRAL</v>
          </cell>
          <cell r="L360" t="str">
            <v>Talento Humano</v>
          </cell>
          <cell r="M360" t="str">
            <v>Profesional</v>
          </cell>
          <cell r="N360" t="str">
            <v>1</v>
          </cell>
          <cell r="O360">
            <v>10</v>
          </cell>
          <cell r="P360" t="str">
            <v>0</v>
          </cell>
          <cell r="Q360" t="str">
            <v>10</v>
          </cell>
          <cell r="R360">
            <v>100</v>
          </cell>
          <cell r="S360">
            <v>7505000</v>
          </cell>
          <cell r="T360" t="str">
            <v>2025-01-20 00:00:00</v>
          </cell>
          <cell r="U360">
            <v>75050000</v>
          </cell>
          <cell r="V360">
            <v>75050000</v>
          </cell>
          <cell r="W360">
            <v>0</v>
          </cell>
          <cell r="X360" t="str">
            <v>NO</v>
          </cell>
          <cell r="Y360" t="str">
            <v>NO</v>
          </cell>
          <cell r="Z360" t="str">
            <v>33225</v>
          </cell>
          <cell r="AA360">
            <v>75050000</v>
          </cell>
          <cell r="AB360">
            <v>0</v>
          </cell>
          <cell r="AC360" t="str">
            <v>184</v>
          </cell>
          <cell r="AD360" t="str">
            <v>Dirección de Geoestadística</v>
          </cell>
          <cell r="AF360" t="str">
            <v>JULIETH ANDREA CASTAÑEDA_Profesional para el análisis y procesamiento estadistico de información para el proceso de estratificación - -</v>
          </cell>
          <cell r="AG360" t="str">
            <v xml:space="preserve">DIG_02 - Generar documento finalizado de lineamientos técnicos sobre la estratificación socioeconómica. </v>
          </cell>
          <cell r="AH360">
            <v>1</v>
          </cell>
          <cell r="AI360">
            <v>0</v>
          </cell>
          <cell r="AJ360">
            <v>0</v>
          </cell>
          <cell r="AK360">
            <v>0</v>
          </cell>
          <cell r="AL360">
            <v>0</v>
          </cell>
          <cell r="AM360">
            <v>1</v>
          </cell>
          <cell r="AN360" t="str">
            <v>DIG_02</v>
          </cell>
          <cell r="AO360">
            <v>75050000</v>
          </cell>
          <cell r="AP360" t="str">
            <v>0</v>
          </cell>
          <cell r="AQ360">
            <v>0</v>
          </cell>
          <cell r="AR360" t="str">
            <v>0</v>
          </cell>
          <cell r="AS360">
            <v>0</v>
          </cell>
          <cell r="AT360">
            <v>75050000</v>
          </cell>
          <cell r="AU360">
            <v>0</v>
          </cell>
        </row>
        <row r="361">
          <cell r="A361">
            <v>137810325</v>
          </cell>
          <cell r="B361" t="str">
            <v>Dirección de Geoestadística</v>
          </cell>
          <cell r="C361" t="str">
            <v>DIG</v>
          </cell>
          <cell r="D361" t="str">
            <v>ESTRATIFICACIÓN_2025_DLT</v>
          </cell>
          <cell r="E361" t="str">
            <v>Estratificación DLT</v>
          </cell>
          <cell r="F361" t="str">
            <v>Fortalecimiento de la integración de la información geoespacial</v>
          </cell>
          <cell r="G361" t="str">
            <v>Documentos de lineamientos técnicos</v>
          </cell>
          <cell r="H361" t="str">
            <v>DIG-Fortalecimiento de la integración de la información geoespacial-Documentos de lineamientos técnicos</v>
          </cell>
          <cell r="I361" t="str">
            <v>202300000000101</v>
          </cell>
          <cell r="J361" t="str">
            <v>DIRECCIÓN TERRITORIAL CENTRAL</v>
          </cell>
          <cell r="K361" t="str">
            <v>DANE CENTRAL</v>
          </cell>
          <cell r="L361" t="str">
            <v>Talento Humano</v>
          </cell>
          <cell r="M361" t="str">
            <v>Profesional</v>
          </cell>
          <cell r="N361" t="str">
            <v>1</v>
          </cell>
          <cell r="O361">
            <v>9</v>
          </cell>
          <cell r="P361" t="str">
            <v>0</v>
          </cell>
          <cell r="Q361" t="str">
            <v>9</v>
          </cell>
          <cell r="R361">
            <v>100</v>
          </cell>
          <cell r="S361">
            <v>6453000</v>
          </cell>
          <cell r="T361" t="str">
            <v>2025-02-01 00:00:00</v>
          </cell>
          <cell r="U361">
            <v>58077000</v>
          </cell>
          <cell r="V361">
            <v>58077000</v>
          </cell>
          <cell r="W361">
            <v>0</v>
          </cell>
          <cell r="X361" t="str">
            <v>NO</v>
          </cell>
          <cell r="Y361" t="str">
            <v>NO</v>
          </cell>
          <cell r="Z361" t="str">
            <v>33325</v>
          </cell>
          <cell r="AA361">
            <v>58077000</v>
          </cell>
          <cell r="AB361">
            <v>0</v>
          </cell>
          <cell r="AC361" t="str">
            <v>171</v>
          </cell>
          <cell r="AD361" t="str">
            <v>Dirección de Geoestadística</v>
          </cell>
          <cell r="AF361" t="str">
            <v>ALEXANDRA GARAY_Profesional para atención de requerimientos y calculo de la UAFs - -</v>
          </cell>
          <cell r="AG361" t="str">
            <v xml:space="preserve">DIG_02 - Generar documento finalizado de lineamientos técnicos sobre la estratificación socioeconómica. </v>
          </cell>
          <cell r="AH361">
            <v>1</v>
          </cell>
          <cell r="AI361">
            <v>0</v>
          </cell>
          <cell r="AJ361">
            <v>0</v>
          </cell>
          <cell r="AK361">
            <v>0</v>
          </cell>
          <cell r="AL361">
            <v>0</v>
          </cell>
          <cell r="AM361">
            <v>1</v>
          </cell>
          <cell r="AN361" t="str">
            <v>DIG_02</v>
          </cell>
          <cell r="AO361">
            <v>58077000</v>
          </cell>
          <cell r="AP361" t="str">
            <v>0</v>
          </cell>
          <cell r="AQ361">
            <v>0</v>
          </cell>
          <cell r="AR361" t="str">
            <v>0</v>
          </cell>
          <cell r="AS361">
            <v>0</v>
          </cell>
          <cell r="AT361">
            <v>58077000</v>
          </cell>
          <cell r="AU361">
            <v>0</v>
          </cell>
        </row>
        <row r="362">
          <cell r="A362">
            <v>137610325</v>
          </cell>
          <cell r="B362" t="str">
            <v>Dirección de Geoestadística</v>
          </cell>
          <cell r="C362" t="str">
            <v>DIG</v>
          </cell>
          <cell r="D362" t="str">
            <v>ID_2025_DM</v>
          </cell>
          <cell r="E362" t="str">
            <v>Investigación y Desarrolo</v>
          </cell>
          <cell r="F362" t="str">
            <v>Fortalecimiento de la integración de la información geoespacial</v>
          </cell>
          <cell r="G362" t="str">
            <v>Documentos metodológicos</v>
          </cell>
          <cell r="H362" t="str">
            <v>DIG-Fortalecimiento de la integración de la información geoespacial-Documentos metodológicos</v>
          </cell>
          <cell r="I362" t="str">
            <v>202300000000101</v>
          </cell>
          <cell r="J362" t="str">
            <v>DIRECCIÓN TERRITORIAL CENTRAL</v>
          </cell>
          <cell r="K362" t="str">
            <v>DANE CENTRAL</v>
          </cell>
          <cell r="L362" t="str">
            <v>Talento Humano</v>
          </cell>
          <cell r="M362" t="str">
            <v>Profesional</v>
          </cell>
          <cell r="N362" t="str">
            <v>1</v>
          </cell>
          <cell r="O362">
            <v>10</v>
          </cell>
          <cell r="P362" t="str">
            <v>0</v>
          </cell>
          <cell r="Q362" t="str">
            <v>10</v>
          </cell>
          <cell r="R362">
            <v>100</v>
          </cell>
          <cell r="S362">
            <v>7089000</v>
          </cell>
          <cell r="T362" t="str">
            <v>2025-02-01 00:00:00</v>
          </cell>
          <cell r="U362">
            <v>70890000</v>
          </cell>
          <cell r="V362">
            <v>70890000</v>
          </cell>
          <cell r="W362">
            <v>0</v>
          </cell>
          <cell r="X362" t="str">
            <v>NO</v>
          </cell>
          <cell r="Y362" t="str">
            <v>NO</v>
          </cell>
          <cell r="Z362" t="str">
            <v>17725</v>
          </cell>
          <cell r="AA362">
            <v>70890000</v>
          </cell>
          <cell r="AB362">
            <v>0</v>
          </cell>
          <cell r="AC362" t="str">
            <v>215</v>
          </cell>
          <cell r="AD362" t="str">
            <v>Dirección de Geoestadística</v>
          </cell>
          <cell r="AF362" t="str">
            <v>YEIMY MARYURY MONTILLA MONTILLA_Profesional actividades proyectos de investigación y desarrollo geoestadístico - -</v>
          </cell>
          <cell r="AG362" t="str">
            <v>DIG_05 - Generar documentos de diagnostico de la integración de la información estadística y geoespacial  en el marco de la articulación SEN –ICDE y en alineación con las iniciativas y marcos internacionales</v>
          </cell>
          <cell r="AH362">
            <v>0.5</v>
          </cell>
          <cell r="AI362" t="str">
            <v>DIG_06 - Generar documentos metodológicos de los proyectos de innovación e investigación con enfoque geoestadístico, orientados a fortalecer los procesos de producción y aprovechamiento de datos estadísticos.</v>
          </cell>
          <cell r="AJ362">
            <v>0.5</v>
          </cell>
          <cell r="AK362">
            <v>0</v>
          </cell>
          <cell r="AL362">
            <v>0</v>
          </cell>
          <cell r="AM362">
            <v>1</v>
          </cell>
          <cell r="AN362" t="str">
            <v>DIG_05</v>
          </cell>
          <cell r="AO362">
            <v>35445000</v>
          </cell>
          <cell r="AP362" t="str">
            <v>DIG_06</v>
          </cell>
          <cell r="AQ362">
            <v>35445000</v>
          </cell>
          <cell r="AR362" t="str">
            <v>0</v>
          </cell>
          <cell r="AS362">
            <v>0</v>
          </cell>
          <cell r="AT362">
            <v>70890000</v>
          </cell>
          <cell r="AU362">
            <v>0</v>
          </cell>
        </row>
        <row r="363">
          <cell r="A363">
            <v>137410325</v>
          </cell>
          <cell r="B363" t="str">
            <v>Dirección de Geoestadística</v>
          </cell>
          <cell r="C363" t="str">
            <v>DIG</v>
          </cell>
          <cell r="D363" t="str">
            <v>MGN_2025_BDMGN</v>
          </cell>
          <cell r="E363" t="str">
            <v>Marco Geoestadístico Nacional</v>
          </cell>
          <cell r="F363" t="str">
            <v>Fortalecimiento de la integración de la información geoespacial</v>
          </cell>
          <cell r="G363" t="str">
            <v>Bases de Datos del Marco Geoestadístico Nacional</v>
          </cell>
          <cell r="H363" t="str">
            <v>DIG-Fortalecimiento de la integración de la información geoespacial-Bases de Datos del Marco Geoestadístico Nacional</v>
          </cell>
          <cell r="I363" t="str">
            <v>202300000000101</v>
          </cell>
          <cell r="J363" t="str">
            <v>DIRECCIÓN TERRITORIAL CENTRAL</v>
          </cell>
          <cell r="K363" t="str">
            <v>DANE CENTRAL</v>
          </cell>
          <cell r="L363" t="str">
            <v>Talento Humano</v>
          </cell>
          <cell r="M363" t="str">
            <v>Profesional Junior</v>
          </cell>
          <cell r="N363" t="str">
            <v>1</v>
          </cell>
          <cell r="O363">
            <v>10</v>
          </cell>
          <cell r="P363" t="str">
            <v>0</v>
          </cell>
          <cell r="Q363" t="str">
            <v>10</v>
          </cell>
          <cell r="R363">
            <v>100</v>
          </cell>
          <cell r="S363">
            <v>4132000</v>
          </cell>
          <cell r="T363" t="str">
            <v>2025-01-15 00:00:00</v>
          </cell>
          <cell r="U363">
            <v>41320000</v>
          </cell>
          <cell r="V363">
            <v>41320000</v>
          </cell>
          <cell r="W363">
            <v>0</v>
          </cell>
          <cell r="X363" t="str">
            <v>NO</v>
          </cell>
          <cell r="Y363" t="str">
            <v>NO</v>
          </cell>
          <cell r="Z363" t="str">
            <v>40525</v>
          </cell>
          <cell r="AA363">
            <v>41320000</v>
          </cell>
          <cell r="AB363">
            <v>0</v>
          </cell>
          <cell r="AC363" t="str">
            <v>608</v>
          </cell>
          <cell r="AD363" t="str">
            <v>Dirección de Geoestadística</v>
          </cell>
          <cell r="AF363" t="str">
            <v>PRIORITARIO_ANA MARIA FLOREZ ORDOÑEZ_Generador Productos Cartográficos - -</v>
          </cell>
          <cell r="AG363" t="str">
            <v>DIG_03 - Actualizar la Bases de Datos del Marco Geoestadístico Nacional en su versión 2025</v>
          </cell>
          <cell r="AH363">
            <v>1</v>
          </cell>
          <cell r="AI363">
            <v>0</v>
          </cell>
          <cell r="AJ363">
            <v>0</v>
          </cell>
          <cell r="AK363">
            <v>0</v>
          </cell>
          <cell r="AL363">
            <v>0</v>
          </cell>
          <cell r="AM363">
            <v>1</v>
          </cell>
          <cell r="AN363" t="str">
            <v>DIG_03</v>
          </cell>
          <cell r="AO363">
            <v>41320000</v>
          </cell>
          <cell r="AP363" t="str">
            <v>0</v>
          </cell>
          <cell r="AQ363">
            <v>0</v>
          </cell>
          <cell r="AR363" t="str">
            <v>0</v>
          </cell>
          <cell r="AS363">
            <v>0</v>
          </cell>
          <cell r="AT363">
            <v>41320000</v>
          </cell>
          <cell r="AU363">
            <v>0</v>
          </cell>
        </row>
        <row r="364">
          <cell r="A364">
            <v>137310325</v>
          </cell>
          <cell r="B364" t="str">
            <v>Dirección de Geoestadística</v>
          </cell>
          <cell r="C364" t="str">
            <v>DIG</v>
          </cell>
          <cell r="D364" t="str">
            <v>MGN_2025_BDMGN</v>
          </cell>
          <cell r="E364" t="str">
            <v>Marco Geoestadístico Nacional</v>
          </cell>
          <cell r="F364" t="str">
            <v>Fortalecimiento de la integración de la información geoespacial</v>
          </cell>
          <cell r="G364" t="str">
            <v>Bases de Datos del Marco Geoestadístico Nacional</v>
          </cell>
          <cell r="H364" t="str">
            <v>DIG-Fortalecimiento de la integración de la información geoespacial-Bases de Datos del Marco Geoestadístico Nacional</v>
          </cell>
          <cell r="I364" t="str">
            <v>202300000000101</v>
          </cell>
          <cell r="J364" t="str">
            <v>DIRECCIÓN TERRITORIAL CENTRAL</v>
          </cell>
          <cell r="K364" t="str">
            <v>DANE CENTRAL</v>
          </cell>
          <cell r="L364" t="str">
            <v>Talento Humano</v>
          </cell>
          <cell r="M364" t="str">
            <v>Profesional Junior</v>
          </cell>
          <cell r="N364" t="str">
            <v>1</v>
          </cell>
          <cell r="O364">
            <v>10</v>
          </cell>
          <cell r="P364" t="str">
            <v>0</v>
          </cell>
          <cell r="Q364" t="str">
            <v>10</v>
          </cell>
          <cell r="R364">
            <v>100</v>
          </cell>
          <cell r="S364">
            <v>4132000</v>
          </cell>
          <cell r="T364" t="str">
            <v>2025-01-15 00:00:00</v>
          </cell>
          <cell r="U364">
            <v>41320000</v>
          </cell>
          <cell r="V364">
            <v>41320000</v>
          </cell>
          <cell r="W364">
            <v>0</v>
          </cell>
          <cell r="X364" t="str">
            <v>NO</v>
          </cell>
          <cell r="Y364" t="str">
            <v>NO</v>
          </cell>
          <cell r="Z364" t="str">
            <v>40525</v>
          </cell>
          <cell r="AA364">
            <v>41320000</v>
          </cell>
          <cell r="AB364">
            <v>0</v>
          </cell>
          <cell r="AC364" t="str">
            <v>608</v>
          </cell>
          <cell r="AD364" t="str">
            <v>Dirección de Geoestadística</v>
          </cell>
          <cell r="AF364" t="str">
            <v>PRIORITARIO_BRIAN ENRIQUE SUÁREZ PULIDO_Generador Productos Cartográficos - -</v>
          </cell>
          <cell r="AG364" t="str">
            <v>DIG_03 - Actualizar la Bases de Datos del Marco Geoestadístico Nacional en su versión 2025</v>
          </cell>
          <cell r="AH364">
            <v>1</v>
          </cell>
          <cell r="AI364">
            <v>0</v>
          </cell>
          <cell r="AJ364">
            <v>0</v>
          </cell>
          <cell r="AK364">
            <v>0</v>
          </cell>
          <cell r="AL364">
            <v>0</v>
          </cell>
          <cell r="AM364">
            <v>1</v>
          </cell>
          <cell r="AN364" t="str">
            <v>DIG_03</v>
          </cell>
          <cell r="AO364">
            <v>41320000</v>
          </cell>
          <cell r="AP364" t="str">
            <v>0</v>
          </cell>
          <cell r="AQ364">
            <v>0</v>
          </cell>
          <cell r="AR364" t="str">
            <v>0</v>
          </cell>
          <cell r="AS364">
            <v>0</v>
          </cell>
          <cell r="AT364">
            <v>41320000</v>
          </cell>
          <cell r="AU364">
            <v>0</v>
          </cell>
        </row>
        <row r="365">
          <cell r="A365">
            <v>137110325</v>
          </cell>
          <cell r="B365" t="str">
            <v>Dirección de Geoestadística</v>
          </cell>
          <cell r="C365" t="str">
            <v>DIG</v>
          </cell>
          <cell r="D365" t="str">
            <v>MGN_2025_BDMGN</v>
          </cell>
          <cell r="E365" t="str">
            <v>Marco Geoestadístico Nacional</v>
          </cell>
          <cell r="F365" t="str">
            <v>Fortalecimiento de la integración de la información geoespacial</v>
          </cell>
          <cell r="G365" t="str">
            <v>Bases de Datos del Marco Geoestadístico Nacional</v>
          </cell>
          <cell r="H365" t="str">
            <v>DIG-Fortalecimiento de la integración de la información geoespacial-Bases de Datos del Marco Geoestadístico Nacional</v>
          </cell>
          <cell r="I365" t="str">
            <v>202300000000101</v>
          </cell>
          <cell r="J365" t="str">
            <v>DIRECCIÓN TERRITORIAL CENTRAL</v>
          </cell>
          <cell r="K365" t="str">
            <v>DANE CENTRAL</v>
          </cell>
          <cell r="L365" t="str">
            <v>Talento Humano</v>
          </cell>
          <cell r="M365" t="str">
            <v>Experto I</v>
          </cell>
          <cell r="N365" t="str">
            <v>1</v>
          </cell>
          <cell r="O365">
            <v>10</v>
          </cell>
          <cell r="P365" t="str">
            <v>0</v>
          </cell>
          <cell r="Q365" t="str">
            <v>10</v>
          </cell>
          <cell r="R365">
            <v>100</v>
          </cell>
          <cell r="S365">
            <v>12360000</v>
          </cell>
          <cell r="T365" t="str">
            <v>2025-01-15 00:00:00</v>
          </cell>
          <cell r="U365">
            <v>123600000</v>
          </cell>
          <cell r="V365">
            <v>123600000</v>
          </cell>
          <cell r="W365">
            <v>0</v>
          </cell>
          <cell r="X365" t="str">
            <v>NO</v>
          </cell>
          <cell r="Y365" t="str">
            <v>NO</v>
          </cell>
          <cell r="Z365" t="str">
            <v>20025</v>
          </cell>
          <cell r="AA365">
            <v>123600000</v>
          </cell>
          <cell r="AB365">
            <v>0</v>
          </cell>
          <cell r="AC365" t="str">
            <v>211</v>
          </cell>
          <cell r="AD365" t="str">
            <v>Dirección de Geoestadística</v>
          </cell>
          <cell r="AF365" t="str">
            <v>PRIORITARIO_CARLOS ARTURO ROMERO _Lider Tranversal Componente Geográfico DIG operaciones Especiales - -</v>
          </cell>
          <cell r="AG365" t="str">
            <v>DIG_03 - Actualizar la Bases de Datos del Marco Geoestadístico Nacional en su versión 2025</v>
          </cell>
          <cell r="AH365">
            <v>1</v>
          </cell>
          <cell r="AI365">
            <v>0</v>
          </cell>
          <cell r="AJ365">
            <v>0</v>
          </cell>
          <cell r="AK365">
            <v>0</v>
          </cell>
          <cell r="AL365">
            <v>0</v>
          </cell>
          <cell r="AM365">
            <v>1</v>
          </cell>
          <cell r="AN365" t="str">
            <v>DIG_03</v>
          </cell>
          <cell r="AO365">
            <v>123600000</v>
          </cell>
          <cell r="AP365" t="str">
            <v>0</v>
          </cell>
          <cell r="AQ365">
            <v>0</v>
          </cell>
          <cell r="AR365" t="str">
            <v>0</v>
          </cell>
          <cell r="AS365">
            <v>0</v>
          </cell>
          <cell r="AT365">
            <v>123600000</v>
          </cell>
          <cell r="AU365">
            <v>0</v>
          </cell>
        </row>
        <row r="366">
          <cell r="A366">
            <v>136910325</v>
          </cell>
          <cell r="B366" t="str">
            <v>Dirección de Geoestadística</v>
          </cell>
          <cell r="C366" t="str">
            <v>DIG</v>
          </cell>
          <cell r="D366" t="str">
            <v>MGN_2025_BDMGN</v>
          </cell>
          <cell r="E366" t="str">
            <v>Marco Geoestadístico Nacional</v>
          </cell>
          <cell r="F366" t="str">
            <v>Fortalecimiento de la integración de la información geoespacial</v>
          </cell>
          <cell r="G366" t="str">
            <v>Bases de Datos del Marco Geoestadístico Nacional</v>
          </cell>
          <cell r="H366" t="str">
            <v>DIG-Fortalecimiento de la integración de la información geoespacial-Bases de Datos del Marco Geoestadístico Nacional</v>
          </cell>
          <cell r="I366" t="str">
            <v>202300000000101</v>
          </cell>
          <cell r="J366" t="str">
            <v>DIRECCIÓN TERRITORIAL CENTRAL</v>
          </cell>
          <cell r="K366" t="str">
            <v>DANE CENTRAL</v>
          </cell>
          <cell r="L366" t="str">
            <v>Talento Humano</v>
          </cell>
          <cell r="M366" t="str">
            <v>Profesional</v>
          </cell>
          <cell r="N366" t="str">
            <v>1</v>
          </cell>
          <cell r="O366">
            <v>11</v>
          </cell>
          <cell r="P366" t="str">
            <v>0</v>
          </cell>
          <cell r="Q366" t="str">
            <v>11</v>
          </cell>
          <cell r="R366">
            <v>100</v>
          </cell>
          <cell r="S366">
            <v>11565000</v>
          </cell>
          <cell r="T366" t="str">
            <v>2025-01-07 00:00:00</v>
          </cell>
          <cell r="U366">
            <v>127215000</v>
          </cell>
          <cell r="V366">
            <v>127215000</v>
          </cell>
          <cell r="W366">
            <v>0</v>
          </cell>
          <cell r="X366" t="str">
            <v>NO</v>
          </cell>
          <cell r="Y366" t="str">
            <v>NO</v>
          </cell>
          <cell r="Z366" t="str">
            <v>13125</v>
          </cell>
          <cell r="AA366">
            <v>127215000</v>
          </cell>
          <cell r="AB366">
            <v>0</v>
          </cell>
          <cell r="AC366" t="str">
            <v>210</v>
          </cell>
          <cell r="AD366" t="str">
            <v>Dirección de Geoestadística</v>
          </cell>
          <cell r="AF366" t="str">
            <v>PRIORITARIO_CLAUDIA INÉS SEPULVEDA FAJARDO_Profesional acompañamiento técnico - prefesional - -</v>
          </cell>
          <cell r="AG366" t="str">
            <v>DIG_03 - Actualizar la Bases de Datos del Marco Geoestadístico Nacional en su versión 2025</v>
          </cell>
          <cell r="AH366">
            <v>1</v>
          </cell>
          <cell r="AI366">
            <v>0</v>
          </cell>
          <cell r="AJ366">
            <v>0</v>
          </cell>
          <cell r="AK366">
            <v>0</v>
          </cell>
          <cell r="AL366">
            <v>0</v>
          </cell>
          <cell r="AM366">
            <v>1</v>
          </cell>
          <cell r="AN366" t="str">
            <v>DIG_03</v>
          </cell>
          <cell r="AO366">
            <v>127215000</v>
          </cell>
          <cell r="AP366" t="str">
            <v>0</v>
          </cell>
          <cell r="AQ366">
            <v>0</v>
          </cell>
          <cell r="AR366" t="str">
            <v>0</v>
          </cell>
          <cell r="AS366">
            <v>0</v>
          </cell>
          <cell r="AT366">
            <v>127215000</v>
          </cell>
          <cell r="AU366">
            <v>0</v>
          </cell>
        </row>
        <row r="367">
          <cell r="A367">
            <v>136810325</v>
          </cell>
          <cell r="B367" t="str">
            <v>Dirección de Geoestadística</v>
          </cell>
          <cell r="C367" t="str">
            <v>DIG</v>
          </cell>
          <cell r="D367" t="str">
            <v>GGI_2025_SGE</v>
          </cell>
          <cell r="E367" t="str">
            <v>Gestión de Geoinformación</v>
          </cell>
          <cell r="F367" t="str">
            <v>Fortalecimiento de la integración de la información geoespacial</v>
          </cell>
          <cell r="G367" t="str">
            <v>Servicio de geo información Estadística</v>
          </cell>
          <cell r="H367" t="str">
            <v>DIG-Fortalecimiento de la integración de la información geoespacial-Servicio de geo información Estadística</v>
          </cell>
          <cell r="I367" t="str">
            <v>202300000000101</v>
          </cell>
          <cell r="J367" t="str">
            <v>DIRECCIÓN TERRITORIAL CENTRAL</v>
          </cell>
          <cell r="K367" t="str">
            <v>DANE CENTRAL</v>
          </cell>
          <cell r="L367" t="str">
            <v>Talento Humano</v>
          </cell>
          <cell r="M367" t="str">
            <v>Profesional</v>
          </cell>
          <cell r="N367" t="str">
            <v>1</v>
          </cell>
          <cell r="O367">
            <v>11</v>
          </cell>
          <cell r="P367" t="str">
            <v>15</v>
          </cell>
          <cell r="Q367" t="str">
            <v>11.5</v>
          </cell>
          <cell r="R367">
            <v>100</v>
          </cell>
          <cell r="S367">
            <v>6641000</v>
          </cell>
          <cell r="T367" t="str">
            <v>2025-01-07 00:00:00</v>
          </cell>
          <cell r="U367">
            <v>76371500</v>
          </cell>
          <cell r="V367">
            <v>76371500</v>
          </cell>
          <cell r="W367">
            <v>0</v>
          </cell>
          <cell r="X367" t="str">
            <v>NO</v>
          </cell>
          <cell r="Y367" t="str">
            <v>NO</v>
          </cell>
          <cell r="Z367" t="str">
            <v>13325</v>
          </cell>
          <cell r="AA367">
            <v>76371500</v>
          </cell>
          <cell r="AB367">
            <v>0</v>
          </cell>
          <cell r="AC367" t="str">
            <v>213</v>
          </cell>
          <cell r="AD367" t="str">
            <v>Dirección de Geoestadística</v>
          </cell>
          <cell r="AF367" t="str">
            <v>PRIORITARIO_DOLLY ESPERANZA BAEZ_Profesional contratación - -</v>
          </cell>
          <cell r="AG367" t="str">
            <v>DIG_04 - Implementar el Modelo de operación y gobierno del Sistema Geoestadístico como eje central para la integración de la información geoestadística,  enmarcado en la arquitectura empresarial de la DIG.</v>
          </cell>
          <cell r="AH367">
            <v>1</v>
          </cell>
          <cell r="AI367">
            <v>0</v>
          </cell>
          <cell r="AJ367">
            <v>0</v>
          </cell>
          <cell r="AK367">
            <v>0</v>
          </cell>
          <cell r="AL367">
            <v>0</v>
          </cell>
          <cell r="AM367">
            <v>1</v>
          </cell>
          <cell r="AN367" t="str">
            <v>DIG_04</v>
          </cell>
          <cell r="AO367">
            <v>76371500</v>
          </cell>
          <cell r="AP367" t="str">
            <v>0</v>
          </cell>
          <cell r="AQ367">
            <v>0</v>
          </cell>
          <cell r="AR367" t="str">
            <v>0</v>
          </cell>
          <cell r="AS367">
            <v>0</v>
          </cell>
          <cell r="AT367">
            <v>76371500</v>
          </cell>
          <cell r="AU367">
            <v>0</v>
          </cell>
        </row>
        <row r="368">
          <cell r="A368">
            <v>136710325</v>
          </cell>
          <cell r="B368" t="str">
            <v>Dirección de Geoestadística</v>
          </cell>
          <cell r="C368" t="str">
            <v>DIG</v>
          </cell>
          <cell r="D368" t="str">
            <v>SIGESCO_2025_SII</v>
          </cell>
          <cell r="E368" t="str">
            <v>Estratificación SII</v>
          </cell>
          <cell r="F368" t="str">
            <v>Fortalecimiento de la integración de la información geoespacial</v>
          </cell>
          <cell r="G368" t="str">
            <v>Servicio de información implementado</v>
          </cell>
          <cell r="H368" t="str">
            <v>DIG-Fortalecimiento de la integración de la información geoespacial-Servicio de información implementado</v>
          </cell>
          <cell r="I368" t="str">
            <v>202300000000101</v>
          </cell>
          <cell r="J368" t="str">
            <v>DIRECCIÓN TERRITORIAL CENTRAL</v>
          </cell>
          <cell r="K368" t="str">
            <v>DANE CENTRAL</v>
          </cell>
          <cell r="L368" t="str">
            <v>Talento Humano</v>
          </cell>
          <cell r="M368" t="str">
            <v>Profesional</v>
          </cell>
          <cell r="N368" t="str">
            <v>1</v>
          </cell>
          <cell r="O368">
            <v>10</v>
          </cell>
          <cell r="P368" t="str">
            <v>0</v>
          </cell>
          <cell r="Q368" t="str">
            <v>10</v>
          </cell>
          <cell r="R368">
            <v>100</v>
          </cell>
          <cell r="S368">
            <v>9064000</v>
          </cell>
          <cell r="T368" t="str">
            <v>2025-01-07 00:00:00</v>
          </cell>
          <cell r="U368">
            <v>90640000</v>
          </cell>
          <cell r="V368">
            <v>90640000</v>
          </cell>
          <cell r="W368">
            <v>0</v>
          </cell>
          <cell r="X368" t="str">
            <v>NO</v>
          </cell>
          <cell r="Y368" t="str">
            <v>NO</v>
          </cell>
          <cell r="Z368" t="str">
            <v>19825</v>
          </cell>
          <cell r="AA368">
            <v>90640000</v>
          </cell>
          <cell r="AB368">
            <v>0</v>
          </cell>
          <cell r="AC368" t="str">
            <v>214</v>
          </cell>
          <cell r="AD368" t="str">
            <v>Dirección de Geoestadística</v>
          </cell>
          <cell r="AF368" t="str">
            <v>PRIORITARIO_ROBERTO FERNANDO HUERTAS_Ingeniero administrador GESTOR, SIGESCO - -</v>
          </cell>
          <cell r="AG368" t="str">
            <v>DIG_01 - Implementar un Sistema del servicio de información de Gestión de Estratificación y Coberturas (SIGESCO)</v>
          </cell>
          <cell r="AH368">
            <v>1</v>
          </cell>
          <cell r="AI368">
            <v>0</v>
          </cell>
          <cell r="AJ368">
            <v>0</v>
          </cell>
          <cell r="AK368">
            <v>0</v>
          </cell>
          <cell r="AL368">
            <v>0</v>
          </cell>
          <cell r="AM368">
            <v>1</v>
          </cell>
          <cell r="AN368" t="str">
            <v>DIG_01</v>
          </cell>
          <cell r="AO368">
            <v>90640000</v>
          </cell>
          <cell r="AP368" t="str">
            <v>0</v>
          </cell>
          <cell r="AQ368">
            <v>0</v>
          </cell>
          <cell r="AR368" t="str">
            <v>0</v>
          </cell>
          <cell r="AS368">
            <v>0</v>
          </cell>
          <cell r="AT368">
            <v>90640000</v>
          </cell>
          <cell r="AU368">
            <v>0</v>
          </cell>
        </row>
        <row r="369">
          <cell r="A369">
            <v>136610325</v>
          </cell>
          <cell r="B369" t="str">
            <v>Dirección de Geoestadística</v>
          </cell>
          <cell r="C369" t="str">
            <v>DIG</v>
          </cell>
          <cell r="D369" t="str">
            <v>ESTRATIFICACIÓN_2025_DLT</v>
          </cell>
          <cell r="E369" t="str">
            <v>Estratificación DLT</v>
          </cell>
          <cell r="F369" t="str">
            <v>Fortalecimiento de la integración de la información geoespacial</v>
          </cell>
          <cell r="G369" t="str">
            <v>Documentos de lineamientos técnicos</v>
          </cell>
          <cell r="H369" t="str">
            <v>DIG-Fortalecimiento de la integración de la información geoespacial-Documentos de lineamientos técnicos</v>
          </cell>
          <cell r="I369" t="str">
            <v>202300000000101</v>
          </cell>
          <cell r="J369" t="str">
            <v>DIRECCIÓN TERRITORIAL CENTRAL</v>
          </cell>
          <cell r="K369" t="str">
            <v>DANE CENTRAL</v>
          </cell>
          <cell r="L369" t="str">
            <v>Talento Humano</v>
          </cell>
          <cell r="M369" t="str">
            <v>Profesional</v>
          </cell>
          <cell r="N369" t="str">
            <v>1</v>
          </cell>
          <cell r="O369">
            <v>10</v>
          </cell>
          <cell r="P369" t="str">
            <v>0</v>
          </cell>
          <cell r="Q369" t="str">
            <v>10</v>
          </cell>
          <cell r="R369">
            <v>100</v>
          </cell>
          <cell r="S369">
            <v>7505000</v>
          </cell>
          <cell r="T369" t="str">
            <v>2025-01-15 00:00:00</v>
          </cell>
          <cell r="U369">
            <v>75050000</v>
          </cell>
          <cell r="V369">
            <v>75050000</v>
          </cell>
          <cell r="W369">
            <v>0</v>
          </cell>
          <cell r="X369" t="str">
            <v>NO</v>
          </cell>
          <cell r="Y369" t="str">
            <v>NO</v>
          </cell>
          <cell r="Z369" t="str">
            <v>30925</v>
          </cell>
          <cell r="AA369">
            <v>75050000</v>
          </cell>
          <cell r="AB369">
            <v>0</v>
          </cell>
          <cell r="AC369" t="str">
            <v>216</v>
          </cell>
          <cell r="AD369" t="str">
            <v>Dirección de Geoestadística</v>
          </cell>
          <cell r="AF369" t="str">
            <v>PRIORITARIO_LADY BRIGITH GARZÓN NIVIA_Profesional para atención de requerimientos y calculo de la UAFs - -</v>
          </cell>
          <cell r="AG369" t="str">
            <v xml:space="preserve">DIG_02 - Generar documento finalizado de lineamientos técnicos sobre la estratificación socioeconómica. </v>
          </cell>
          <cell r="AH369">
            <v>1</v>
          </cell>
          <cell r="AI369">
            <v>0</v>
          </cell>
          <cell r="AJ369">
            <v>0</v>
          </cell>
          <cell r="AK369">
            <v>0</v>
          </cell>
          <cell r="AL369">
            <v>0</v>
          </cell>
          <cell r="AM369">
            <v>1</v>
          </cell>
          <cell r="AN369" t="str">
            <v>DIG_02</v>
          </cell>
          <cell r="AO369">
            <v>75050000</v>
          </cell>
          <cell r="AP369" t="str">
            <v>0</v>
          </cell>
          <cell r="AQ369">
            <v>0</v>
          </cell>
          <cell r="AR369" t="str">
            <v>0</v>
          </cell>
          <cell r="AS369">
            <v>0</v>
          </cell>
          <cell r="AT369">
            <v>75050000</v>
          </cell>
          <cell r="AU369">
            <v>0</v>
          </cell>
        </row>
        <row r="370">
          <cell r="A370">
            <v>137710325</v>
          </cell>
          <cell r="B370" t="str">
            <v>Dirección de Geoestadística</v>
          </cell>
          <cell r="C370" t="str">
            <v>DIG</v>
          </cell>
          <cell r="D370" t="str">
            <v>ESTRATIFICACIÓN_2025_DLT</v>
          </cell>
          <cell r="E370" t="str">
            <v>Estratificación DLT</v>
          </cell>
          <cell r="F370" t="str">
            <v>Fortalecimiento de la integración de la información geoespacial</v>
          </cell>
          <cell r="G370" t="str">
            <v>Documentos de lineamientos técnicos</v>
          </cell>
          <cell r="H370" t="str">
            <v>DIG-Fortalecimiento de la integración de la información geoespacial-Documentos de lineamientos técnicos</v>
          </cell>
          <cell r="I370" t="str">
            <v>202300000000101</v>
          </cell>
          <cell r="J370" t="str">
            <v>DIRECCIÓN TERRITORIAL CENTRAL</v>
          </cell>
          <cell r="K370" t="str">
            <v>DANE CENTRAL</v>
          </cell>
          <cell r="L370" t="str">
            <v>Talento Humano</v>
          </cell>
          <cell r="M370" t="str">
            <v>Profesional</v>
          </cell>
          <cell r="N370" t="str">
            <v>1</v>
          </cell>
          <cell r="O370">
            <v>10</v>
          </cell>
          <cell r="P370" t="str">
            <v>24</v>
          </cell>
          <cell r="Q370" t="str">
            <v>10.8000000000</v>
          </cell>
          <cell r="R370">
            <v>100</v>
          </cell>
          <cell r="S370">
            <v>6453000</v>
          </cell>
          <cell r="T370" t="str">
            <v>2025-02-10</v>
          </cell>
          <cell r="U370">
            <v>69692400</v>
          </cell>
          <cell r="V370">
            <v>69692400</v>
          </cell>
          <cell r="W370">
            <v>0</v>
          </cell>
          <cell r="X370" t="str">
            <v>NO</v>
          </cell>
          <cell r="Y370" t="str">
            <v>NO</v>
          </cell>
          <cell r="Z370" t="str">
            <v>32925</v>
          </cell>
          <cell r="AA370">
            <v>69692400</v>
          </cell>
          <cell r="AB370">
            <v>0</v>
          </cell>
          <cell r="AC370" t="str">
            <v>174</v>
          </cell>
          <cell r="AD370" t="str">
            <v>Dirección de Geoestadística</v>
          </cell>
          <cell r="AF370" t="str">
            <v>JUAN CARLOS POVEDA_Profesional para atención de requerimientos y calculo de la UAFs - -</v>
          </cell>
          <cell r="AG370" t="str">
            <v xml:space="preserve">DIG_02 - Generar documento finalizado de lineamientos técnicos sobre la estratificación socioeconómica. </v>
          </cell>
          <cell r="AH370">
            <v>1</v>
          </cell>
          <cell r="AI370">
            <v>0</v>
          </cell>
          <cell r="AJ370">
            <v>0</v>
          </cell>
          <cell r="AK370">
            <v>0</v>
          </cell>
          <cell r="AL370">
            <v>0</v>
          </cell>
          <cell r="AM370">
            <v>1</v>
          </cell>
          <cell r="AN370" t="str">
            <v>DIG_02</v>
          </cell>
          <cell r="AO370">
            <v>69692400</v>
          </cell>
          <cell r="AP370" t="str">
            <v>0</v>
          </cell>
          <cell r="AQ370">
            <v>0</v>
          </cell>
          <cell r="AR370" t="str">
            <v>0</v>
          </cell>
          <cell r="AS370">
            <v>0</v>
          </cell>
          <cell r="AT370">
            <v>69692400</v>
          </cell>
          <cell r="AU370">
            <v>0</v>
          </cell>
        </row>
        <row r="371">
          <cell r="A371">
            <v>137010325</v>
          </cell>
          <cell r="B371" t="str">
            <v>Dirección de Geoestadística</v>
          </cell>
          <cell r="C371" t="str">
            <v>DIG</v>
          </cell>
          <cell r="D371" t="str">
            <v>MGN_2025_BDMGN</v>
          </cell>
          <cell r="E371" t="str">
            <v>Marco Geoestadístico Nacional</v>
          </cell>
          <cell r="F371" t="str">
            <v>Fortalecimiento de la integración de la información geoespacial</v>
          </cell>
          <cell r="G371" t="str">
            <v>Bases de Datos del Marco Geoestadístico Nacional</v>
          </cell>
          <cell r="H371" t="str">
            <v>DIG-Fortalecimiento de la integración de la información geoespacial-Bases de Datos del Marco Geoestadístico Nacional</v>
          </cell>
          <cell r="I371" t="str">
            <v>202300000000101</v>
          </cell>
          <cell r="J371" t="str">
            <v>DIRECCIÓN TERRITORIAL CENTRAL</v>
          </cell>
          <cell r="K371" t="str">
            <v>DANE CENTRAL</v>
          </cell>
          <cell r="L371" t="str">
            <v>Talento Humano</v>
          </cell>
          <cell r="M371" t="str">
            <v>Profesional</v>
          </cell>
          <cell r="N371" t="str">
            <v>1</v>
          </cell>
          <cell r="O371">
            <v>11</v>
          </cell>
          <cell r="P371" t="str">
            <v>14</v>
          </cell>
          <cell r="Q371" t="str">
            <v>11.4666666667</v>
          </cell>
          <cell r="R371">
            <v>100</v>
          </cell>
          <cell r="S371">
            <v>9064000</v>
          </cell>
          <cell r="T371" t="str">
            <v>2025-01-16</v>
          </cell>
          <cell r="U371">
            <v>103933866.67</v>
          </cell>
          <cell r="V371">
            <v>103933866.67</v>
          </cell>
          <cell r="W371">
            <v>0</v>
          </cell>
          <cell r="X371" t="str">
            <v>NO</v>
          </cell>
          <cell r="Y371" t="str">
            <v>NO</v>
          </cell>
          <cell r="Z371" t="str">
            <v>13625</v>
          </cell>
          <cell r="AA371">
            <v>103933866.67</v>
          </cell>
          <cell r="AB371">
            <v>0</v>
          </cell>
          <cell r="AC371" t="str">
            <v>206</v>
          </cell>
          <cell r="AD371" t="str">
            <v>Dirección de Geoestadística</v>
          </cell>
          <cell r="AF371" t="str">
            <v>PRIORITARIO_LYDA MARCELA CRUZ GUTIERREZ_Profesional planificación, articulación y control de recursos - -</v>
          </cell>
          <cell r="AG371" t="str">
            <v>DIG_03 - Actualizar la Bases de Datos del Marco Geoestadístico Nacional en su versión 2025</v>
          </cell>
          <cell r="AH371">
            <v>1</v>
          </cell>
          <cell r="AI371">
            <v>0</v>
          </cell>
          <cell r="AJ371">
            <v>0</v>
          </cell>
          <cell r="AK371">
            <v>0</v>
          </cell>
          <cell r="AL371">
            <v>0</v>
          </cell>
          <cell r="AM371">
            <v>1</v>
          </cell>
          <cell r="AN371" t="str">
            <v>DIG_03</v>
          </cell>
          <cell r="AO371">
            <v>103933866.67</v>
          </cell>
          <cell r="AP371" t="str">
            <v>0</v>
          </cell>
          <cell r="AQ371">
            <v>0</v>
          </cell>
          <cell r="AR371" t="str">
            <v>0</v>
          </cell>
          <cell r="AS371">
            <v>0</v>
          </cell>
          <cell r="AT371">
            <v>103933866.67</v>
          </cell>
          <cell r="AU371">
            <v>0</v>
          </cell>
        </row>
        <row r="372">
          <cell r="A372">
            <v>137510325</v>
          </cell>
          <cell r="B372" t="str">
            <v>Dirección de Geoestadística</v>
          </cell>
          <cell r="C372" t="str">
            <v>DIG</v>
          </cell>
          <cell r="D372" t="str">
            <v>MGN_2025_BDMGN</v>
          </cell>
          <cell r="E372" t="str">
            <v>Marco Geoestadístico Nacional</v>
          </cell>
          <cell r="F372" t="str">
            <v>Fortalecimiento de la integración de la información geoespacial</v>
          </cell>
          <cell r="G372" t="str">
            <v>Bases de Datos del Marco Geoestadístico Nacional</v>
          </cell>
          <cell r="H372" t="str">
            <v>DIG-Fortalecimiento de la integración de la información geoespacial-Bases de Datos del Marco Geoestadístico Nacional</v>
          </cell>
          <cell r="I372" t="str">
            <v>202300000000101</v>
          </cell>
          <cell r="J372" t="str">
            <v>DIRECCIÓN TERRITORIAL CENTRAL</v>
          </cell>
          <cell r="K372" t="str">
            <v>DANE CENTRAL</v>
          </cell>
          <cell r="L372" t="str">
            <v>Talento Humano</v>
          </cell>
          <cell r="M372" t="str">
            <v>Profesional</v>
          </cell>
          <cell r="N372" t="str">
            <v>1</v>
          </cell>
          <cell r="O372">
            <v>10</v>
          </cell>
          <cell r="P372" t="str">
            <v>16</v>
          </cell>
          <cell r="Q372" t="str">
            <v>10.5333333333</v>
          </cell>
          <cell r="R372">
            <v>100</v>
          </cell>
          <cell r="S372">
            <v>8821000</v>
          </cell>
          <cell r="T372" t="str">
            <v>2025-02-10</v>
          </cell>
          <cell r="U372">
            <v>92914533.329999998</v>
          </cell>
          <cell r="V372">
            <v>88210000</v>
          </cell>
          <cell r="W372">
            <v>4704533.3299999982</v>
          </cell>
          <cell r="X372" t="str">
            <v>NO</v>
          </cell>
          <cell r="Y372" t="str">
            <v>NO</v>
          </cell>
          <cell r="Z372" t="str">
            <v>18125</v>
          </cell>
          <cell r="AA372">
            <v>88210000</v>
          </cell>
          <cell r="AB372">
            <v>4704533.3299999982</v>
          </cell>
          <cell r="AC372" t="str">
            <v>212</v>
          </cell>
          <cell r="AD372" t="str">
            <v>Dirección de Geoestadística</v>
          </cell>
          <cell r="AF372" t="str">
            <v>PRIORITARIO_JAVIER ENRIQUE ZORA_Lider Estructuración Centrso Poblados y Áreas Etnicas - -</v>
          </cell>
          <cell r="AG372" t="str">
            <v>DIG_03 - Actualizar la Bases de Datos del Marco Geoestadístico Nacional en su versión 2025</v>
          </cell>
          <cell r="AH372">
            <v>1</v>
          </cell>
          <cell r="AI372">
            <v>0</v>
          </cell>
          <cell r="AJ372">
            <v>0</v>
          </cell>
          <cell r="AK372">
            <v>0</v>
          </cell>
          <cell r="AL372">
            <v>0</v>
          </cell>
          <cell r="AM372">
            <v>1</v>
          </cell>
          <cell r="AN372" t="str">
            <v>DIG_03</v>
          </cell>
          <cell r="AO372">
            <v>92914533.329999998</v>
          </cell>
          <cell r="AP372" t="str">
            <v>0</v>
          </cell>
          <cell r="AQ372">
            <v>0</v>
          </cell>
          <cell r="AR372" t="str">
            <v>0</v>
          </cell>
          <cell r="AS372">
            <v>0</v>
          </cell>
          <cell r="AT372">
            <v>92914533.329999998</v>
          </cell>
          <cell r="AU372">
            <v>0</v>
          </cell>
        </row>
        <row r="373">
          <cell r="A373">
            <v>140010325</v>
          </cell>
          <cell r="B373" t="str">
            <v>Dirección de Geoestadística</v>
          </cell>
          <cell r="C373" t="str">
            <v>DIG</v>
          </cell>
          <cell r="D373" t="str">
            <v>MGN_2025_BDMGN</v>
          </cell>
          <cell r="E373" t="str">
            <v>Marco Geoestadístico Nacional</v>
          </cell>
          <cell r="F373" t="str">
            <v>Fortalecimiento de la integración de la información geoespacial</v>
          </cell>
          <cell r="G373" t="str">
            <v>Bases de Datos del Marco Geoestadístico Nacional</v>
          </cell>
          <cell r="H373" t="str">
            <v>DIG-Fortalecimiento de la integración de la información geoespacial-Bases de Datos del Marco Geoestadístico Nacional</v>
          </cell>
          <cell r="I373" t="str">
            <v>202300000000101</v>
          </cell>
          <cell r="J373" t="str">
            <v>DIRECCIÓN TERRITORIAL CENTRAL</v>
          </cell>
          <cell r="K373" t="str">
            <v>DANE CENTRAL</v>
          </cell>
          <cell r="L373" t="str">
            <v>Talento Humano</v>
          </cell>
          <cell r="M373" t="str">
            <v>Profesional</v>
          </cell>
          <cell r="N373" t="str">
            <v>1</v>
          </cell>
          <cell r="O373">
            <v>10</v>
          </cell>
          <cell r="P373" t="str">
            <v>17</v>
          </cell>
          <cell r="Q373" t="str">
            <v>10.5666666667</v>
          </cell>
          <cell r="R373">
            <v>100</v>
          </cell>
          <cell r="S373">
            <v>9064000</v>
          </cell>
          <cell r="T373" t="str">
            <v>2025-02-13</v>
          </cell>
          <cell r="U373">
            <v>95776266.670000002</v>
          </cell>
          <cell r="V373">
            <v>90640000</v>
          </cell>
          <cell r="W373">
            <v>5136266.6700000018</v>
          </cell>
          <cell r="X373" t="str">
            <v>NO</v>
          </cell>
          <cell r="Y373" t="str">
            <v>NO</v>
          </cell>
          <cell r="Z373" t="str">
            <v>28425</v>
          </cell>
          <cell r="AA373">
            <v>90640000</v>
          </cell>
          <cell r="AB373">
            <v>5136266.6700000018</v>
          </cell>
          <cell r="AC373" t="str">
            <v>218</v>
          </cell>
          <cell r="AD373" t="str">
            <v>Dirección de Geoestadística</v>
          </cell>
          <cell r="AF373" t="str">
            <v>DIANA FERNANDEZ_Lider Marcos Etnicos - -</v>
          </cell>
          <cell r="AG373" t="str">
            <v>DIG_03 - Actualizar la Bases de Datos del Marco Geoestadístico Nacional en su versión 2025</v>
          </cell>
          <cell r="AH373">
            <v>1</v>
          </cell>
          <cell r="AI373">
            <v>0</v>
          </cell>
          <cell r="AJ373">
            <v>0</v>
          </cell>
          <cell r="AK373">
            <v>0</v>
          </cell>
          <cell r="AL373">
            <v>0</v>
          </cell>
          <cell r="AM373">
            <v>1</v>
          </cell>
          <cell r="AN373" t="str">
            <v>DIG_03</v>
          </cell>
          <cell r="AO373">
            <v>95776266.670000002</v>
          </cell>
          <cell r="AP373" t="str">
            <v>0</v>
          </cell>
          <cell r="AQ373">
            <v>0</v>
          </cell>
          <cell r="AR373" t="str">
            <v>0</v>
          </cell>
          <cell r="AS373">
            <v>0</v>
          </cell>
          <cell r="AT373">
            <v>95776266.670000002</v>
          </cell>
          <cell r="AU373">
            <v>0</v>
          </cell>
        </row>
        <row r="374">
          <cell r="A374">
            <v>137210325</v>
          </cell>
          <cell r="B374" t="str">
            <v>Dirección de Geoestadística</v>
          </cell>
          <cell r="C374" t="str">
            <v>DIG</v>
          </cell>
          <cell r="D374" t="str">
            <v>MGN_2025_BDMGN</v>
          </cell>
          <cell r="E374" t="str">
            <v>Marco Geoestadístico Nacional</v>
          </cell>
          <cell r="F374" t="str">
            <v>Fortalecimiento de la integración de la información geoespacial</v>
          </cell>
          <cell r="G374" t="str">
            <v>Bases de Datos del Marco Geoestadístico Nacional</v>
          </cell>
          <cell r="H374" t="str">
            <v>DIG-Fortalecimiento de la integración de la información geoespacial-Bases de Datos del Marco Geoestadístico Nacional</v>
          </cell>
          <cell r="I374" t="str">
            <v>202300000000101</v>
          </cell>
          <cell r="J374" t="str">
            <v>DIRECCIÓN TERRITORIAL CENTRAL</v>
          </cell>
          <cell r="K374" t="str">
            <v>DANE CENTRAL</v>
          </cell>
          <cell r="L374" t="str">
            <v>Talento Humano</v>
          </cell>
          <cell r="M374" t="str">
            <v>Profesional Junior</v>
          </cell>
          <cell r="N374" t="str">
            <v>1</v>
          </cell>
          <cell r="O374">
            <v>11</v>
          </cell>
          <cell r="P374" t="str">
            <v>10</v>
          </cell>
          <cell r="Q374" t="str">
            <v>11.3333333333</v>
          </cell>
          <cell r="R374">
            <v>100</v>
          </cell>
          <cell r="S374">
            <v>4132000</v>
          </cell>
          <cell r="T374" t="str">
            <v>2025-01-21</v>
          </cell>
          <cell r="U374">
            <v>46829333.329999998</v>
          </cell>
          <cell r="V374">
            <v>46829333.329999998</v>
          </cell>
          <cell r="W374">
            <v>0</v>
          </cell>
          <cell r="X374" t="str">
            <v>NO</v>
          </cell>
          <cell r="Y374" t="str">
            <v>NO</v>
          </cell>
          <cell r="Z374" t="str">
            <v>19625</v>
          </cell>
          <cell r="AA374">
            <v>46829333.329999998</v>
          </cell>
          <cell r="AB374">
            <v>0</v>
          </cell>
          <cell r="AC374" t="str">
            <v>208</v>
          </cell>
          <cell r="AD374" t="str">
            <v>Dirección de Geoestadística</v>
          </cell>
          <cell r="AF374" t="str">
            <v>PRIORITARIO_VICTOR GARCIA_Soporte Contratación - -</v>
          </cell>
          <cell r="AG374" t="str">
            <v>DIG_03 - Actualizar la Bases de Datos del Marco Geoestadístico Nacional en su versión 2025</v>
          </cell>
          <cell r="AH374">
            <v>1</v>
          </cell>
          <cell r="AI374">
            <v>0</v>
          </cell>
          <cell r="AJ374">
            <v>0</v>
          </cell>
          <cell r="AK374">
            <v>0</v>
          </cell>
          <cell r="AL374">
            <v>0</v>
          </cell>
          <cell r="AM374">
            <v>1</v>
          </cell>
          <cell r="AN374" t="str">
            <v>DIG_03</v>
          </cell>
          <cell r="AO374">
            <v>46829333.329999998</v>
          </cell>
          <cell r="AP374" t="str">
            <v>0</v>
          </cell>
          <cell r="AQ374">
            <v>0</v>
          </cell>
          <cell r="AR374" t="str">
            <v>0</v>
          </cell>
          <cell r="AS374">
            <v>0</v>
          </cell>
          <cell r="AT374">
            <v>46829333.329999998</v>
          </cell>
          <cell r="AU374">
            <v>0</v>
          </cell>
        </row>
        <row r="375">
          <cell r="A375">
            <v>2240325</v>
          </cell>
          <cell r="B375" t="str">
            <v>Dirección de Geoestadística</v>
          </cell>
          <cell r="C375" t="str">
            <v>DIG</v>
          </cell>
          <cell r="D375" t="str">
            <v>ESTRATIFICACIÓN_2025_DLT</v>
          </cell>
          <cell r="E375" t="str">
            <v>Estratificación DLT</v>
          </cell>
          <cell r="F375" t="str">
            <v>Fortalecimiento de la integración de la información geoespacial</v>
          </cell>
          <cell r="G375" t="str">
            <v>Documentos de lineamientos técnicos</v>
          </cell>
          <cell r="H375" t="str">
            <v>DIG-Fortalecimiento de la integración de la información geoespacial-Documentos de lineamientos técnicos</v>
          </cell>
          <cell r="I375" t="str">
            <v>202300000000101</v>
          </cell>
          <cell r="J375" t="str">
            <v>DIRECCIÓN TERRITORIAL CENTRAL</v>
          </cell>
          <cell r="K375" t="str">
            <v>DANE CENTRAL</v>
          </cell>
          <cell r="L375" t="str">
            <v>Tiquete</v>
          </cell>
          <cell r="M375" t="str">
            <v>tiquete_nacional</v>
          </cell>
          <cell r="N375">
            <v>1</v>
          </cell>
          <cell r="T375" t="str">
            <v>2025-04-01</v>
          </cell>
          <cell r="U375">
            <v>9000000</v>
          </cell>
          <cell r="V375">
            <v>9000000</v>
          </cell>
          <cell r="W375">
            <v>0</v>
          </cell>
          <cell r="X375" t="str">
            <v>NO</v>
          </cell>
          <cell r="Y375" t="str">
            <v>NO</v>
          </cell>
          <cell r="Z375" t="str">
            <v>93125</v>
          </cell>
          <cell r="AA375">
            <v>9000000</v>
          </cell>
          <cell r="AB375">
            <v>0</v>
          </cell>
          <cell r="AC375" t="str">
            <v>4953</v>
          </cell>
          <cell r="AD375" t="str">
            <v>Gestión Humana</v>
          </cell>
          <cell r="AF375" t="str">
            <v>TIQUETES ESTRATIFICACIÓN - -</v>
          </cell>
          <cell r="AG375" t="str">
            <v xml:space="preserve">DIG_02 - Generar documento finalizado de lineamientos técnicos sobre la estratificación socioeconómica. </v>
          </cell>
          <cell r="AH375">
            <v>1</v>
          </cell>
          <cell r="AI375">
            <v>0</v>
          </cell>
          <cell r="AJ375">
            <v>0</v>
          </cell>
          <cell r="AK375">
            <v>0</v>
          </cell>
          <cell r="AL375">
            <v>0</v>
          </cell>
          <cell r="AM375">
            <v>1</v>
          </cell>
          <cell r="AN375" t="str">
            <v>DIG_02</v>
          </cell>
          <cell r="AO375">
            <v>9000000</v>
          </cell>
          <cell r="AP375" t="str">
            <v>0</v>
          </cell>
          <cell r="AQ375">
            <v>0</v>
          </cell>
          <cell r="AR375" t="str">
            <v>0</v>
          </cell>
          <cell r="AS375">
            <v>0</v>
          </cell>
          <cell r="AT375">
            <v>9000000</v>
          </cell>
          <cell r="AU375">
            <v>0</v>
          </cell>
        </row>
        <row r="376">
          <cell r="A376">
            <v>2340325</v>
          </cell>
          <cell r="B376" t="str">
            <v>Dirección de Geoestadística</v>
          </cell>
          <cell r="C376" t="str">
            <v>DIG</v>
          </cell>
          <cell r="D376" t="str">
            <v>SIGESCO_2025_SII</v>
          </cell>
          <cell r="E376" t="str">
            <v>Estratificación SII</v>
          </cell>
          <cell r="F376" t="str">
            <v>Fortalecimiento de la integración de la información geoespacial</v>
          </cell>
          <cell r="G376" t="str">
            <v>Servicio de información implementado</v>
          </cell>
          <cell r="H376" t="str">
            <v>DIG-Fortalecimiento de la integración de la información geoespacial-Servicio de información implementado</v>
          </cell>
          <cell r="I376" t="str">
            <v>202300000000101</v>
          </cell>
          <cell r="J376" t="str">
            <v>DIRECCIÓN TERRITORIAL CENTRAL</v>
          </cell>
          <cell r="K376" t="str">
            <v>DANE CENTRAL</v>
          </cell>
          <cell r="L376" t="str">
            <v>Tiquete</v>
          </cell>
          <cell r="M376" t="str">
            <v>tiquete_nacional</v>
          </cell>
          <cell r="N376">
            <v>1</v>
          </cell>
          <cell r="T376" t="str">
            <v>2025-04-01</v>
          </cell>
          <cell r="U376">
            <v>4000000</v>
          </cell>
          <cell r="V376">
            <v>4000000</v>
          </cell>
          <cell r="W376">
            <v>0</v>
          </cell>
          <cell r="X376" t="str">
            <v>NO</v>
          </cell>
          <cell r="Y376" t="str">
            <v>NO</v>
          </cell>
          <cell r="Z376" t="str">
            <v>93125</v>
          </cell>
          <cell r="AA376">
            <v>4000000</v>
          </cell>
          <cell r="AB376">
            <v>0</v>
          </cell>
          <cell r="AC376" t="str">
            <v>4953</v>
          </cell>
          <cell r="AD376" t="str">
            <v>Gestión Humana</v>
          </cell>
          <cell r="AF376" t="str">
            <v>TIQUETES SIGESCO - -</v>
          </cell>
          <cell r="AG376" t="str">
            <v>DIG_01 - Implementar un Sistema del servicio de información de Gestión de Estratificación y Coberturas (SIGESCO)</v>
          </cell>
          <cell r="AH376">
            <v>1</v>
          </cell>
          <cell r="AI376">
            <v>0</v>
          </cell>
          <cell r="AJ376">
            <v>0</v>
          </cell>
          <cell r="AK376">
            <v>0</v>
          </cell>
          <cell r="AL376">
            <v>0</v>
          </cell>
          <cell r="AM376">
            <v>1</v>
          </cell>
          <cell r="AN376" t="str">
            <v>DIG_01</v>
          </cell>
          <cell r="AO376">
            <v>4000000</v>
          </cell>
          <cell r="AP376" t="str">
            <v>0</v>
          </cell>
          <cell r="AQ376">
            <v>0</v>
          </cell>
          <cell r="AR376" t="str">
            <v>0</v>
          </cell>
          <cell r="AS376">
            <v>0</v>
          </cell>
          <cell r="AT376">
            <v>4000000</v>
          </cell>
          <cell r="AU376">
            <v>0</v>
          </cell>
        </row>
        <row r="377">
          <cell r="A377">
            <v>2540325</v>
          </cell>
          <cell r="B377" t="str">
            <v>Dirección de Geoestadística</v>
          </cell>
          <cell r="C377" t="str">
            <v>DIG</v>
          </cell>
          <cell r="D377" t="str">
            <v>MGN_2025_BDMGN</v>
          </cell>
          <cell r="E377" t="str">
            <v>Marco Geoestadístico Nacional</v>
          </cell>
          <cell r="F377" t="str">
            <v>Fortalecimiento de la integración de la información geoespacial</v>
          </cell>
          <cell r="G377" t="str">
            <v>Bases de Datos del Marco Geoestadístico Nacional</v>
          </cell>
          <cell r="H377" t="str">
            <v>DIG-Fortalecimiento de la integración de la información geoespacial-Bases de Datos del Marco Geoestadístico Nacional</v>
          </cell>
          <cell r="I377" t="str">
            <v>202300000000101</v>
          </cell>
          <cell r="J377" t="str">
            <v>DIRECCIÓN TERRITORIAL CENTRAL</v>
          </cell>
          <cell r="K377" t="str">
            <v>DANE CENTRAL</v>
          </cell>
          <cell r="L377" t="str">
            <v>Tiquete</v>
          </cell>
          <cell r="M377" t="str">
            <v>tiquete_nacional</v>
          </cell>
          <cell r="N377">
            <v>1</v>
          </cell>
          <cell r="T377" t="str">
            <v>2025-04-01</v>
          </cell>
          <cell r="U377">
            <v>16000000</v>
          </cell>
          <cell r="V377">
            <v>16000000</v>
          </cell>
          <cell r="W377">
            <v>0</v>
          </cell>
          <cell r="X377" t="str">
            <v>NO</v>
          </cell>
          <cell r="Y377" t="str">
            <v>NO</v>
          </cell>
          <cell r="Z377" t="str">
            <v>93125</v>
          </cell>
          <cell r="AA377">
            <v>16000000</v>
          </cell>
          <cell r="AB377">
            <v>0</v>
          </cell>
          <cell r="AC377" t="str">
            <v>4953</v>
          </cell>
          <cell r="AD377" t="str">
            <v>Gestión Humana</v>
          </cell>
          <cell r="AF377" t="str">
            <v>TIQUETES MGN - -</v>
          </cell>
          <cell r="AG377" t="str">
            <v>DIG_03 - Actualizar la Bases de Datos del Marco Geoestadístico Nacional en su versión 2025</v>
          </cell>
          <cell r="AH377">
            <v>1</v>
          </cell>
          <cell r="AI377">
            <v>0</v>
          </cell>
          <cell r="AJ377">
            <v>0</v>
          </cell>
          <cell r="AK377">
            <v>0</v>
          </cell>
          <cell r="AL377">
            <v>0</v>
          </cell>
          <cell r="AM377">
            <v>1</v>
          </cell>
          <cell r="AN377" t="str">
            <v>DIG_03</v>
          </cell>
          <cell r="AO377">
            <v>16000000</v>
          </cell>
          <cell r="AP377" t="str">
            <v>0</v>
          </cell>
          <cell r="AQ377">
            <v>0</v>
          </cell>
          <cell r="AR377" t="str">
            <v>0</v>
          </cell>
          <cell r="AS377">
            <v>0</v>
          </cell>
          <cell r="AT377">
            <v>16000000</v>
          </cell>
          <cell r="AU377">
            <v>0</v>
          </cell>
        </row>
        <row r="378">
          <cell r="A378">
            <v>2440325</v>
          </cell>
          <cell r="B378" t="str">
            <v>Dirección de Geoestadística</v>
          </cell>
          <cell r="C378" t="str">
            <v>DIG</v>
          </cell>
          <cell r="D378" t="str">
            <v>MGN_2025_BDMGN</v>
          </cell>
          <cell r="E378" t="str">
            <v>Marco Geoestadístico Nacional</v>
          </cell>
          <cell r="F378" t="str">
            <v>Fortalecimiento de la integración de la información geoespacial</v>
          </cell>
          <cell r="G378" t="str">
            <v>Bases de Datos del Marco Geoestadístico Nacional</v>
          </cell>
          <cell r="H378" t="str">
            <v>DIG-Fortalecimiento de la integración de la información geoespacial-Bases de Datos del Marco Geoestadístico Nacional</v>
          </cell>
          <cell r="I378" t="str">
            <v>202300000000101</v>
          </cell>
          <cell r="J378" t="str">
            <v>DIRECCIÓN TERRITORIAL CENTRAL</v>
          </cell>
          <cell r="K378" t="str">
            <v>DANE CENTRAL</v>
          </cell>
          <cell r="L378" t="str">
            <v>Tiquete</v>
          </cell>
          <cell r="M378" t="str">
            <v>tiquete_nacional</v>
          </cell>
          <cell r="N378">
            <v>1</v>
          </cell>
          <cell r="T378" t="str">
            <v>2025-04-01</v>
          </cell>
          <cell r="U378">
            <v>10000000</v>
          </cell>
          <cell r="V378">
            <v>10000000</v>
          </cell>
          <cell r="W378">
            <v>0</v>
          </cell>
          <cell r="X378" t="str">
            <v>NO</v>
          </cell>
          <cell r="Y378" t="str">
            <v>NO</v>
          </cell>
          <cell r="Z378" t="str">
            <v>93125</v>
          </cell>
          <cell r="AA378">
            <v>10000000</v>
          </cell>
          <cell r="AB378">
            <v>0</v>
          </cell>
          <cell r="AC378" t="str">
            <v>4953</v>
          </cell>
          <cell r="AD378" t="str">
            <v>Gestión Humana</v>
          </cell>
          <cell r="AF378" t="str">
            <v>TIQUETES DT - -</v>
          </cell>
          <cell r="AG378" t="str">
            <v>DIG_03 - Actualizar la Bases de Datos del Marco Geoestadístico Nacional en su versión 2025</v>
          </cell>
          <cell r="AH378">
            <v>1</v>
          </cell>
          <cell r="AI378">
            <v>0</v>
          </cell>
          <cell r="AJ378">
            <v>0</v>
          </cell>
          <cell r="AK378">
            <v>0</v>
          </cell>
          <cell r="AL378">
            <v>0</v>
          </cell>
          <cell r="AM378">
            <v>1</v>
          </cell>
          <cell r="AN378" t="str">
            <v>DIG_03</v>
          </cell>
          <cell r="AO378">
            <v>10000000</v>
          </cell>
          <cell r="AP378" t="str">
            <v>0</v>
          </cell>
          <cell r="AQ378">
            <v>0</v>
          </cell>
          <cell r="AR378" t="str">
            <v>0</v>
          </cell>
          <cell r="AS378">
            <v>0</v>
          </cell>
          <cell r="AT378">
            <v>10000000</v>
          </cell>
          <cell r="AU378">
            <v>0</v>
          </cell>
        </row>
        <row r="379">
          <cell r="A379">
            <v>35330325</v>
          </cell>
          <cell r="B379" t="str">
            <v>Dirección de Geoestadística</v>
          </cell>
          <cell r="C379" t="str">
            <v>DIG</v>
          </cell>
          <cell r="D379" t="str">
            <v>SIGESCO_2025_SII</v>
          </cell>
          <cell r="E379" t="str">
            <v>Estratificación SII</v>
          </cell>
          <cell r="F379" t="str">
            <v>Fortalecimiento de la integración de la información geoespacial</v>
          </cell>
          <cell r="G379" t="str">
            <v>Servicio de información implementado</v>
          </cell>
          <cell r="H379" t="str">
            <v>DIG-Fortalecimiento de la integración de la información geoespacial-Servicio de información implementado</v>
          </cell>
          <cell r="I379" t="str">
            <v>202300000000101</v>
          </cell>
          <cell r="J379" t="str">
            <v>DIRECCIÓN TERRITORIAL CENTRAL</v>
          </cell>
          <cell r="K379" t="str">
            <v>DANE CENTRAL</v>
          </cell>
          <cell r="L379" t="str">
            <v>Viático</v>
          </cell>
          <cell r="M379" t="str">
            <v>Viático</v>
          </cell>
          <cell r="T379" t="str">
            <v>2025-02-15</v>
          </cell>
          <cell r="U379">
            <v>4000000</v>
          </cell>
          <cell r="V379">
            <v>4000000</v>
          </cell>
          <cell r="W379">
            <v>0</v>
          </cell>
          <cell r="X379" t="str">
            <v>NO</v>
          </cell>
          <cell r="Y379" t="str">
            <v>NO</v>
          </cell>
          <cell r="Z379" t="str">
            <v>43525</v>
          </cell>
          <cell r="AA379">
            <v>4000000</v>
          </cell>
          <cell r="AB379">
            <v>0</v>
          </cell>
          <cell r="AC379" t="str">
            <v>689</v>
          </cell>
          <cell r="AD379" t="str">
            <v>Dirección de Geoestadística</v>
          </cell>
          <cell r="AF379" t="str">
            <v>VIATICOS SIGESCO - -</v>
          </cell>
          <cell r="AG379" t="str">
            <v>DIG_01 - Implementar un Sistema del servicio de información de Gestión de Estratificación y Coberturas (SIGESCO)</v>
          </cell>
          <cell r="AH379">
            <v>1</v>
          </cell>
          <cell r="AI379">
            <v>0</v>
          </cell>
          <cell r="AJ379">
            <v>0</v>
          </cell>
          <cell r="AK379">
            <v>0</v>
          </cell>
          <cell r="AL379">
            <v>0</v>
          </cell>
          <cell r="AM379">
            <v>1</v>
          </cell>
          <cell r="AN379" t="str">
            <v>DIG_01</v>
          </cell>
          <cell r="AO379">
            <v>4000000</v>
          </cell>
          <cell r="AP379" t="str">
            <v>0</v>
          </cell>
          <cell r="AQ379">
            <v>0</v>
          </cell>
          <cell r="AR379" t="str">
            <v>0</v>
          </cell>
          <cell r="AS379">
            <v>0</v>
          </cell>
          <cell r="AT379">
            <v>4000000</v>
          </cell>
          <cell r="AU379">
            <v>0</v>
          </cell>
        </row>
        <row r="380">
          <cell r="A380">
            <v>35430325</v>
          </cell>
          <cell r="B380" t="str">
            <v>Dirección de Geoestadística</v>
          </cell>
          <cell r="C380" t="str">
            <v>DIG</v>
          </cell>
          <cell r="D380" t="str">
            <v>GGI_2025_SGE</v>
          </cell>
          <cell r="E380" t="str">
            <v>Gestión de Geoinformación</v>
          </cell>
          <cell r="F380" t="str">
            <v>Fortalecimiento de la integración de la información geoespacial</v>
          </cell>
          <cell r="G380" t="str">
            <v>Servicio de geo información Estadística</v>
          </cell>
          <cell r="H380" t="str">
            <v>DIG-Fortalecimiento de la integración de la información geoespacial-Servicio de geo información Estadística</v>
          </cell>
          <cell r="I380" t="str">
            <v>202300000000101</v>
          </cell>
          <cell r="J380" t="str">
            <v>DIRECCIÓN TERRITORIAL CENTRAL</v>
          </cell>
          <cell r="K380" t="str">
            <v>DANE CENTRAL</v>
          </cell>
          <cell r="L380" t="str">
            <v>Viático</v>
          </cell>
          <cell r="M380" t="str">
            <v>Viático</v>
          </cell>
          <cell r="T380" t="str">
            <v>2025-02-15</v>
          </cell>
          <cell r="U380">
            <v>2589500</v>
          </cell>
          <cell r="V380">
            <v>2589500</v>
          </cell>
          <cell r="W380">
            <v>0</v>
          </cell>
          <cell r="X380" t="str">
            <v>NO</v>
          </cell>
          <cell r="Y380" t="str">
            <v>NO</v>
          </cell>
          <cell r="Z380" t="str">
            <v>60725</v>
          </cell>
          <cell r="AA380">
            <v>2589500</v>
          </cell>
          <cell r="AB380">
            <v>0</v>
          </cell>
          <cell r="AC380" t="str">
            <v>690</v>
          </cell>
          <cell r="AD380" t="str">
            <v>Dirección de Geoestadística</v>
          </cell>
          <cell r="AF380" t="str">
            <v>VIÁTICOS - -</v>
          </cell>
          <cell r="AG380" t="str">
            <v>DIG_04 - Implementar el Modelo de operación y gobierno del Sistema Geoestadístico como eje central para la integración de la información geoestadística,  enmarcado en la arquitectura empresarial de la DIG.</v>
          </cell>
          <cell r="AH380">
            <v>1</v>
          </cell>
          <cell r="AI380">
            <v>0</v>
          </cell>
          <cell r="AJ380">
            <v>0</v>
          </cell>
          <cell r="AK380">
            <v>0</v>
          </cell>
          <cell r="AL380">
            <v>0</v>
          </cell>
          <cell r="AM380">
            <v>1</v>
          </cell>
          <cell r="AN380" t="str">
            <v>DIG_04</v>
          </cell>
          <cell r="AO380">
            <v>2589500</v>
          </cell>
          <cell r="AP380" t="str">
            <v>0</v>
          </cell>
          <cell r="AQ380">
            <v>0</v>
          </cell>
          <cell r="AR380" t="str">
            <v>0</v>
          </cell>
          <cell r="AS380">
            <v>0</v>
          </cell>
          <cell r="AT380">
            <v>2589500</v>
          </cell>
          <cell r="AU380">
            <v>0</v>
          </cell>
        </row>
        <row r="381">
          <cell r="A381">
            <v>35530325</v>
          </cell>
          <cell r="B381" t="str">
            <v>Dirección de Geoestadística</v>
          </cell>
          <cell r="C381" t="str">
            <v>DIG</v>
          </cell>
          <cell r="D381" t="str">
            <v>MGN_2025_BDMGN</v>
          </cell>
          <cell r="E381" t="str">
            <v>Marco Geoestadístico Nacional</v>
          </cell>
          <cell r="F381" t="str">
            <v>Fortalecimiento de la integración de la información geoespacial</v>
          </cell>
          <cell r="G381" t="str">
            <v>Bases de Datos del Marco Geoestadístico Nacional</v>
          </cell>
          <cell r="H381" t="str">
            <v>DIG-Fortalecimiento de la integración de la información geoespacial-Bases de Datos del Marco Geoestadístico Nacional</v>
          </cell>
          <cell r="I381" t="str">
            <v>202300000000101</v>
          </cell>
          <cell r="J381" t="str">
            <v>DIRECCIÓN TERRITORIAL CENTRAL</v>
          </cell>
          <cell r="K381" t="str">
            <v>DANE CENTRAL</v>
          </cell>
          <cell r="L381" t="str">
            <v>Viático</v>
          </cell>
          <cell r="M381" t="str">
            <v>Viático</v>
          </cell>
          <cell r="T381" t="str">
            <v>2025-02-15</v>
          </cell>
          <cell r="U381">
            <v>5000000</v>
          </cell>
          <cell r="V381">
            <v>5000000</v>
          </cell>
          <cell r="W381">
            <v>0</v>
          </cell>
          <cell r="X381" t="str">
            <v>NO</v>
          </cell>
          <cell r="Y381" t="str">
            <v>NO</v>
          </cell>
          <cell r="Z381" t="str">
            <v>44025</v>
          </cell>
          <cell r="AA381">
            <v>5000000</v>
          </cell>
          <cell r="AB381">
            <v>0</v>
          </cell>
          <cell r="AC381" t="str">
            <v>694</v>
          </cell>
          <cell r="AD381" t="str">
            <v>Dirección de Geoestadística</v>
          </cell>
          <cell r="AF381" t="str">
            <v>VIATICOS Dirección Técnica - -</v>
          </cell>
          <cell r="AG381" t="str">
            <v>DIG_03 - Actualizar la Bases de Datos del Marco Geoestadístico Nacional en su versión 2025</v>
          </cell>
          <cell r="AH381">
            <v>1</v>
          </cell>
          <cell r="AI381">
            <v>0</v>
          </cell>
          <cell r="AJ381">
            <v>0</v>
          </cell>
          <cell r="AK381">
            <v>0</v>
          </cell>
          <cell r="AL381">
            <v>0</v>
          </cell>
          <cell r="AM381">
            <v>1</v>
          </cell>
          <cell r="AN381" t="str">
            <v>DIG_03</v>
          </cell>
          <cell r="AO381">
            <v>5000000</v>
          </cell>
          <cell r="AP381" t="str">
            <v>0</v>
          </cell>
          <cell r="AQ381">
            <v>0</v>
          </cell>
          <cell r="AR381" t="str">
            <v>0</v>
          </cell>
          <cell r="AS381">
            <v>0</v>
          </cell>
          <cell r="AT381">
            <v>5000000</v>
          </cell>
          <cell r="AU381">
            <v>0</v>
          </cell>
        </row>
        <row r="382">
          <cell r="A382">
            <v>35230325</v>
          </cell>
          <cell r="B382" t="str">
            <v>Dirección de Geoestadística</v>
          </cell>
          <cell r="C382" t="str">
            <v>DIG</v>
          </cell>
          <cell r="D382" t="str">
            <v>ESTRATIFICACIÓN_2025_DLT</v>
          </cell>
          <cell r="E382" t="str">
            <v>Estratificación DLT</v>
          </cell>
          <cell r="F382" t="str">
            <v>Fortalecimiento de la integración de la información geoespacial</v>
          </cell>
          <cell r="G382" t="str">
            <v>Documentos de lineamientos técnicos</v>
          </cell>
          <cell r="H382" t="str">
            <v>DIG-Fortalecimiento de la integración de la información geoespacial-Documentos de lineamientos técnicos</v>
          </cell>
          <cell r="I382" t="str">
            <v>202300000000101</v>
          </cell>
          <cell r="J382" t="str">
            <v>DIRECCIÓN TERRITORIAL CENTRAL</v>
          </cell>
          <cell r="K382" t="str">
            <v>DANE CENTRAL</v>
          </cell>
          <cell r="L382" t="str">
            <v>Viático</v>
          </cell>
          <cell r="M382" t="str">
            <v>Viático</v>
          </cell>
          <cell r="T382" t="str">
            <v>2025-03-15</v>
          </cell>
          <cell r="U382">
            <v>9354600</v>
          </cell>
          <cell r="V382">
            <v>9354600</v>
          </cell>
          <cell r="W382">
            <v>0</v>
          </cell>
          <cell r="X382" t="str">
            <v>no</v>
          </cell>
          <cell r="Y382" t="str">
            <v>no</v>
          </cell>
          <cell r="Z382" t="str">
            <v>41325</v>
          </cell>
          <cell r="AA382">
            <v>9354600</v>
          </cell>
          <cell r="AB382">
            <v>0</v>
          </cell>
          <cell r="AC382" t="str">
            <v>607</v>
          </cell>
          <cell r="AD382" t="str">
            <v>Dirección de Geoestadística</v>
          </cell>
          <cell r="AF382" t="str">
            <v>VIATICOS ESTRATIFICACION - -</v>
          </cell>
          <cell r="AG382" t="str">
            <v xml:space="preserve">DIG_02 - Generar documento finalizado de lineamientos técnicos sobre la estratificación socioeconómica. </v>
          </cell>
          <cell r="AH382">
            <v>1</v>
          </cell>
          <cell r="AI382">
            <v>0</v>
          </cell>
          <cell r="AJ382">
            <v>0</v>
          </cell>
          <cell r="AK382">
            <v>0</v>
          </cell>
          <cell r="AL382">
            <v>0</v>
          </cell>
          <cell r="AM382">
            <v>1</v>
          </cell>
          <cell r="AN382" t="str">
            <v>DIG_02</v>
          </cell>
          <cell r="AO382">
            <v>9354600</v>
          </cell>
          <cell r="AP382" t="str">
            <v>0</v>
          </cell>
          <cell r="AQ382">
            <v>0</v>
          </cell>
          <cell r="AR382" t="str">
            <v>0</v>
          </cell>
          <cell r="AS382">
            <v>0</v>
          </cell>
          <cell r="AT382">
            <v>9354600</v>
          </cell>
          <cell r="AU382">
            <v>0</v>
          </cell>
        </row>
        <row r="383">
          <cell r="A383">
            <v>35730325</v>
          </cell>
          <cell r="B383" t="str">
            <v>Dirección de Geoestadística</v>
          </cell>
          <cell r="C383" t="str">
            <v>DIG</v>
          </cell>
          <cell r="D383" t="str">
            <v>ID_2025_DM</v>
          </cell>
          <cell r="E383" t="str">
            <v>Investigación y Desarrolo</v>
          </cell>
          <cell r="F383" t="str">
            <v>Fortalecimiento de la integración de la información geoespacial</v>
          </cell>
          <cell r="G383" t="str">
            <v>Documentos metodológicos</v>
          </cell>
          <cell r="H383" t="str">
            <v>DIG-Fortalecimiento de la integración de la información geoespacial-Documentos metodológicos</v>
          </cell>
          <cell r="I383" t="str">
            <v>202300000000101</v>
          </cell>
          <cell r="J383" t="str">
            <v>DIRECCIÓN TERRITORIAL CENTRAL</v>
          </cell>
          <cell r="K383" t="str">
            <v>DANE CENTRAL</v>
          </cell>
          <cell r="L383" t="str">
            <v>Viático</v>
          </cell>
          <cell r="M383" t="str">
            <v>Viático</v>
          </cell>
          <cell r="T383" t="str">
            <v>2025-02-15</v>
          </cell>
          <cell r="U383">
            <v>1600000</v>
          </cell>
          <cell r="V383">
            <v>1600000</v>
          </cell>
          <cell r="W383">
            <v>0</v>
          </cell>
          <cell r="X383" t="str">
            <v>no</v>
          </cell>
          <cell r="Y383" t="str">
            <v>no</v>
          </cell>
          <cell r="Z383" t="str">
            <v>41225</v>
          </cell>
          <cell r="AA383">
            <v>1600000</v>
          </cell>
          <cell r="AB383">
            <v>0</v>
          </cell>
          <cell r="AC383" t="str">
            <v>691</v>
          </cell>
          <cell r="AD383" t="str">
            <v>Dirección de Geoestadística</v>
          </cell>
          <cell r="AF383" t="str">
            <v>Atender comisiones del GIT Investigación Y Desarrollo - -</v>
          </cell>
          <cell r="AG383" t="str">
            <v>DIG_06 - Generar documentos metodológicos de los proyectos de innovación e investigación con enfoque geoestadístico, orientados a fortalecer los procesos de producción y aprovechamiento de datos estadísticos.</v>
          </cell>
          <cell r="AH383">
            <v>1</v>
          </cell>
          <cell r="AI383">
            <v>0</v>
          </cell>
          <cell r="AJ383">
            <v>0</v>
          </cell>
          <cell r="AK383">
            <v>0</v>
          </cell>
          <cell r="AL383">
            <v>0</v>
          </cell>
          <cell r="AM383">
            <v>1</v>
          </cell>
          <cell r="AN383" t="str">
            <v>DIG_06</v>
          </cell>
          <cell r="AO383">
            <v>1600000</v>
          </cell>
          <cell r="AP383" t="str">
            <v>0</v>
          </cell>
          <cell r="AQ383">
            <v>0</v>
          </cell>
          <cell r="AR383" t="str">
            <v>0</v>
          </cell>
          <cell r="AS383">
            <v>0</v>
          </cell>
          <cell r="AT383">
            <v>1600000</v>
          </cell>
          <cell r="AU383">
            <v>0</v>
          </cell>
        </row>
        <row r="384">
          <cell r="A384">
            <v>35630325</v>
          </cell>
          <cell r="B384" t="str">
            <v>Dirección de Geoestadística</v>
          </cell>
          <cell r="C384" t="str">
            <v>DIG</v>
          </cell>
          <cell r="D384" t="str">
            <v>MGN_2025_BDMGN</v>
          </cell>
          <cell r="E384" t="str">
            <v>Marco Geoestadístico Nacional</v>
          </cell>
          <cell r="F384" t="str">
            <v>Fortalecimiento de la integración de la información geoespacial</v>
          </cell>
          <cell r="G384" t="str">
            <v>Bases de Datos del Marco Geoestadístico Nacional</v>
          </cell>
          <cell r="H384" t="str">
            <v>DIG-Fortalecimiento de la integración de la información geoespacial-Bases de Datos del Marco Geoestadístico Nacional</v>
          </cell>
          <cell r="I384" t="str">
            <v>202300000000101</v>
          </cell>
          <cell r="J384" t="str">
            <v>DIRECCIÓN TERRITORIAL CENTRAL</v>
          </cell>
          <cell r="K384" t="str">
            <v>DANE CENTRAL</v>
          </cell>
          <cell r="L384" t="str">
            <v>Viático</v>
          </cell>
          <cell r="M384" t="str">
            <v>Viático</v>
          </cell>
          <cell r="T384" t="str">
            <v>2025-02-15</v>
          </cell>
          <cell r="U384">
            <v>7100490</v>
          </cell>
          <cell r="V384">
            <v>7100490</v>
          </cell>
          <cell r="W384">
            <v>0</v>
          </cell>
          <cell r="X384" t="str">
            <v>no</v>
          </cell>
          <cell r="Y384" t="str">
            <v>no</v>
          </cell>
          <cell r="Z384" t="str">
            <v>43825</v>
          </cell>
          <cell r="AA384">
            <v>7100490</v>
          </cell>
          <cell r="AB384">
            <v>0</v>
          </cell>
          <cell r="AC384" t="str">
            <v>692</v>
          </cell>
          <cell r="AD384" t="str">
            <v>Dirección de Geoestadística</v>
          </cell>
          <cell r="AF384" t="str">
            <v>VIATICOS MGN - -</v>
          </cell>
          <cell r="AG384" t="str">
            <v>DIG_03 - Actualizar la Bases de Datos del Marco Geoestadístico Nacional en su versión 2025</v>
          </cell>
          <cell r="AH384">
            <v>1</v>
          </cell>
          <cell r="AI384">
            <v>0</v>
          </cell>
          <cell r="AJ384">
            <v>0</v>
          </cell>
          <cell r="AK384">
            <v>0</v>
          </cell>
          <cell r="AL384">
            <v>0</v>
          </cell>
          <cell r="AM384">
            <v>1</v>
          </cell>
          <cell r="AN384" t="str">
            <v>DIG_03</v>
          </cell>
          <cell r="AO384">
            <v>7100490</v>
          </cell>
          <cell r="AP384" t="str">
            <v>0</v>
          </cell>
          <cell r="AQ384">
            <v>0</v>
          </cell>
          <cell r="AR384" t="str">
            <v>0</v>
          </cell>
          <cell r="AS384">
            <v>0</v>
          </cell>
          <cell r="AT384">
            <v>7100490</v>
          </cell>
          <cell r="AU384">
            <v>0</v>
          </cell>
        </row>
        <row r="385">
          <cell r="A385">
            <v>162550325</v>
          </cell>
          <cell r="B385" t="str">
            <v>Dirección de Geoestadística</v>
          </cell>
          <cell r="C385" t="str">
            <v>DIG</v>
          </cell>
          <cell r="D385" t="str">
            <v>ID_2025_DM</v>
          </cell>
          <cell r="E385" t="str">
            <v>Investigación y Desarrolo</v>
          </cell>
          <cell r="F385" t="str">
            <v>Fortalecimiento de la integración de la información geoespacial</v>
          </cell>
          <cell r="G385" t="str">
            <v>Documentos metodológicos</v>
          </cell>
          <cell r="H385" t="str">
            <v>DIG-Fortalecimiento de la integración de la información geoespacial-Documentos metodológicos</v>
          </cell>
          <cell r="I385" t="str">
            <v>202300000000101</v>
          </cell>
          <cell r="J385" t="str">
            <v>DIRECCIÓN TERRITORIAL CENTRAL</v>
          </cell>
          <cell r="K385" t="str">
            <v>DANE CENTRAL</v>
          </cell>
          <cell r="L385" t="str">
            <v>Insumo</v>
          </cell>
          <cell r="M385" t="str">
            <v>Otros_gastos_operativos</v>
          </cell>
          <cell r="N385">
            <v>1</v>
          </cell>
          <cell r="S385">
            <v>6400000</v>
          </cell>
          <cell r="T385" t="str">
            <v>2025-10-01</v>
          </cell>
          <cell r="U385">
            <v>6400000</v>
          </cell>
          <cell r="V385">
            <v>6400000</v>
          </cell>
          <cell r="W385">
            <v>0</v>
          </cell>
          <cell r="X385" t="str">
            <v>NO</v>
          </cell>
          <cell r="Y385" t="str">
            <v>NO</v>
          </cell>
          <cell r="Z385" t="str">
            <v>111625</v>
          </cell>
          <cell r="AA385">
            <v>6400000</v>
          </cell>
          <cell r="AB385">
            <v>0</v>
          </cell>
          <cell r="AC385" t="str">
            <v>6705</v>
          </cell>
          <cell r="AD385" t="str">
            <v>Dirección de Geoestadística</v>
          </cell>
          <cell r="AF385" t="str">
            <v>requerimiento de Certificación Dron</v>
          </cell>
          <cell r="AG385" t="str">
            <v xml:space="preserve">DIG_02 - Generar documento finalizado de lineamientos técnicos sobre la estratificación socioeconómica. </v>
          </cell>
          <cell r="AH385">
            <v>1</v>
          </cell>
          <cell r="AI385" t="str">
            <v/>
          </cell>
          <cell r="AJ385">
            <v>0</v>
          </cell>
          <cell r="AK385" t="str">
            <v/>
          </cell>
          <cell r="AL385">
            <v>0</v>
          </cell>
          <cell r="AM385">
            <v>1</v>
          </cell>
          <cell r="AN385" t="str">
            <v>DIG_02</v>
          </cell>
          <cell r="AO385">
            <v>6400000</v>
          </cell>
          <cell r="AP385" t="str">
            <v/>
          </cell>
          <cell r="AQ385">
            <v>0</v>
          </cell>
          <cell r="AR385" t="str">
            <v/>
          </cell>
          <cell r="AS385">
            <v>0</v>
          </cell>
          <cell r="AT385">
            <v>6400000</v>
          </cell>
          <cell r="AU385">
            <v>0</v>
          </cell>
        </row>
        <row r="386">
          <cell r="A386">
            <v>69150325</v>
          </cell>
          <cell r="B386" t="str">
            <v>Dirección de Geoestadística</v>
          </cell>
          <cell r="C386" t="str">
            <v>DIG</v>
          </cell>
          <cell r="D386" t="str">
            <v>ESTRATIFICACIÓN_2025_DLT</v>
          </cell>
          <cell r="E386" t="str">
            <v>Estratificación DLT</v>
          </cell>
          <cell r="F386" t="str">
            <v>Fortalecimiento de la integración de la información geoespacial</v>
          </cell>
          <cell r="G386" t="str">
            <v>Documentos de lineamientos técnicos</v>
          </cell>
          <cell r="H386" t="str">
            <v>DIG-Fortalecimiento de la integración de la información geoespacial-Documentos de lineamientos técnicos</v>
          </cell>
          <cell r="I386" t="str">
            <v>202300000000101</v>
          </cell>
          <cell r="J386" t="str">
            <v>DIRECCIÓN TERRITORIAL CENTRAL</v>
          </cell>
          <cell r="K386" t="str">
            <v>DANE CENTRAL</v>
          </cell>
          <cell r="L386" t="str">
            <v>Insumo</v>
          </cell>
          <cell r="M386" t="str">
            <v>Otros_gastos_operativos</v>
          </cell>
          <cell r="N386">
            <v>1</v>
          </cell>
          <cell r="S386">
            <v>100000000</v>
          </cell>
          <cell r="T386" t="str">
            <v>2025-04-01</v>
          </cell>
          <cell r="U386">
            <v>100000000</v>
          </cell>
          <cell r="V386">
            <v>100000000</v>
          </cell>
          <cell r="W386">
            <v>0</v>
          </cell>
          <cell r="X386" t="str">
            <v>NO</v>
          </cell>
          <cell r="Y386" t="str">
            <v>NO</v>
          </cell>
          <cell r="Z386" t="str">
            <v>84625</v>
          </cell>
          <cell r="AA386">
            <v>100000000</v>
          </cell>
          <cell r="AB386">
            <v>0</v>
          </cell>
          <cell r="AC386" t="str">
            <v>2278</v>
          </cell>
          <cell r="AD386" t="str">
            <v>Oficina de Sistemas</v>
          </cell>
          <cell r="AF386" t="str">
            <v>Herramientas colaborativas</v>
          </cell>
          <cell r="AG386" t="str">
            <v xml:space="preserve">DIG_02 - Generar documento finalizado de lineamientos técnicos sobre la estratificación socioeconómica. </v>
          </cell>
          <cell r="AH386">
            <v>1</v>
          </cell>
          <cell r="AI386">
            <v>0</v>
          </cell>
          <cell r="AJ386">
            <v>0</v>
          </cell>
          <cell r="AK386">
            <v>0</v>
          </cell>
          <cell r="AL386">
            <v>0</v>
          </cell>
          <cell r="AM386">
            <v>1</v>
          </cell>
          <cell r="AN386" t="str">
            <v>DIG_02</v>
          </cell>
          <cell r="AO386">
            <v>100000000</v>
          </cell>
          <cell r="AP386" t="str">
            <v>0</v>
          </cell>
          <cell r="AQ386">
            <v>0</v>
          </cell>
          <cell r="AR386" t="str">
            <v>0</v>
          </cell>
          <cell r="AS386">
            <v>0</v>
          </cell>
          <cell r="AT386">
            <v>100000000</v>
          </cell>
          <cell r="AU386">
            <v>0</v>
          </cell>
        </row>
        <row r="387">
          <cell r="A387">
            <v>69250325</v>
          </cell>
          <cell r="B387" t="str">
            <v>Dirección de Geoestadística</v>
          </cell>
          <cell r="C387" t="str">
            <v>DIG</v>
          </cell>
          <cell r="D387" t="str">
            <v>MGN_2025_BDMGN</v>
          </cell>
          <cell r="E387" t="str">
            <v>Marco Geoestadístico Nacional</v>
          </cell>
          <cell r="F387" t="str">
            <v>Fortalecimiento de la integración de la información geoespacial</v>
          </cell>
          <cell r="G387" t="str">
            <v>Bases de Datos del Marco Geoestadístico Nacional</v>
          </cell>
          <cell r="H387" t="str">
            <v>DIG-Fortalecimiento de la integración de la información geoespacial-Bases de Datos del Marco Geoestadístico Nacional</v>
          </cell>
          <cell r="I387" t="str">
            <v>202300000000101</v>
          </cell>
          <cell r="J387" t="str">
            <v>DIRECCIÓN TERRITORIAL CENTRAL</v>
          </cell>
          <cell r="K387" t="str">
            <v>DANE CENTRAL</v>
          </cell>
          <cell r="L387" t="str">
            <v>Insumo</v>
          </cell>
          <cell r="M387" t="str">
            <v>Otros_gastos_operativos</v>
          </cell>
          <cell r="N387">
            <v>1</v>
          </cell>
          <cell r="S387">
            <v>108010</v>
          </cell>
          <cell r="T387" t="str">
            <v>2025-10-01</v>
          </cell>
          <cell r="U387">
            <v>108010</v>
          </cell>
          <cell r="W387">
            <v>108010</v>
          </cell>
          <cell r="X387" t="str">
            <v>NO</v>
          </cell>
          <cell r="Y387" t="str">
            <v>NO</v>
          </cell>
          <cell r="AF387" t="str">
            <v>Saldo de contratación</v>
          </cell>
          <cell r="AG387" t="str">
            <v>DIG_03 - Actualizar la Bases de Datos del Marco Geoestadístico Nacional en su versión 2025</v>
          </cell>
          <cell r="AH387">
            <v>1</v>
          </cell>
          <cell r="AI387">
            <v>0</v>
          </cell>
          <cell r="AJ387">
            <v>0</v>
          </cell>
          <cell r="AK387">
            <v>0</v>
          </cell>
          <cell r="AL387">
            <v>0</v>
          </cell>
          <cell r="AM387">
            <v>1</v>
          </cell>
          <cell r="AN387" t="str">
            <v>DIG_03</v>
          </cell>
          <cell r="AO387">
            <v>108010</v>
          </cell>
          <cell r="AP387" t="str">
            <v>0</v>
          </cell>
          <cell r="AQ387">
            <v>0</v>
          </cell>
          <cell r="AR387" t="str">
            <v>0</v>
          </cell>
          <cell r="AS387">
            <v>0</v>
          </cell>
          <cell r="AT387">
            <v>108010</v>
          </cell>
          <cell r="AU387">
            <v>0</v>
          </cell>
        </row>
        <row r="388">
          <cell r="A388">
            <v>372810225</v>
          </cell>
          <cell r="B388" t="str">
            <v>Dirección de Metodología y Producción Estadística</v>
          </cell>
          <cell r="C388" t="str">
            <v>DIMPE</v>
          </cell>
          <cell r="D388" t="str">
            <v>DIMPE_AGRO_2025_SIPSA_BT</v>
          </cell>
          <cell r="E388" t="str">
            <v>Tematica Agropecuaria [Economica]</v>
          </cell>
          <cell r="F388" t="str">
            <v>Producción de información Estadística analizada</v>
          </cell>
          <cell r="G388" t="str">
            <v>Boletines Técnicos</v>
          </cell>
          <cell r="H388" t="str">
            <v>DIMPE-Producción de información Estadística analizada-Boletines Técnicos</v>
          </cell>
          <cell r="I388" t="str">
            <v>202300000000008</v>
          </cell>
          <cell r="J388" t="str">
            <v>DIRECCIÓN TERRITORIAL CENTRAL</v>
          </cell>
          <cell r="K388" t="str">
            <v>DANE CENTRAL</v>
          </cell>
          <cell r="L388" t="str">
            <v>Talento Humano</v>
          </cell>
          <cell r="M388" t="str">
            <v>Profesional</v>
          </cell>
          <cell r="N388" t="str">
            <v>1</v>
          </cell>
          <cell r="O388">
            <v>4</v>
          </cell>
          <cell r="P388" t="str">
            <v>0</v>
          </cell>
          <cell r="Q388" t="str">
            <v>4.0000000000</v>
          </cell>
          <cell r="R388">
            <v>100</v>
          </cell>
          <cell r="S388">
            <v>7378700</v>
          </cell>
          <cell r="T388" t="str">
            <v>2025-02-17</v>
          </cell>
          <cell r="U388">
            <v>29514800</v>
          </cell>
          <cell r="V388">
            <v>29514800</v>
          </cell>
          <cell r="W388">
            <v>0</v>
          </cell>
          <cell r="X388" t="str">
            <v>NO</v>
          </cell>
          <cell r="Y388" t="str">
            <v>NO</v>
          </cell>
          <cell r="Z388" t="str">
            <v>86325</v>
          </cell>
          <cell r="AA388">
            <v>29514800</v>
          </cell>
          <cell r="AB388">
            <v>0</v>
          </cell>
          <cell r="AC388" t="str">
            <v>2372</v>
          </cell>
          <cell r="AD388" t="str">
            <v>Dirección de Metodología y Producción Estadística</v>
          </cell>
          <cell r="AF388" t="str">
            <v>NORMA CONSTANZA GIRALDO MORALES - -</v>
          </cell>
          <cell r="AG388" t="str">
            <v>DIMPE_05-Entregar boletines y cuadro de resultados de las operaciones estadísticas para publicación</v>
          </cell>
          <cell r="AH388">
            <v>1</v>
          </cell>
          <cell r="AI388">
            <v>0</v>
          </cell>
          <cell r="AJ388">
            <v>0</v>
          </cell>
          <cell r="AK388">
            <v>0</v>
          </cell>
          <cell r="AL388">
            <v>0</v>
          </cell>
          <cell r="AM388">
            <v>1</v>
          </cell>
          <cell r="AN388" t="str">
            <v>DIMPE_05</v>
          </cell>
          <cell r="AO388">
            <v>29514800</v>
          </cell>
          <cell r="AP388" t="str">
            <v>0</v>
          </cell>
          <cell r="AQ388">
            <v>0</v>
          </cell>
          <cell r="AR388" t="str">
            <v>0</v>
          </cell>
          <cell r="AS388">
            <v>0</v>
          </cell>
          <cell r="AT388">
            <v>29514800</v>
          </cell>
          <cell r="AU388">
            <v>0</v>
          </cell>
        </row>
        <row r="389">
          <cell r="A389">
            <v>358610225</v>
          </cell>
          <cell r="B389" t="str">
            <v>Dirección de Metodología y Producción Estadística</v>
          </cell>
          <cell r="C389" t="str">
            <v>DIMPE</v>
          </cell>
          <cell r="D389" t="str">
            <v>DIMPE_CONSTRUCCION_2025_FIVI_BT</v>
          </cell>
          <cell r="E389" t="str">
            <v>Tematica Construccion [Economica]</v>
          </cell>
          <cell r="F389" t="str">
            <v>Producción de información Estadística analizada</v>
          </cell>
          <cell r="G389" t="str">
            <v>Boletines Técnicos</v>
          </cell>
          <cell r="H389" t="str">
            <v>DIMPE-Producción de información Estadística analizada-Boletines Técnicos</v>
          </cell>
          <cell r="I389" t="str">
            <v>202300000000008</v>
          </cell>
          <cell r="J389" t="str">
            <v>DIRECCIÓN TERRITORIAL CENTRAL</v>
          </cell>
          <cell r="K389" t="str">
            <v>DANE CENTRAL</v>
          </cell>
          <cell r="L389" t="str">
            <v>Talento Humano</v>
          </cell>
          <cell r="M389" t="str">
            <v>Profesional</v>
          </cell>
          <cell r="N389" t="str">
            <v>1</v>
          </cell>
          <cell r="O389">
            <v>7</v>
          </cell>
          <cell r="P389" t="str">
            <v>0</v>
          </cell>
          <cell r="Q389" t="str">
            <v>7.0000000000</v>
          </cell>
          <cell r="R389">
            <v>100</v>
          </cell>
          <cell r="S389">
            <v>6000000</v>
          </cell>
          <cell r="T389" t="str">
            <v>2025-02-03</v>
          </cell>
          <cell r="U389">
            <v>42000000</v>
          </cell>
          <cell r="V389">
            <v>42000000</v>
          </cell>
          <cell r="W389">
            <v>0</v>
          </cell>
          <cell r="X389" t="str">
            <v>NO</v>
          </cell>
          <cell r="Y389" t="str">
            <v>NO</v>
          </cell>
          <cell r="Z389" t="str">
            <v>69525</v>
          </cell>
          <cell r="AA389">
            <v>42000000</v>
          </cell>
          <cell r="AB389">
            <v>0</v>
          </cell>
          <cell r="AC389" t="str">
            <v>1881</v>
          </cell>
          <cell r="AD389" t="str">
            <v>Dirección de Metodología y Producción Estadística</v>
          </cell>
          <cell r="AF389" t="str">
            <v>CINDY ALEJANDRA ROJAS RAMIREZ - -</v>
          </cell>
          <cell r="AG389" t="str">
            <v>DIMPE_05-Entregar boletines y cuadro de resultados de las operaciones estadísticas para publicación</v>
          </cell>
          <cell r="AH389">
            <v>1</v>
          </cell>
          <cell r="AI389">
            <v>0</v>
          </cell>
          <cell r="AJ389">
            <v>0</v>
          </cell>
          <cell r="AK389">
            <v>0</v>
          </cell>
          <cell r="AL389">
            <v>0</v>
          </cell>
          <cell r="AM389">
            <v>1</v>
          </cell>
          <cell r="AN389" t="str">
            <v>DIMPE_05</v>
          </cell>
          <cell r="AO389">
            <v>42000000</v>
          </cell>
          <cell r="AP389" t="str">
            <v>0</v>
          </cell>
          <cell r="AQ389">
            <v>0</v>
          </cell>
          <cell r="AR389" t="str">
            <v>0</v>
          </cell>
          <cell r="AS389">
            <v>0</v>
          </cell>
          <cell r="AT389">
            <v>42000000</v>
          </cell>
          <cell r="AU389">
            <v>0</v>
          </cell>
        </row>
        <row r="390">
          <cell r="A390">
            <v>358510225</v>
          </cell>
          <cell r="B390" t="str">
            <v>Dirección de Metodología y Producción Estadística</v>
          </cell>
          <cell r="C390" t="str">
            <v>DIMPE</v>
          </cell>
          <cell r="D390" t="str">
            <v>DIMPE_CONSTRUCCION_2025_CEED_BT</v>
          </cell>
          <cell r="E390" t="str">
            <v>Tematica Construccion [Economica]</v>
          </cell>
          <cell r="F390" t="str">
            <v>Producción de información Estadística analizada</v>
          </cell>
          <cell r="G390" t="str">
            <v>Boletines Técnicos</v>
          </cell>
          <cell r="H390" t="str">
            <v>DIMPE-Producción de información Estadística analizada-Boletines Técnicos</v>
          </cell>
          <cell r="I390" t="str">
            <v>202300000000008</v>
          </cell>
          <cell r="J390" t="str">
            <v>DIRECCIÓN TERRITORIAL CENTRAL</v>
          </cell>
          <cell r="K390" t="str">
            <v>DANE CENTRAL</v>
          </cell>
          <cell r="L390" t="str">
            <v>Talento Humano</v>
          </cell>
          <cell r="M390" t="str">
            <v>Profesional</v>
          </cell>
          <cell r="N390" t="str">
            <v>1</v>
          </cell>
          <cell r="O390">
            <v>7</v>
          </cell>
          <cell r="P390" t="str">
            <v>0</v>
          </cell>
          <cell r="Q390" t="str">
            <v>7.0000000000</v>
          </cell>
          <cell r="R390">
            <v>100</v>
          </cell>
          <cell r="S390">
            <v>5000000</v>
          </cell>
          <cell r="T390" t="str">
            <v>2025-02-03</v>
          </cell>
          <cell r="U390">
            <v>35000000</v>
          </cell>
          <cell r="V390">
            <v>35000000</v>
          </cell>
          <cell r="W390">
            <v>0</v>
          </cell>
          <cell r="X390" t="str">
            <v>NO</v>
          </cell>
          <cell r="Y390" t="str">
            <v>NO</v>
          </cell>
          <cell r="Z390" t="str">
            <v>68025</v>
          </cell>
          <cell r="AA390">
            <v>35000000</v>
          </cell>
          <cell r="AB390">
            <v>0</v>
          </cell>
          <cell r="AC390" t="str">
            <v>1833</v>
          </cell>
          <cell r="AD390" t="str">
            <v>Dirección de Metodología y Producción Estadística</v>
          </cell>
          <cell r="AF390" t="str">
            <v>VIVIANA MARCELA BARÓN BARRERA - -</v>
          </cell>
          <cell r="AG390" t="str">
            <v>DIMPE_05-Entregar boletines y cuadro de resultados de las operaciones estadísticas para publicación</v>
          </cell>
          <cell r="AH390">
            <v>1</v>
          </cell>
          <cell r="AI390">
            <v>0</v>
          </cell>
          <cell r="AJ390">
            <v>0</v>
          </cell>
          <cell r="AK390">
            <v>0</v>
          </cell>
          <cell r="AL390">
            <v>0</v>
          </cell>
          <cell r="AM390">
            <v>1</v>
          </cell>
          <cell r="AN390" t="str">
            <v>DIMPE_05</v>
          </cell>
          <cell r="AO390">
            <v>35000000</v>
          </cell>
          <cell r="AP390" t="str">
            <v>0</v>
          </cell>
          <cell r="AQ390">
            <v>0</v>
          </cell>
          <cell r="AR390" t="str">
            <v>0</v>
          </cell>
          <cell r="AS390">
            <v>0</v>
          </cell>
          <cell r="AT390">
            <v>35000000</v>
          </cell>
          <cell r="AU390">
            <v>0</v>
          </cell>
        </row>
        <row r="391">
          <cell r="A391">
            <v>358410225</v>
          </cell>
          <cell r="B391" t="str">
            <v>Dirección de Metodología y Producción Estadística</v>
          </cell>
          <cell r="C391" t="str">
            <v>DIMPE</v>
          </cell>
          <cell r="D391" t="str">
            <v>DIMPE_CONSTRUCCION_2025_ECG_BT</v>
          </cell>
          <cell r="E391" t="str">
            <v>Tematica Construccion [Economica]</v>
          </cell>
          <cell r="F391" t="str">
            <v>Producción de información Estadística analizada</v>
          </cell>
          <cell r="G391" t="str">
            <v>Boletines Técnicos</v>
          </cell>
          <cell r="H391" t="str">
            <v>DIMPE-Producción de información Estadística analizada-Boletines Técnicos</v>
          </cell>
          <cell r="I391" t="str">
            <v>202300000000008</v>
          </cell>
          <cell r="J391" t="str">
            <v>DIRECCIÓN TERRITORIAL CENTRAL</v>
          </cell>
          <cell r="K391" t="str">
            <v>DANE CENTRAL</v>
          </cell>
          <cell r="L391" t="str">
            <v>Talento Humano</v>
          </cell>
          <cell r="M391" t="str">
            <v>Profesional</v>
          </cell>
          <cell r="N391" t="str">
            <v>1</v>
          </cell>
          <cell r="O391">
            <v>9</v>
          </cell>
          <cell r="P391" t="str">
            <v>0</v>
          </cell>
          <cell r="Q391" t="str">
            <v>9.0000000000</v>
          </cell>
          <cell r="R391">
            <v>100</v>
          </cell>
          <cell r="S391">
            <v>7144200</v>
          </cell>
          <cell r="T391" t="str">
            <v>2025-01-13</v>
          </cell>
          <cell r="U391">
            <v>64297800</v>
          </cell>
          <cell r="V391">
            <v>64297800</v>
          </cell>
          <cell r="W391">
            <v>0</v>
          </cell>
          <cell r="X391" t="str">
            <v>NO</v>
          </cell>
          <cell r="Y391" t="str">
            <v>NO</v>
          </cell>
          <cell r="Z391" t="str">
            <v>60025</v>
          </cell>
          <cell r="AA391">
            <v>64297800</v>
          </cell>
          <cell r="AB391">
            <v>0</v>
          </cell>
          <cell r="AC391" t="str">
            <v>1245</v>
          </cell>
          <cell r="AD391" t="str">
            <v>Dirección de Metodología y Producción Estadística</v>
          </cell>
          <cell r="AF391" t="str">
            <v>ANDREA LORENA PARRA SÁNCHEZ - PRIORITARIO - -</v>
          </cell>
          <cell r="AG391" t="str">
            <v>DIMPE_05-Entregar boletines y cuadro de resultados de las operaciones estadísticas para publicación</v>
          </cell>
          <cell r="AH391">
            <v>1</v>
          </cell>
          <cell r="AI391">
            <v>0</v>
          </cell>
          <cell r="AJ391">
            <v>0</v>
          </cell>
          <cell r="AK391">
            <v>0</v>
          </cell>
          <cell r="AL391">
            <v>0</v>
          </cell>
          <cell r="AM391">
            <v>1</v>
          </cell>
          <cell r="AN391" t="str">
            <v>DIMPE_05</v>
          </cell>
          <cell r="AO391">
            <v>64297800</v>
          </cell>
          <cell r="AP391" t="str">
            <v>0</v>
          </cell>
          <cell r="AQ391">
            <v>0</v>
          </cell>
          <cell r="AR391" t="str">
            <v>0</v>
          </cell>
          <cell r="AS391">
            <v>0</v>
          </cell>
          <cell r="AT391">
            <v>64297800</v>
          </cell>
          <cell r="AU391">
            <v>0</v>
          </cell>
        </row>
        <row r="392">
          <cell r="A392">
            <v>358710225</v>
          </cell>
          <cell r="B392" t="str">
            <v>Dirección de Metodología y Producción Estadística</v>
          </cell>
          <cell r="C392" t="str">
            <v>DIMPE</v>
          </cell>
          <cell r="D392" t="str">
            <v>DIMPE_CONSTRUCCION_2025_IMA_BT</v>
          </cell>
          <cell r="E392" t="str">
            <v>Tematica Construccion [Economica]</v>
          </cell>
          <cell r="F392" t="str">
            <v>Producción de información Estadística analizada</v>
          </cell>
          <cell r="G392" t="str">
            <v>Boletines Técnicos</v>
          </cell>
          <cell r="H392" t="str">
            <v>DIMPE-Producción de información Estadística analizada-Boletines Técnicos</v>
          </cell>
          <cell r="I392" t="str">
            <v>202300000000008</v>
          </cell>
          <cell r="J392" t="str">
            <v>DIRECCIÓN TERRITORIAL CENTRAL</v>
          </cell>
          <cell r="K392" t="str">
            <v>DANE CENTRAL</v>
          </cell>
          <cell r="L392" t="str">
            <v>Talento Humano</v>
          </cell>
          <cell r="M392" t="str">
            <v>Profesional</v>
          </cell>
          <cell r="N392" t="str">
            <v>1</v>
          </cell>
          <cell r="O392">
            <v>9</v>
          </cell>
          <cell r="P392" t="str">
            <v>0</v>
          </cell>
          <cell r="Q392" t="str">
            <v>9.0000000000</v>
          </cell>
          <cell r="R392">
            <v>100</v>
          </cell>
          <cell r="S392">
            <v>5103000</v>
          </cell>
          <cell r="T392" t="str">
            <v>2025-01-22</v>
          </cell>
          <cell r="U392">
            <v>45927000</v>
          </cell>
          <cell r="V392">
            <v>45927000</v>
          </cell>
          <cell r="W392">
            <v>0</v>
          </cell>
          <cell r="X392" t="str">
            <v>no</v>
          </cell>
          <cell r="Y392" t="str">
            <v>no</v>
          </cell>
          <cell r="Z392" t="str">
            <v>54625</v>
          </cell>
          <cell r="AA392">
            <v>45927000</v>
          </cell>
          <cell r="AB392">
            <v>0</v>
          </cell>
          <cell r="AC392" t="str">
            <v>1176</v>
          </cell>
          <cell r="AD392" t="str">
            <v>Dirección de Metodología y Producción Estadística</v>
          </cell>
          <cell r="AF392" t="str">
            <v>MARIA FERNANDA RANGEL SANTOS - PRIORITARIO - -</v>
          </cell>
          <cell r="AG392" t="str">
            <v>DIMPE_05-Entregar boletines y cuadro de resultados de las operaciones estadísticas para publicación</v>
          </cell>
          <cell r="AH392">
            <v>1</v>
          </cell>
          <cell r="AI392">
            <v>0</v>
          </cell>
          <cell r="AJ392">
            <v>0</v>
          </cell>
          <cell r="AK392">
            <v>0</v>
          </cell>
          <cell r="AL392">
            <v>0</v>
          </cell>
          <cell r="AM392">
            <v>1</v>
          </cell>
          <cell r="AN392" t="str">
            <v>DIMPE_05</v>
          </cell>
          <cell r="AO392">
            <v>45927000</v>
          </cell>
          <cell r="AP392" t="str">
            <v>0</v>
          </cell>
          <cell r="AQ392">
            <v>0</v>
          </cell>
          <cell r="AR392" t="str">
            <v>0</v>
          </cell>
          <cell r="AS392">
            <v>0</v>
          </cell>
          <cell r="AT392">
            <v>45927000</v>
          </cell>
          <cell r="AU392">
            <v>0</v>
          </cell>
        </row>
        <row r="393">
          <cell r="A393">
            <v>404110225</v>
          </cell>
          <cell r="B393" t="str">
            <v>Dirección de Metodología y Producción Estadística</v>
          </cell>
          <cell r="C393" t="str">
            <v>DIMPE</v>
          </cell>
          <cell r="D393" t="str">
            <v>DIMPE_AGRO_2025_ENA_BT</v>
          </cell>
          <cell r="E393" t="str">
            <v>Tematica Agropecuaria [Economica]</v>
          </cell>
          <cell r="F393" t="str">
            <v>Producción de información Estadística analizada</v>
          </cell>
          <cell r="G393" t="str">
            <v>Boletines Técnicos</v>
          </cell>
          <cell r="H393" t="str">
            <v>DIMPE-Producción de información Estadística analizada-Boletines Técnicos</v>
          </cell>
          <cell r="I393" t="str">
            <v>202300000000008</v>
          </cell>
          <cell r="J393" t="str">
            <v>DIRECCIÓN TERRITORIAL CENTRAL</v>
          </cell>
          <cell r="K393" t="str">
            <v>DANE CENTRAL</v>
          </cell>
          <cell r="L393" t="str">
            <v>Talento Humano</v>
          </cell>
          <cell r="M393" t="str">
            <v>Profesional</v>
          </cell>
          <cell r="N393" t="str">
            <v>1</v>
          </cell>
          <cell r="O393">
            <v>4</v>
          </cell>
          <cell r="P393" t="str">
            <v>0</v>
          </cell>
          <cell r="Q393" t="str">
            <v>4.0000000000</v>
          </cell>
          <cell r="R393">
            <v>100</v>
          </cell>
          <cell r="S393">
            <v>7378700</v>
          </cell>
          <cell r="T393" t="str">
            <v>2025-05-02</v>
          </cell>
          <cell r="U393">
            <v>29514800</v>
          </cell>
          <cell r="V393">
            <v>29514800</v>
          </cell>
          <cell r="W393">
            <v>0</v>
          </cell>
          <cell r="X393" t="str">
            <v>NO</v>
          </cell>
          <cell r="Y393" t="str">
            <v>NO</v>
          </cell>
          <cell r="Z393" t="str">
            <v>96425</v>
          </cell>
          <cell r="AA393">
            <v>29514800</v>
          </cell>
          <cell r="AB393">
            <v>0</v>
          </cell>
          <cell r="AC393" t="str">
            <v>5401</v>
          </cell>
          <cell r="AD393" t="str">
            <v>Dirección de Metodología y Producción Estadística</v>
          </cell>
          <cell r="AF393" t="str">
            <v>MARIA ANGELICA MARTINEZ DIAZ</v>
          </cell>
          <cell r="AG393" t="str">
            <v>DIMPE_05-Entregar boletines y cuadro de resultados de las operaciones estadísticas para publicación</v>
          </cell>
          <cell r="AH393">
            <v>1</v>
          </cell>
          <cell r="AI393" t="str">
            <v/>
          </cell>
          <cell r="AJ393">
            <v>0</v>
          </cell>
          <cell r="AK393" t="str">
            <v/>
          </cell>
          <cell r="AL393">
            <v>0</v>
          </cell>
          <cell r="AM393">
            <v>1</v>
          </cell>
          <cell r="AN393" t="str">
            <v>DIMPE_05</v>
          </cell>
          <cell r="AO393">
            <v>29514800</v>
          </cell>
          <cell r="AP393" t="str">
            <v/>
          </cell>
          <cell r="AQ393">
            <v>0</v>
          </cell>
          <cell r="AR393" t="str">
            <v/>
          </cell>
          <cell r="AS393">
            <v>0</v>
          </cell>
          <cell r="AT393">
            <v>29514800</v>
          </cell>
          <cell r="AU393">
            <v>0</v>
          </cell>
        </row>
        <row r="394">
          <cell r="A394">
            <v>120310225</v>
          </cell>
          <cell r="B394" t="str">
            <v>Dirección de Metodología y Producción Estadística</v>
          </cell>
          <cell r="C394" t="str">
            <v>DIMPE</v>
          </cell>
          <cell r="D394" t="str">
            <v>DIMPE_AMBIENTAL_2025_EAI_BT</v>
          </cell>
          <cell r="E394" t="str">
            <v>Tematica Ambiental [Economica]</v>
          </cell>
          <cell r="F394" t="str">
            <v>Producción de información Estadística analizada</v>
          </cell>
          <cell r="G394" t="str">
            <v>Boletines Técnicos</v>
          </cell>
          <cell r="H394" t="str">
            <v>DIMPE-Producción de información Estadística analizada-Boletines Técnicos</v>
          </cell>
          <cell r="I394" t="str">
            <v>202300000000008</v>
          </cell>
          <cell r="J394" t="str">
            <v>DIRECCIÓN TERRITORIAL CENTRAL</v>
          </cell>
          <cell r="K394" t="str">
            <v>DANE CENTRAL</v>
          </cell>
          <cell r="L394" t="str">
            <v>Talento Humano</v>
          </cell>
          <cell r="M394" t="str">
            <v>Profesional</v>
          </cell>
          <cell r="N394" t="str">
            <v>1</v>
          </cell>
          <cell r="O394">
            <v>10</v>
          </cell>
          <cell r="P394" t="str">
            <v>21</v>
          </cell>
          <cell r="Q394" t="str">
            <v>10.7000000000</v>
          </cell>
          <cell r="R394">
            <v>100</v>
          </cell>
          <cell r="S394">
            <v>5797550</v>
          </cell>
          <cell r="T394" t="str">
            <v>2025-02-10</v>
          </cell>
          <cell r="U394">
            <v>62033785</v>
          </cell>
          <cell r="V394">
            <v>62033785</v>
          </cell>
          <cell r="W394">
            <v>0</v>
          </cell>
          <cell r="X394" t="str">
            <v>no</v>
          </cell>
          <cell r="Y394" t="str">
            <v>no</v>
          </cell>
          <cell r="Z394" t="str">
            <v>36325</v>
          </cell>
          <cell r="AA394">
            <v>62033785</v>
          </cell>
          <cell r="AB394">
            <v>0</v>
          </cell>
          <cell r="AC394" t="str">
            <v>449</v>
          </cell>
          <cell r="AD394" t="str">
            <v>Dirección de Metodología y Producción Estadística</v>
          </cell>
          <cell r="AF394" t="str">
            <v>VIVIANA EUGENIA CASTRO LOPEZ - -</v>
          </cell>
          <cell r="AG394" t="str">
            <v>DIMPE_05-Entregar boletines y cuadro de resultados de las operaciones estadísticas para publicación</v>
          </cell>
          <cell r="AH394">
            <v>1</v>
          </cell>
          <cell r="AI394">
            <v>0</v>
          </cell>
          <cell r="AJ394">
            <v>0</v>
          </cell>
          <cell r="AK394">
            <v>0</v>
          </cell>
          <cell r="AL394">
            <v>0</v>
          </cell>
          <cell r="AM394">
            <v>1</v>
          </cell>
          <cell r="AN394" t="str">
            <v>DIMPE_05</v>
          </cell>
          <cell r="AO394">
            <v>62033785</v>
          </cell>
          <cell r="AP394" t="str">
            <v>0</v>
          </cell>
          <cell r="AQ394">
            <v>0</v>
          </cell>
          <cell r="AR394" t="str">
            <v>0</v>
          </cell>
          <cell r="AS394">
            <v>0</v>
          </cell>
          <cell r="AT394">
            <v>62033785</v>
          </cell>
          <cell r="AU394">
            <v>0</v>
          </cell>
        </row>
        <row r="395">
          <cell r="A395">
            <v>123310225</v>
          </cell>
          <cell r="B395" t="str">
            <v>Dirección de Metodología y Producción Estadística</v>
          </cell>
          <cell r="C395" t="str">
            <v>DIMPE</v>
          </cell>
          <cell r="D395" t="str">
            <v>DIMPE_PRECIOS_2025_IPC_CR</v>
          </cell>
          <cell r="E395" t="str">
            <v>Tematica Precios [Economica]</v>
          </cell>
          <cell r="F395" t="str">
            <v>Producción de información Estadística analizada</v>
          </cell>
          <cell r="G395" t="str">
            <v>Cuadros de resultados</v>
          </cell>
          <cell r="H395" t="str">
            <v>DIMPE-Producción de información Estadística analizada-Cuadros de resultados</v>
          </cell>
          <cell r="I395" t="str">
            <v>202300000000008</v>
          </cell>
          <cell r="J395" t="str">
            <v>DIRECCIÓN TERRITORIAL CENTRAL</v>
          </cell>
          <cell r="K395" t="str">
            <v>DANE CENTRAL</v>
          </cell>
          <cell r="L395" t="str">
            <v>Talento Humano</v>
          </cell>
          <cell r="M395" t="str">
            <v>Profesional</v>
          </cell>
          <cell r="N395" t="str">
            <v>1</v>
          </cell>
          <cell r="O395">
            <v>8</v>
          </cell>
          <cell r="P395" t="str">
            <v>0</v>
          </cell>
          <cell r="Q395" t="str">
            <v>8</v>
          </cell>
          <cell r="R395">
            <v>100</v>
          </cell>
          <cell r="S395">
            <v>7000000</v>
          </cell>
          <cell r="T395" t="str">
            <v>2025-02-03 00:00:00</v>
          </cell>
          <cell r="U395">
            <v>56000000</v>
          </cell>
          <cell r="V395">
            <v>56000000</v>
          </cell>
          <cell r="W395">
            <v>0</v>
          </cell>
          <cell r="X395" t="str">
            <v>NO</v>
          </cell>
          <cell r="Y395" t="str">
            <v>NO</v>
          </cell>
          <cell r="Z395" t="str">
            <v>87525</v>
          </cell>
          <cell r="AA395">
            <v>56000000</v>
          </cell>
          <cell r="AB395">
            <v>0</v>
          </cell>
          <cell r="AC395" t="str">
            <v>2544</v>
          </cell>
          <cell r="AD395" t="str">
            <v>Dirección de Metodología y Producción Estadística</v>
          </cell>
          <cell r="AF395" t="str">
            <v>JESSIKA JOHANA BUITRAGO RAMIREZ - -</v>
          </cell>
          <cell r="AG395" t="str">
            <v>DIMPE_05-Entregar boletines y cuadro de resultados de las operaciones estadísticas para publicación</v>
          </cell>
          <cell r="AH395">
            <v>1</v>
          </cell>
          <cell r="AI395">
            <v>0</v>
          </cell>
          <cell r="AJ395">
            <v>0</v>
          </cell>
          <cell r="AK395">
            <v>0</v>
          </cell>
          <cell r="AL395">
            <v>0</v>
          </cell>
          <cell r="AM395">
            <v>1</v>
          </cell>
          <cell r="AN395" t="str">
            <v>DIMPE_05</v>
          </cell>
          <cell r="AO395">
            <v>56000000</v>
          </cell>
          <cell r="AP395" t="str">
            <v>0</v>
          </cell>
          <cell r="AQ395">
            <v>0</v>
          </cell>
          <cell r="AR395" t="str">
            <v>0</v>
          </cell>
          <cell r="AS395">
            <v>0</v>
          </cell>
          <cell r="AT395">
            <v>56000000</v>
          </cell>
          <cell r="AU395">
            <v>0</v>
          </cell>
        </row>
        <row r="396">
          <cell r="A396">
            <v>123210225</v>
          </cell>
          <cell r="B396" t="str">
            <v>Dirección de Metodología y Producción Estadística</v>
          </cell>
          <cell r="C396" t="str">
            <v>DIMPE</v>
          </cell>
          <cell r="D396" t="str">
            <v>DIMPE_SEGURIDAD_2025_ECSC_CR</v>
          </cell>
          <cell r="E396" t="str">
            <v>Tematica Seguridad Y Defensa [Sociales]</v>
          </cell>
          <cell r="F396" t="str">
            <v>Producción de información Estadística analizada</v>
          </cell>
          <cell r="G396" t="str">
            <v>Cuadros de resultados</v>
          </cell>
          <cell r="H396" t="str">
            <v>DIMPE-Producción de información Estadística analizada-Cuadros de resultados</v>
          </cell>
          <cell r="I396" t="str">
            <v>202300000000008</v>
          </cell>
          <cell r="J396" t="str">
            <v>DIRECCIÓN TERRITORIAL CENTRAL</v>
          </cell>
          <cell r="K396" t="str">
            <v>DANE CENTRAL</v>
          </cell>
          <cell r="L396" t="str">
            <v>Talento Humano</v>
          </cell>
          <cell r="M396" t="str">
            <v>Profesional</v>
          </cell>
          <cell r="N396" t="str">
            <v>1</v>
          </cell>
          <cell r="O396">
            <v>4</v>
          </cell>
          <cell r="P396" t="str">
            <v>0</v>
          </cell>
          <cell r="Q396" t="str">
            <v>4</v>
          </cell>
          <cell r="R396">
            <v>100</v>
          </cell>
          <cell r="S396">
            <v>4325000</v>
          </cell>
          <cell r="T396" t="str">
            <v>2025-02-03 00:00:00</v>
          </cell>
          <cell r="U396">
            <v>17300000</v>
          </cell>
          <cell r="V396">
            <v>17300000</v>
          </cell>
          <cell r="W396">
            <v>0</v>
          </cell>
          <cell r="X396" t="str">
            <v>NO</v>
          </cell>
          <cell r="Y396" t="str">
            <v>NO</v>
          </cell>
          <cell r="Z396" t="str">
            <v>73725</v>
          </cell>
          <cell r="AA396">
            <v>17300000</v>
          </cell>
          <cell r="AB396">
            <v>0</v>
          </cell>
          <cell r="AC396" t="str">
            <v>1883</v>
          </cell>
          <cell r="AD396" t="str">
            <v>Dirección de Metodología y Producción Estadística</v>
          </cell>
          <cell r="AF396" t="str">
            <v>FERNEY ARTURO SIMBASICA - -</v>
          </cell>
          <cell r="AG396" t="str">
            <v>DIMPE_05-Entregar boletines y cuadro de resultados de las operaciones estadísticas para publicación</v>
          </cell>
          <cell r="AH396">
            <v>1</v>
          </cell>
          <cell r="AI396">
            <v>0</v>
          </cell>
          <cell r="AJ396">
            <v>0</v>
          </cell>
          <cell r="AK396">
            <v>0</v>
          </cell>
          <cell r="AL396">
            <v>0</v>
          </cell>
          <cell r="AM396">
            <v>1</v>
          </cell>
          <cell r="AN396" t="str">
            <v>DIMPE_05</v>
          </cell>
          <cell r="AO396">
            <v>17300000</v>
          </cell>
          <cell r="AP396" t="str">
            <v>0</v>
          </cell>
          <cell r="AQ396">
            <v>0</v>
          </cell>
          <cell r="AR396" t="str">
            <v>0</v>
          </cell>
          <cell r="AS396">
            <v>0</v>
          </cell>
          <cell r="AT396">
            <v>17300000</v>
          </cell>
          <cell r="AU396">
            <v>0</v>
          </cell>
        </row>
        <row r="397">
          <cell r="A397">
            <v>123110225</v>
          </cell>
          <cell r="B397" t="str">
            <v>Dirección de Metodología y Producción Estadística</v>
          </cell>
          <cell r="C397" t="str">
            <v>DIMPE</v>
          </cell>
          <cell r="D397" t="str">
            <v>DIMPE_AMBIENTAL_2025_EAI_CR</v>
          </cell>
          <cell r="E397" t="str">
            <v>Tematica Ambiental [Economica]</v>
          </cell>
          <cell r="F397" t="str">
            <v>Producción de información Estadística analizada</v>
          </cell>
          <cell r="G397" t="str">
            <v>Cuadros de resultados</v>
          </cell>
          <cell r="H397" t="str">
            <v>DIMPE-Producción de información Estadística analizada-Cuadros de resultados</v>
          </cell>
          <cell r="I397" t="str">
            <v>202300000000008</v>
          </cell>
          <cell r="J397" t="str">
            <v>DIRECCIÓN TERRITORIAL CENTRAL</v>
          </cell>
          <cell r="K397" t="str">
            <v>DANE CENTRAL</v>
          </cell>
          <cell r="L397" t="str">
            <v>Talento Humano</v>
          </cell>
          <cell r="M397" t="str">
            <v>Profesional</v>
          </cell>
          <cell r="N397" t="str">
            <v>1</v>
          </cell>
          <cell r="O397">
            <v>4</v>
          </cell>
          <cell r="P397" t="str">
            <v>0</v>
          </cell>
          <cell r="Q397" t="str">
            <v>4</v>
          </cell>
          <cell r="R397">
            <v>100</v>
          </cell>
          <cell r="S397">
            <v>4325000</v>
          </cell>
          <cell r="T397" t="str">
            <v>2025-02-03 00:00:00</v>
          </cell>
          <cell r="U397">
            <v>17300000</v>
          </cell>
          <cell r="V397">
            <v>17300000</v>
          </cell>
          <cell r="W397">
            <v>0</v>
          </cell>
          <cell r="X397" t="str">
            <v>NO</v>
          </cell>
          <cell r="Y397" t="str">
            <v>NO</v>
          </cell>
          <cell r="Z397" t="str">
            <v>87625</v>
          </cell>
          <cell r="AA397">
            <v>17300000</v>
          </cell>
          <cell r="AB397">
            <v>0</v>
          </cell>
          <cell r="AC397" t="str">
            <v>2545</v>
          </cell>
          <cell r="AD397" t="str">
            <v>Dirección de Metodología y Producción Estadística</v>
          </cell>
          <cell r="AF397" t="str">
            <v>DANIELA CAROLINA HURTADO DURAN - -</v>
          </cell>
          <cell r="AG397" t="str">
            <v>DIMPE_05-Entregar boletines y cuadro de resultados de las operaciones estadísticas para publicación</v>
          </cell>
          <cell r="AH397">
            <v>1</v>
          </cell>
          <cell r="AI397">
            <v>0</v>
          </cell>
          <cell r="AJ397">
            <v>0</v>
          </cell>
          <cell r="AK397">
            <v>0</v>
          </cell>
          <cell r="AL397">
            <v>0</v>
          </cell>
          <cell r="AM397">
            <v>1</v>
          </cell>
          <cell r="AN397" t="str">
            <v>DIMPE_05</v>
          </cell>
          <cell r="AO397">
            <v>17300000</v>
          </cell>
          <cell r="AP397" t="str">
            <v>0</v>
          </cell>
          <cell r="AQ397">
            <v>0</v>
          </cell>
          <cell r="AR397" t="str">
            <v>0</v>
          </cell>
          <cell r="AS397">
            <v>0</v>
          </cell>
          <cell r="AT397">
            <v>17300000</v>
          </cell>
          <cell r="AU397">
            <v>0</v>
          </cell>
        </row>
        <row r="398">
          <cell r="A398">
            <v>123010225</v>
          </cell>
          <cell r="B398" t="str">
            <v>Dirección de Metodología y Producción Estadística</v>
          </cell>
          <cell r="C398" t="str">
            <v>DIMPE</v>
          </cell>
          <cell r="D398" t="str">
            <v>DIMPE_AGRO_2025_ENA_CR</v>
          </cell>
          <cell r="E398" t="str">
            <v>Tematica Agropecuaria [Economica]</v>
          </cell>
          <cell r="F398" t="str">
            <v>Producción de información Estadística analizada</v>
          </cell>
          <cell r="G398" t="str">
            <v>Cuadros de resultados</v>
          </cell>
          <cell r="H398" t="str">
            <v>DIMPE-Producción de información Estadística analizada-Cuadros de resultados</v>
          </cell>
          <cell r="I398" t="str">
            <v>202300000000008</v>
          </cell>
          <cell r="J398" t="str">
            <v>DIRECCIÓN TERRITORIAL CENTRAL</v>
          </cell>
          <cell r="K398" t="str">
            <v>DANE CENTRAL</v>
          </cell>
          <cell r="L398" t="str">
            <v>Talento Humano</v>
          </cell>
          <cell r="M398" t="str">
            <v>Profesional</v>
          </cell>
          <cell r="N398" t="str">
            <v>1</v>
          </cell>
          <cell r="O398">
            <v>8</v>
          </cell>
          <cell r="P398" t="str">
            <v>0</v>
          </cell>
          <cell r="Q398" t="str">
            <v>8</v>
          </cell>
          <cell r="R398">
            <v>100</v>
          </cell>
          <cell r="S398">
            <v>6500000</v>
          </cell>
          <cell r="T398" t="str">
            <v>2025-02-03 00:00:00</v>
          </cell>
          <cell r="U398">
            <v>52000000</v>
          </cell>
          <cell r="V398">
            <v>52000000</v>
          </cell>
          <cell r="W398">
            <v>0</v>
          </cell>
          <cell r="X398" t="str">
            <v>NO</v>
          </cell>
          <cell r="Y398" t="str">
            <v>NO</v>
          </cell>
          <cell r="Z398" t="str">
            <v>69725</v>
          </cell>
          <cell r="AA398">
            <v>52000000</v>
          </cell>
          <cell r="AB398">
            <v>0</v>
          </cell>
          <cell r="AC398" t="str">
            <v>1886</v>
          </cell>
          <cell r="AD398" t="str">
            <v>Dirección de Metodología y Producción Estadística</v>
          </cell>
          <cell r="AF398" t="str">
            <v>ADRIANA DEL PILAR PACHÓN GONZÁLEZ - -</v>
          </cell>
          <cell r="AG398" t="str">
            <v>DIMPE_05-Entregar boletines y cuadro de resultados de las operaciones estadísticas para publicación</v>
          </cell>
          <cell r="AH398">
            <v>1</v>
          </cell>
          <cell r="AI398">
            <v>0</v>
          </cell>
          <cell r="AJ398">
            <v>0</v>
          </cell>
          <cell r="AK398">
            <v>0</v>
          </cell>
          <cell r="AL398">
            <v>0</v>
          </cell>
          <cell r="AM398">
            <v>1</v>
          </cell>
          <cell r="AN398" t="str">
            <v>DIMPE_05</v>
          </cell>
          <cell r="AO398">
            <v>52000000</v>
          </cell>
          <cell r="AP398" t="str">
            <v>0</v>
          </cell>
          <cell r="AQ398">
            <v>0</v>
          </cell>
          <cell r="AR398" t="str">
            <v>0</v>
          </cell>
          <cell r="AS398">
            <v>0</v>
          </cell>
          <cell r="AT398">
            <v>52000000</v>
          </cell>
          <cell r="AU398">
            <v>0</v>
          </cell>
        </row>
        <row r="399">
          <cell r="A399">
            <v>122910225</v>
          </cell>
          <cell r="B399" t="str">
            <v>Dirección de Metodología y Producción Estadística</v>
          </cell>
          <cell r="C399" t="str">
            <v>DIMPE</v>
          </cell>
          <cell r="D399" t="str">
            <v>DIMPE_POBREZA_2025_ENCV_CR</v>
          </cell>
          <cell r="E399" t="str">
            <v>Tematica Pobreza Y Condiciones De Vida [Sociales]</v>
          </cell>
          <cell r="F399" t="str">
            <v>Producción de información Estadística analizada</v>
          </cell>
          <cell r="G399" t="str">
            <v>Cuadros de resultados</v>
          </cell>
          <cell r="H399" t="str">
            <v>DIMPE-Producción de información Estadística analizada-Cuadros de resultados</v>
          </cell>
          <cell r="I399" t="str">
            <v>202300000000008</v>
          </cell>
          <cell r="J399" t="str">
            <v>DIRECCIÓN TERRITORIAL CENTRAL</v>
          </cell>
          <cell r="K399" t="str">
            <v>DANE CENTRAL</v>
          </cell>
          <cell r="L399" t="str">
            <v>Talento Humano</v>
          </cell>
          <cell r="M399" t="str">
            <v>Profesional</v>
          </cell>
          <cell r="N399" t="str">
            <v>1</v>
          </cell>
          <cell r="O399">
            <v>8</v>
          </cell>
          <cell r="P399" t="str">
            <v>0</v>
          </cell>
          <cell r="Q399" t="str">
            <v>8</v>
          </cell>
          <cell r="R399">
            <v>100</v>
          </cell>
          <cell r="S399">
            <v>6500000</v>
          </cell>
          <cell r="T399" t="str">
            <v>2025-02-03 00:00:00</v>
          </cell>
          <cell r="U399">
            <v>52000000</v>
          </cell>
          <cell r="V399">
            <v>52000000</v>
          </cell>
          <cell r="W399">
            <v>0</v>
          </cell>
          <cell r="X399" t="str">
            <v>NO</v>
          </cell>
          <cell r="Y399" t="str">
            <v>NO</v>
          </cell>
          <cell r="Z399" t="str">
            <v>73825</v>
          </cell>
          <cell r="AA399">
            <v>52000000</v>
          </cell>
          <cell r="AB399">
            <v>0</v>
          </cell>
          <cell r="AC399" t="str">
            <v>1885</v>
          </cell>
          <cell r="AD399" t="str">
            <v>Dirección de Metodología y Producción Estadística</v>
          </cell>
          <cell r="AF399" t="str">
            <v>JENNYFER PAOLA HOMEZ ORDOÑEZ - -</v>
          </cell>
          <cell r="AG399" t="str">
            <v>DIMPE_05-Entregar boletines y cuadro de resultados de las operaciones estadísticas para publicación</v>
          </cell>
          <cell r="AH399">
            <v>1</v>
          </cell>
          <cell r="AI399">
            <v>0</v>
          </cell>
          <cell r="AJ399">
            <v>0</v>
          </cell>
          <cell r="AK399">
            <v>0</v>
          </cell>
          <cell r="AL399">
            <v>0</v>
          </cell>
          <cell r="AM399">
            <v>1</v>
          </cell>
          <cell r="AN399" t="str">
            <v>DIMPE_05</v>
          </cell>
          <cell r="AO399">
            <v>52000000</v>
          </cell>
          <cell r="AP399" t="str">
            <v>0</v>
          </cell>
          <cell r="AQ399">
            <v>0</v>
          </cell>
          <cell r="AR399" t="str">
            <v>0</v>
          </cell>
          <cell r="AS399">
            <v>0</v>
          </cell>
          <cell r="AT399">
            <v>52000000</v>
          </cell>
          <cell r="AU399">
            <v>0</v>
          </cell>
        </row>
        <row r="400">
          <cell r="A400">
            <v>122810225</v>
          </cell>
          <cell r="B400" t="str">
            <v>Dirección de Metodología y Producción Estadística</v>
          </cell>
          <cell r="C400" t="str">
            <v>DIMPE</v>
          </cell>
          <cell r="D400" t="str">
            <v>DIMPE_POBREZA_2025_ENUT_CR</v>
          </cell>
          <cell r="E400" t="str">
            <v>Tematica Pobreza Y Condiciones De Vida [Sociales]</v>
          </cell>
          <cell r="F400" t="str">
            <v>Producción de información Estadística analizada</v>
          </cell>
          <cell r="G400" t="str">
            <v>Cuadros de resultados</v>
          </cell>
          <cell r="H400" t="str">
            <v>DIMPE-Producción de información Estadística analizada-Cuadros de resultados</v>
          </cell>
          <cell r="I400" t="str">
            <v>202300000000008</v>
          </cell>
          <cell r="J400" t="str">
            <v>DIRECCIÓN TERRITORIAL CENTRAL</v>
          </cell>
          <cell r="K400" t="str">
            <v>DANE CENTRAL</v>
          </cell>
          <cell r="L400" t="str">
            <v>Talento Humano</v>
          </cell>
          <cell r="M400" t="str">
            <v>Profesional</v>
          </cell>
          <cell r="N400" t="str">
            <v>1</v>
          </cell>
          <cell r="O400">
            <v>8</v>
          </cell>
          <cell r="P400" t="str">
            <v>0</v>
          </cell>
          <cell r="Q400" t="str">
            <v>8</v>
          </cell>
          <cell r="R400">
            <v>100</v>
          </cell>
          <cell r="S400">
            <v>6700000</v>
          </cell>
          <cell r="T400" t="str">
            <v>2025-02-03 00:00:00</v>
          </cell>
          <cell r="U400">
            <v>53600000</v>
          </cell>
          <cell r="V400">
            <v>53600000</v>
          </cell>
          <cell r="W400">
            <v>0</v>
          </cell>
          <cell r="X400" t="str">
            <v>NO</v>
          </cell>
          <cell r="Y400" t="str">
            <v>NO</v>
          </cell>
          <cell r="Z400" t="str">
            <v>60325</v>
          </cell>
          <cell r="AA400">
            <v>53600000</v>
          </cell>
          <cell r="AB400">
            <v>0</v>
          </cell>
          <cell r="AC400" t="str">
            <v>1563</v>
          </cell>
          <cell r="AD400" t="str">
            <v>Dirección de Metodología y Producción Estadística</v>
          </cell>
          <cell r="AF400" t="str">
            <v>JUAN CAMILO MONASTOQUE - -</v>
          </cell>
          <cell r="AG400" t="str">
            <v>DIMPE_05-Entregar boletines y cuadro de resultados de las operaciones estadísticas para publicación</v>
          </cell>
          <cell r="AH400">
            <v>1</v>
          </cell>
          <cell r="AI400">
            <v>0</v>
          </cell>
          <cell r="AJ400">
            <v>0</v>
          </cell>
          <cell r="AK400">
            <v>0</v>
          </cell>
          <cell r="AL400">
            <v>0</v>
          </cell>
          <cell r="AM400">
            <v>1</v>
          </cell>
          <cell r="AN400" t="str">
            <v>DIMPE_05</v>
          </cell>
          <cell r="AO400">
            <v>53600000</v>
          </cell>
          <cell r="AP400" t="str">
            <v>0</v>
          </cell>
          <cell r="AQ400">
            <v>0</v>
          </cell>
          <cell r="AR400" t="str">
            <v>0</v>
          </cell>
          <cell r="AS400">
            <v>0</v>
          </cell>
          <cell r="AT400">
            <v>53600000</v>
          </cell>
          <cell r="AU400">
            <v>0</v>
          </cell>
        </row>
        <row r="401">
          <cell r="A401">
            <v>122710225</v>
          </cell>
          <cell r="B401" t="str">
            <v>Dirección de Metodología y Producción Estadística</v>
          </cell>
          <cell r="C401" t="str">
            <v>DIMPE</v>
          </cell>
          <cell r="D401" t="str">
            <v>DIMPE_TRANSPORTE_2025_ETUP_BT</v>
          </cell>
          <cell r="E401" t="str">
            <v>Tematica Transporte [Economica]</v>
          </cell>
          <cell r="F401" t="str">
            <v>Producción de información Estadística analizada</v>
          </cell>
          <cell r="G401" t="str">
            <v>Boletines Técnicos</v>
          </cell>
          <cell r="H401" t="str">
            <v>DIMPE-Producción de información Estadística analizada-Boletines Técnicos</v>
          </cell>
          <cell r="I401" t="str">
            <v>202300000000008</v>
          </cell>
          <cell r="J401" t="str">
            <v>DIRECCIÓN TERRITORIAL CENTRAL</v>
          </cell>
          <cell r="K401" t="str">
            <v>DANE CENTRAL</v>
          </cell>
          <cell r="L401" t="str">
            <v>Talento Humano</v>
          </cell>
          <cell r="M401" t="str">
            <v>Profesional</v>
          </cell>
          <cell r="N401" t="str">
            <v>1</v>
          </cell>
          <cell r="O401">
            <v>8</v>
          </cell>
          <cell r="P401" t="str">
            <v>0</v>
          </cell>
          <cell r="Q401" t="str">
            <v>8</v>
          </cell>
          <cell r="R401">
            <v>100</v>
          </cell>
          <cell r="S401">
            <v>6013641</v>
          </cell>
          <cell r="T401" t="str">
            <v>2025-01-20 00:00:00</v>
          </cell>
          <cell r="U401">
            <v>48109128</v>
          </cell>
          <cell r="V401">
            <v>48109128</v>
          </cell>
          <cell r="W401">
            <v>0</v>
          </cell>
          <cell r="X401" t="str">
            <v>NO</v>
          </cell>
          <cell r="Y401" t="str">
            <v>NO</v>
          </cell>
          <cell r="Z401" t="str">
            <v>49625</v>
          </cell>
          <cell r="AA401">
            <v>48109128</v>
          </cell>
          <cell r="AB401">
            <v>0</v>
          </cell>
          <cell r="AC401" t="str">
            <v>374</v>
          </cell>
          <cell r="AD401" t="str">
            <v>Dirección de Metodología y Producción Estadística</v>
          </cell>
          <cell r="AF401" t="str">
            <v>FREDDY MORALES GOMEZ - -</v>
          </cell>
          <cell r="AG401" t="str">
            <v>DIMPE_05-Entregar boletines y cuadro de resultados de las operaciones estadísticas para publicación</v>
          </cell>
          <cell r="AH401">
            <v>1</v>
          </cell>
          <cell r="AI401">
            <v>0</v>
          </cell>
          <cell r="AJ401">
            <v>0</v>
          </cell>
          <cell r="AK401">
            <v>0</v>
          </cell>
          <cell r="AL401">
            <v>0</v>
          </cell>
          <cell r="AM401">
            <v>1</v>
          </cell>
          <cell r="AN401" t="str">
            <v>DIMPE_05</v>
          </cell>
          <cell r="AO401">
            <v>48109128</v>
          </cell>
          <cell r="AP401" t="str">
            <v>0</v>
          </cell>
          <cell r="AQ401">
            <v>0</v>
          </cell>
          <cell r="AR401" t="str">
            <v>0</v>
          </cell>
          <cell r="AS401">
            <v>0</v>
          </cell>
          <cell r="AT401">
            <v>48109128</v>
          </cell>
          <cell r="AU401">
            <v>0</v>
          </cell>
        </row>
        <row r="402">
          <cell r="A402">
            <v>122610225</v>
          </cell>
          <cell r="B402" t="str">
            <v>Dirección de Metodología y Producción Estadística</v>
          </cell>
          <cell r="C402" t="str">
            <v>DIMPE</v>
          </cell>
          <cell r="D402" t="str">
            <v>DIMPE_SERVICIOS_2025_EAS_BT</v>
          </cell>
          <cell r="E402" t="str">
            <v>Tematica Servicios [Economica]</v>
          </cell>
          <cell r="F402" t="str">
            <v>Producción de información Estadística analizada</v>
          </cell>
          <cell r="G402" t="str">
            <v>Boletines Técnicos</v>
          </cell>
          <cell r="H402" t="str">
            <v>DIMPE-Producción de información Estadística analizada-Boletines Técnicos</v>
          </cell>
          <cell r="I402" t="str">
            <v>202300000000008</v>
          </cell>
          <cell r="J402" t="str">
            <v>DIRECCIÓN TERRITORIAL CENTRAL</v>
          </cell>
          <cell r="K402" t="str">
            <v>DANE CENTRAL</v>
          </cell>
          <cell r="L402" t="str">
            <v>Talento Humano</v>
          </cell>
          <cell r="M402" t="str">
            <v>Profesional</v>
          </cell>
          <cell r="N402" t="str">
            <v>1</v>
          </cell>
          <cell r="O402">
            <v>8</v>
          </cell>
          <cell r="P402" t="str">
            <v>0</v>
          </cell>
          <cell r="Q402" t="str">
            <v>8</v>
          </cell>
          <cell r="R402">
            <v>100</v>
          </cell>
          <cell r="S402">
            <v>6013641</v>
          </cell>
          <cell r="T402" t="str">
            <v>2025-01-20 00:00:00</v>
          </cell>
          <cell r="U402">
            <v>48109128</v>
          </cell>
          <cell r="V402">
            <v>48109128</v>
          </cell>
          <cell r="W402">
            <v>0</v>
          </cell>
          <cell r="X402" t="str">
            <v>NO</v>
          </cell>
          <cell r="Y402" t="str">
            <v>NO</v>
          </cell>
          <cell r="Z402" t="str">
            <v>31125</v>
          </cell>
          <cell r="AA402">
            <v>48109128</v>
          </cell>
          <cell r="AB402">
            <v>0</v>
          </cell>
          <cell r="AC402" t="str">
            <v>1890</v>
          </cell>
          <cell r="AD402" t="str">
            <v>Dirección de Metodología y Producción Estadística</v>
          </cell>
          <cell r="AF402" t="str">
            <v>FABIAN ALEXANDER CAÑAS MOLINA - -</v>
          </cell>
          <cell r="AG402" t="str">
            <v>DIMPE_05-Entregar boletines y cuadro de resultados de las operaciones estadísticas para publicación</v>
          </cell>
          <cell r="AH402">
            <v>1</v>
          </cell>
          <cell r="AI402">
            <v>0</v>
          </cell>
          <cell r="AJ402">
            <v>0</v>
          </cell>
          <cell r="AK402">
            <v>0</v>
          </cell>
          <cell r="AL402">
            <v>0</v>
          </cell>
          <cell r="AM402">
            <v>1</v>
          </cell>
          <cell r="AN402" t="str">
            <v>DIMPE_05</v>
          </cell>
          <cell r="AO402">
            <v>48109128</v>
          </cell>
          <cell r="AP402" t="str">
            <v>0</v>
          </cell>
          <cell r="AQ402">
            <v>0</v>
          </cell>
          <cell r="AR402" t="str">
            <v>0</v>
          </cell>
          <cell r="AS402">
            <v>0</v>
          </cell>
          <cell r="AT402">
            <v>48109128</v>
          </cell>
          <cell r="AU402">
            <v>0</v>
          </cell>
        </row>
        <row r="403">
          <cell r="A403">
            <v>122510225</v>
          </cell>
          <cell r="B403" t="str">
            <v>Dirección de Metodología y Producción Estadística</v>
          </cell>
          <cell r="C403" t="str">
            <v>DIMPE</v>
          </cell>
          <cell r="D403" t="str">
            <v>DIMPE_SERVICIOS_2025_EAS_BT</v>
          </cell>
          <cell r="E403" t="str">
            <v>Tematica Servicios [Economica]</v>
          </cell>
          <cell r="F403" t="str">
            <v>Producción de información Estadística analizada</v>
          </cell>
          <cell r="G403" t="str">
            <v>Boletines Técnicos</v>
          </cell>
          <cell r="H403" t="str">
            <v>DIMPE-Producción de información Estadística analizada-Boletines Técnicos</v>
          </cell>
          <cell r="I403" t="str">
            <v>202300000000008</v>
          </cell>
          <cell r="J403" t="str">
            <v>DIRECCIÓN TERRITORIAL CENTRAL</v>
          </cell>
          <cell r="K403" t="str">
            <v>DANE CENTRAL</v>
          </cell>
          <cell r="L403" t="str">
            <v>Talento Humano</v>
          </cell>
          <cell r="M403" t="str">
            <v>Profesional</v>
          </cell>
          <cell r="N403" t="str">
            <v>1</v>
          </cell>
          <cell r="O403">
            <v>8</v>
          </cell>
          <cell r="P403" t="str">
            <v>0</v>
          </cell>
          <cell r="Q403" t="str">
            <v>8</v>
          </cell>
          <cell r="R403">
            <v>100</v>
          </cell>
          <cell r="S403">
            <v>5078920</v>
          </cell>
          <cell r="T403" t="str">
            <v>2025-01-20 00:00:00</v>
          </cell>
          <cell r="U403">
            <v>40631360</v>
          </cell>
          <cell r="V403">
            <v>40631360</v>
          </cell>
          <cell r="W403">
            <v>0</v>
          </cell>
          <cell r="X403" t="str">
            <v>NO</v>
          </cell>
          <cell r="Y403" t="str">
            <v>NO</v>
          </cell>
          <cell r="Z403" t="str">
            <v>57325</v>
          </cell>
          <cell r="AA403">
            <v>40631360</v>
          </cell>
          <cell r="AB403">
            <v>0</v>
          </cell>
          <cell r="AC403" t="str">
            <v>1249</v>
          </cell>
          <cell r="AD403" t="str">
            <v>Dirección de Metodología y Producción Estadística</v>
          </cell>
          <cell r="AF403" t="str">
            <v>ANGELLI KATHERINE DAZA CORREDOR - -</v>
          </cell>
          <cell r="AG403" t="str">
            <v>DIMPE_05-Entregar boletines y cuadro de resultados de las operaciones estadísticas para publicación</v>
          </cell>
          <cell r="AH403">
            <v>1</v>
          </cell>
          <cell r="AI403">
            <v>0</v>
          </cell>
          <cell r="AJ403">
            <v>0</v>
          </cell>
          <cell r="AK403">
            <v>0</v>
          </cell>
          <cell r="AL403">
            <v>0</v>
          </cell>
          <cell r="AM403">
            <v>1</v>
          </cell>
          <cell r="AN403" t="str">
            <v>DIMPE_05</v>
          </cell>
          <cell r="AO403">
            <v>40631360</v>
          </cell>
          <cell r="AP403" t="str">
            <v>0</v>
          </cell>
          <cell r="AQ403">
            <v>0</v>
          </cell>
          <cell r="AR403" t="str">
            <v>0</v>
          </cell>
          <cell r="AS403">
            <v>0</v>
          </cell>
          <cell r="AT403">
            <v>40631360</v>
          </cell>
          <cell r="AU403">
            <v>0</v>
          </cell>
        </row>
        <row r="404">
          <cell r="A404">
            <v>122110225</v>
          </cell>
          <cell r="B404" t="str">
            <v>Dirección de Metodología y Producción Estadística</v>
          </cell>
          <cell r="C404" t="str">
            <v>DIMPE</v>
          </cell>
          <cell r="D404" t="str">
            <v>DIMPE_POBREZA_2025_MEDIDAS_DE_POBREZA_CR</v>
          </cell>
          <cell r="E404" t="str">
            <v>Tematica Pobreza Y Condiciones De Vida [Sociales]</v>
          </cell>
          <cell r="F404" t="str">
            <v>Producción de información Estadística analizada</v>
          </cell>
          <cell r="G404" t="str">
            <v>Cuadros de resultados</v>
          </cell>
          <cell r="H404" t="str">
            <v>DIMPE-Producción de información Estadística analizada-Cuadros de resultados</v>
          </cell>
          <cell r="I404" t="str">
            <v>202300000000008</v>
          </cell>
          <cell r="J404" t="str">
            <v>DIRECCIÓN TERRITORIAL CENTRAL</v>
          </cell>
          <cell r="K404" t="str">
            <v>DANE CENTRAL</v>
          </cell>
          <cell r="L404" t="str">
            <v>Talento Humano</v>
          </cell>
          <cell r="M404" t="str">
            <v>Profesional</v>
          </cell>
          <cell r="N404" t="str">
            <v>1</v>
          </cell>
          <cell r="O404">
            <v>8</v>
          </cell>
          <cell r="P404" t="str">
            <v>0</v>
          </cell>
          <cell r="Q404" t="str">
            <v>8</v>
          </cell>
          <cell r="R404">
            <v>100</v>
          </cell>
          <cell r="S404">
            <v>6219190</v>
          </cell>
          <cell r="T404" t="str">
            <v>2025-01-20 00:00:00</v>
          </cell>
          <cell r="U404">
            <v>49753520</v>
          </cell>
          <cell r="V404">
            <v>49753520</v>
          </cell>
          <cell r="W404">
            <v>0</v>
          </cell>
          <cell r="X404" t="str">
            <v>NO</v>
          </cell>
          <cell r="Y404" t="str">
            <v>NO</v>
          </cell>
          <cell r="Z404" t="str">
            <v>78225</v>
          </cell>
          <cell r="AA404">
            <v>49753520</v>
          </cell>
          <cell r="AB404">
            <v>0</v>
          </cell>
          <cell r="AC404" t="str">
            <v>2132</v>
          </cell>
          <cell r="AD404" t="str">
            <v>Dirección de Metodología y Producción Estadística</v>
          </cell>
          <cell r="AF404" t="str">
            <v>ROSA KATHERINE RODRIGUEZ NIÑO - -</v>
          </cell>
          <cell r="AG404" t="str">
            <v>DIMPE_05-Entregar boletines y cuadro de resultados de las operaciones estadísticas para publicación</v>
          </cell>
          <cell r="AH404">
            <v>1</v>
          </cell>
          <cell r="AI404">
            <v>0</v>
          </cell>
          <cell r="AJ404">
            <v>0</v>
          </cell>
          <cell r="AK404">
            <v>0</v>
          </cell>
          <cell r="AL404">
            <v>0</v>
          </cell>
          <cell r="AM404">
            <v>1</v>
          </cell>
          <cell r="AN404" t="str">
            <v>DIMPE_05</v>
          </cell>
          <cell r="AO404">
            <v>49753520</v>
          </cell>
          <cell r="AP404" t="str">
            <v>0</v>
          </cell>
          <cell r="AQ404">
            <v>0</v>
          </cell>
          <cell r="AR404" t="str">
            <v>0</v>
          </cell>
          <cell r="AS404">
            <v>0</v>
          </cell>
          <cell r="AT404">
            <v>49753520</v>
          </cell>
          <cell r="AU404">
            <v>0</v>
          </cell>
        </row>
        <row r="405">
          <cell r="A405">
            <v>122010225</v>
          </cell>
          <cell r="B405" t="str">
            <v>Dirección de Metodología y Producción Estadística</v>
          </cell>
          <cell r="C405" t="str">
            <v>DIMPE</v>
          </cell>
          <cell r="D405" t="str">
            <v>DIMPE_POBREZA_2025_MEDIDAS_DE_POBREZA_CR</v>
          </cell>
          <cell r="E405" t="str">
            <v>Tematica Pobreza Y Condiciones De Vida [Sociales]</v>
          </cell>
          <cell r="F405" t="str">
            <v>Producción de información Estadística analizada</v>
          </cell>
          <cell r="G405" t="str">
            <v>Cuadros de resultados</v>
          </cell>
          <cell r="H405" t="str">
            <v>DIMPE-Producción de información Estadística analizada-Cuadros de resultados</v>
          </cell>
          <cell r="I405" t="str">
            <v>202300000000008</v>
          </cell>
          <cell r="J405" t="str">
            <v>DIRECCIÓN TERRITORIAL CENTRAL</v>
          </cell>
          <cell r="K405" t="str">
            <v>DANE CENTRAL</v>
          </cell>
          <cell r="L405" t="str">
            <v>Talento Humano</v>
          </cell>
          <cell r="M405" t="str">
            <v>Profesional</v>
          </cell>
          <cell r="N405" t="str">
            <v>1</v>
          </cell>
          <cell r="O405">
            <v>8</v>
          </cell>
          <cell r="P405" t="str">
            <v>0</v>
          </cell>
          <cell r="Q405" t="str">
            <v>8</v>
          </cell>
          <cell r="R405">
            <v>100</v>
          </cell>
          <cell r="S405">
            <v>6219190</v>
          </cell>
          <cell r="T405" t="str">
            <v>2025-01-20 00:00:00</v>
          </cell>
          <cell r="U405">
            <v>49753520</v>
          </cell>
          <cell r="V405">
            <v>49753520</v>
          </cell>
          <cell r="W405">
            <v>0</v>
          </cell>
          <cell r="X405" t="str">
            <v>NO</v>
          </cell>
          <cell r="Y405" t="str">
            <v>NO</v>
          </cell>
          <cell r="Z405" t="str">
            <v>69625</v>
          </cell>
          <cell r="AA405">
            <v>49753520</v>
          </cell>
          <cell r="AB405">
            <v>0</v>
          </cell>
          <cell r="AC405" t="str">
            <v>1888</v>
          </cell>
          <cell r="AD405" t="str">
            <v>Dirección de Metodología y Producción Estadística</v>
          </cell>
          <cell r="AF405" t="str">
            <v>JOHANNA ISABEL RODRIGUEZ NIÑO - -</v>
          </cell>
          <cell r="AG405" t="str">
            <v>DIMPE_04-Realizar el cálculo preliminar de al menos dos nuevas medidas de desigualdad en torno a la tierra, la propiedad inmueble, la tenencia de activos financieros o la riqueza en el país</v>
          </cell>
          <cell r="AH405">
            <v>0.1</v>
          </cell>
          <cell r="AI405" t="str">
            <v>DIMPE_05-Entregar boletines y cuadro de resultados de las operaciones estadísticas para publicación</v>
          </cell>
          <cell r="AJ405">
            <v>0.8</v>
          </cell>
          <cell r="AK405" t="str">
            <v>DIMPE_08</v>
          </cell>
          <cell r="AL405">
            <v>0.1</v>
          </cell>
          <cell r="AM405">
            <v>1</v>
          </cell>
          <cell r="AN405" t="str">
            <v>DIMPE_04</v>
          </cell>
          <cell r="AO405">
            <v>4975352</v>
          </cell>
          <cell r="AP405" t="str">
            <v>DIMPE_05</v>
          </cell>
          <cell r="AQ405">
            <v>39802816</v>
          </cell>
          <cell r="AR405" t="str">
            <v>DIMPE_08</v>
          </cell>
          <cell r="AS405">
            <v>4975352</v>
          </cell>
          <cell r="AT405">
            <v>49753520</v>
          </cell>
          <cell r="AU405">
            <v>0</v>
          </cell>
        </row>
        <row r="406">
          <cell r="A406">
            <v>121910225</v>
          </cell>
          <cell r="B406" t="str">
            <v>Dirección de Metodología y Producción Estadística</v>
          </cell>
          <cell r="C406" t="str">
            <v>DIMPE</v>
          </cell>
          <cell r="D406" t="str">
            <v>DIMPE_POBREZA_2025_MEDIDAS_DE_POBREZA_BT</v>
          </cell>
          <cell r="E406" t="str">
            <v>Tematica Pobreza Y Condiciones De Vida [Sociales]</v>
          </cell>
          <cell r="F406" t="str">
            <v>Producción de información Estadística analizada</v>
          </cell>
          <cell r="G406" t="str">
            <v>Boletines Técnicos</v>
          </cell>
          <cell r="H406" t="str">
            <v>DIMPE-Producción de información Estadística analizada-Boletines Técnicos</v>
          </cell>
          <cell r="I406" t="str">
            <v>202300000000008</v>
          </cell>
          <cell r="J406" t="str">
            <v>DIRECCIÓN TERRITORIAL CENTRAL</v>
          </cell>
          <cell r="K406" t="str">
            <v>DANE CENTRAL</v>
          </cell>
          <cell r="L406" t="str">
            <v>Talento Humano</v>
          </cell>
          <cell r="M406" t="str">
            <v>Profesional</v>
          </cell>
          <cell r="N406" t="str">
            <v>1</v>
          </cell>
          <cell r="O406">
            <v>8</v>
          </cell>
          <cell r="P406" t="str">
            <v>0</v>
          </cell>
          <cell r="Q406" t="str">
            <v>8</v>
          </cell>
          <cell r="R406">
            <v>100</v>
          </cell>
          <cell r="S406">
            <v>6219190</v>
          </cell>
          <cell r="T406" t="str">
            <v>2025-01-20 00:00:00</v>
          </cell>
          <cell r="U406">
            <v>49753520</v>
          </cell>
          <cell r="V406">
            <v>49753520</v>
          </cell>
          <cell r="W406">
            <v>0</v>
          </cell>
          <cell r="X406" t="str">
            <v>NO</v>
          </cell>
          <cell r="Y406" t="str">
            <v>NO</v>
          </cell>
          <cell r="Z406" t="str">
            <v>77925</v>
          </cell>
          <cell r="AA406">
            <v>49753520</v>
          </cell>
          <cell r="AB406">
            <v>0</v>
          </cell>
          <cell r="AC406" t="str">
            <v>1889</v>
          </cell>
          <cell r="AD406" t="str">
            <v>Dirección de Metodología y Producción Estadística</v>
          </cell>
          <cell r="AF406" t="str">
            <v>JUAN CARLOS MARTINEZ ARGUELLO - -</v>
          </cell>
          <cell r="AG406" t="str">
            <v>DIMPE_05-Entregar boletines y cuadro de resultados de las operaciones estadísticas para publicación</v>
          </cell>
          <cell r="AH406">
            <v>1</v>
          </cell>
          <cell r="AI406">
            <v>0</v>
          </cell>
          <cell r="AJ406">
            <v>0</v>
          </cell>
          <cell r="AK406">
            <v>0</v>
          </cell>
          <cell r="AL406">
            <v>0</v>
          </cell>
          <cell r="AM406">
            <v>1</v>
          </cell>
          <cell r="AN406" t="str">
            <v>DIMPE_05</v>
          </cell>
          <cell r="AO406">
            <v>49753520</v>
          </cell>
          <cell r="AP406" t="str">
            <v>0</v>
          </cell>
          <cell r="AQ406">
            <v>0</v>
          </cell>
          <cell r="AR406" t="str">
            <v>0</v>
          </cell>
          <cell r="AS406">
            <v>0</v>
          </cell>
          <cell r="AT406">
            <v>49753520</v>
          </cell>
          <cell r="AU406">
            <v>0</v>
          </cell>
        </row>
        <row r="407">
          <cell r="A407">
            <v>121610225</v>
          </cell>
          <cell r="B407" t="str">
            <v>Dirección de Metodología y Producción Estadística</v>
          </cell>
          <cell r="C407" t="str">
            <v>DIMPE</v>
          </cell>
          <cell r="D407" t="str">
            <v>DIMPE_INDUSTRIA_2025_EAM_BT</v>
          </cell>
          <cell r="E407" t="str">
            <v>Tematica Industria [Economica]</v>
          </cell>
          <cell r="F407" t="str">
            <v>Producción de información Estadística analizada</v>
          </cell>
          <cell r="G407" t="str">
            <v>Boletines Técnicos</v>
          </cell>
          <cell r="H407" t="str">
            <v>DIMPE-Producción de información Estadística analizada-Boletines Técnicos</v>
          </cell>
          <cell r="I407" t="str">
            <v>202300000000008</v>
          </cell>
          <cell r="J407" t="str">
            <v>DIRECCIÓN TERRITORIAL CENTRAL</v>
          </cell>
          <cell r="K407" t="str">
            <v>DANE CENTRAL</v>
          </cell>
          <cell r="L407" t="str">
            <v>Talento Humano</v>
          </cell>
          <cell r="M407" t="str">
            <v>Profesional</v>
          </cell>
          <cell r="N407" t="str">
            <v>1</v>
          </cell>
          <cell r="O407">
            <v>8</v>
          </cell>
          <cell r="P407" t="str">
            <v>0</v>
          </cell>
          <cell r="Q407" t="str">
            <v>8</v>
          </cell>
          <cell r="R407">
            <v>100</v>
          </cell>
          <cell r="S407">
            <v>5059680</v>
          </cell>
          <cell r="T407" t="str">
            <v>2025-02-03 00:00:00</v>
          </cell>
          <cell r="U407">
            <v>40477440</v>
          </cell>
          <cell r="V407">
            <v>40477440</v>
          </cell>
          <cell r="W407">
            <v>0</v>
          </cell>
          <cell r="X407" t="str">
            <v>NO</v>
          </cell>
          <cell r="Y407" t="str">
            <v>NO</v>
          </cell>
          <cell r="Z407" t="str">
            <v>57825</v>
          </cell>
          <cell r="AA407">
            <v>40477440</v>
          </cell>
          <cell r="AB407">
            <v>0</v>
          </cell>
          <cell r="AC407" t="str">
            <v>1250</v>
          </cell>
          <cell r="AD407" t="str">
            <v>Dirección de Metodología y Producción Estadística</v>
          </cell>
          <cell r="AF407" t="str">
            <v>SONIA ESMERALDA BUITRAGO RUIZ - -</v>
          </cell>
          <cell r="AG407" t="str">
            <v>DIMPE_05-Entregar boletines y cuadro de resultados de las operaciones estadísticas para publicación</v>
          </cell>
          <cell r="AH407">
            <v>1</v>
          </cell>
          <cell r="AI407">
            <v>0</v>
          </cell>
          <cell r="AJ407">
            <v>0</v>
          </cell>
          <cell r="AK407">
            <v>0</v>
          </cell>
          <cell r="AL407">
            <v>0</v>
          </cell>
          <cell r="AM407">
            <v>1</v>
          </cell>
          <cell r="AN407" t="str">
            <v>DIMPE_05</v>
          </cell>
          <cell r="AO407">
            <v>40477440</v>
          </cell>
          <cell r="AP407" t="str">
            <v>0</v>
          </cell>
          <cell r="AQ407">
            <v>0</v>
          </cell>
          <cell r="AR407" t="str">
            <v>0</v>
          </cell>
          <cell r="AS407">
            <v>0</v>
          </cell>
          <cell r="AT407">
            <v>40477440</v>
          </cell>
          <cell r="AU407">
            <v>0</v>
          </cell>
        </row>
        <row r="408">
          <cell r="A408">
            <v>121510225</v>
          </cell>
          <cell r="B408" t="str">
            <v>Dirección de Metodología y Producción Estadística</v>
          </cell>
          <cell r="C408" t="str">
            <v>DIMPE</v>
          </cell>
          <cell r="D408" t="str">
            <v>DIMPE_POBREZA_2025_ENUT_BT</v>
          </cell>
          <cell r="E408" t="str">
            <v>Tematica Pobreza Y Condiciones De Vida [Sociales]</v>
          </cell>
          <cell r="F408" t="str">
            <v>Producción de información Estadística analizada</v>
          </cell>
          <cell r="G408" t="str">
            <v>Boletines Técnicos</v>
          </cell>
          <cell r="H408" t="str">
            <v>DIMPE-Producción de información Estadística analizada-Boletines Técnicos</v>
          </cell>
          <cell r="I408" t="str">
            <v>202300000000008</v>
          </cell>
          <cell r="J408" t="str">
            <v>DIRECCIÓN TERRITORIAL CENTRAL</v>
          </cell>
          <cell r="K408" t="str">
            <v>DANE CENTRAL</v>
          </cell>
          <cell r="L408" t="str">
            <v>Talento Humano</v>
          </cell>
          <cell r="M408" t="str">
            <v>Profesional</v>
          </cell>
          <cell r="N408" t="str">
            <v>1</v>
          </cell>
          <cell r="O408">
            <v>8</v>
          </cell>
          <cell r="P408" t="str">
            <v>0</v>
          </cell>
          <cell r="Q408" t="str">
            <v>8</v>
          </cell>
          <cell r="R408">
            <v>100</v>
          </cell>
          <cell r="S408">
            <v>10013950</v>
          </cell>
          <cell r="T408" t="str">
            <v>2025-02-03 00:00:00</v>
          </cell>
          <cell r="U408">
            <v>80111600</v>
          </cell>
          <cell r="V408">
            <v>80111600</v>
          </cell>
          <cell r="W408">
            <v>0</v>
          </cell>
          <cell r="X408" t="str">
            <v>NO</v>
          </cell>
          <cell r="Y408" t="str">
            <v>NO</v>
          </cell>
          <cell r="Z408" t="str">
            <v>56525</v>
          </cell>
          <cell r="AA408">
            <v>80111600</v>
          </cell>
          <cell r="AB408">
            <v>0</v>
          </cell>
          <cell r="AC408" t="str">
            <v>1580</v>
          </cell>
          <cell r="AD408" t="str">
            <v>Dirección de Metodología y Producción Estadística</v>
          </cell>
          <cell r="AF408" t="str">
            <v>OSCAR JOAQUÍN VILLAMIZAR DIAZ - -</v>
          </cell>
          <cell r="AG408" t="str">
            <v>DIMPE_05-Entregar boletines y cuadro de resultados de las operaciones estadísticas para publicación</v>
          </cell>
          <cell r="AH408">
            <v>1</v>
          </cell>
          <cell r="AI408">
            <v>0</v>
          </cell>
          <cell r="AJ408">
            <v>0</v>
          </cell>
          <cell r="AK408">
            <v>0</v>
          </cell>
          <cell r="AL408">
            <v>0</v>
          </cell>
          <cell r="AM408">
            <v>1</v>
          </cell>
          <cell r="AN408" t="str">
            <v>DIMPE_05</v>
          </cell>
          <cell r="AO408">
            <v>80111600</v>
          </cell>
          <cell r="AP408" t="str">
            <v>0</v>
          </cell>
          <cell r="AQ408">
            <v>0</v>
          </cell>
          <cell r="AR408" t="str">
            <v>0</v>
          </cell>
          <cell r="AS408">
            <v>0</v>
          </cell>
          <cell r="AT408">
            <v>80111600</v>
          </cell>
          <cell r="AU408">
            <v>0</v>
          </cell>
        </row>
        <row r="409">
          <cell r="A409">
            <v>121410225</v>
          </cell>
          <cell r="B409" t="str">
            <v>Dirección de Metodología y Producción Estadística</v>
          </cell>
          <cell r="C409" t="str">
            <v>DIMPE</v>
          </cell>
          <cell r="D409" t="str">
            <v>DIMPE_POBREZA_2025_ENUT_BT</v>
          </cell>
          <cell r="E409" t="str">
            <v>Tematica Pobreza Y Condiciones De Vida [Sociales]</v>
          </cell>
          <cell r="F409" t="str">
            <v>Producción de información Estadística analizada</v>
          </cell>
          <cell r="G409" t="str">
            <v>Boletines Técnicos</v>
          </cell>
          <cell r="H409" t="str">
            <v>DIMPE-Producción de información Estadística analizada-Boletines Técnicos</v>
          </cell>
          <cell r="I409" t="str">
            <v>202300000000008</v>
          </cell>
          <cell r="J409" t="str">
            <v>DIRECCIÓN TERRITORIAL CENTRAL</v>
          </cell>
          <cell r="K409" t="str">
            <v>DANE CENTRAL</v>
          </cell>
          <cell r="L409" t="str">
            <v>Talento Humano</v>
          </cell>
          <cell r="M409" t="str">
            <v>Profesional</v>
          </cell>
          <cell r="N409" t="str">
            <v>1</v>
          </cell>
          <cell r="O409">
            <v>6</v>
          </cell>
          <cell r="P409" t="str">
            <v>0</v>
          </cell>
          <cell r="Q409" t="str">
            <v>6</v>
          </cell>
          <cell r="R409">
            <v>100</v>
          </cell>
          <cell r="S409">
            <v>7378700</v>
          </cell>
          <cell r="T409" t="str">
            <v>2025-02-03 00:00:00</v>
          </cell>
          <cell r="U409">
            <v>44272200</v>
          </cell>
          <cell r="V409">
            <v>44272200</v>
          </cell>
          <cell r="W409">
            <v>0</v>
          </cell>
          <cell r="X409" t="str">
            <v>NO</v>
          </cell>
          <cell r="Y409" t="str">
            <v>NO</v>
          </cell>
          <cell r="Z409" t="str">
            <v>53825</v>
          </cell>
          <cell r="AA409">
            <v>44272200</v>
          </cell>
          <cell r="AB409">
            <v>0</v>
          </cell>
          <cell r="AC409" t="str">
            <v>1112</v>
          </cell>
          <cell r="AD409" t="str">
            <v>Dirección de Metodología y Producción Estadística</v>
          </cell>
          <cell r="AF409" t="str">
            <v>EDGAR ALONSO RAMÍREZ HERNÁNDEZ - -</v>
          </cell>
          <cell r="AG409" t="str">
            <v>DIMPE_05-Entregar boletines y cuadro de resultados de las operaciones estadísticas para publicación</v>
          </cell>
          <cell r="AH409">
            <v>1</v>
          </cell>
          <cell r="AI409">
            <v>0</v>
          </cell>
          <cell r="AJ409">
            <v>0</v>
          </cell>
          <cell r="AK409">
            <v>0</v>
          </cell>
          <cell r="AL409">
            <v>0</v>
          </cell>
          <cell r="AM409">
            <v>1</v>
          </cell>
          <cell r="AN409" t="str">
            <v>DIMPE_05</v>
          </cell>
          <cell r="AO409">
            <v>44272200</v>
          </cell>
          <cell r="AP409" t="str">
            <v>0</v>
          </cell>
          <cell r="AQ409">
            <v>0</v>
          </cell>
          <cell r="AR409" t="str">
            <v>0</v>
          </cell>
          <cell r="AS409">
            <v>0</v>
          </cell>
          <cell r="AT409">
            <v>44272200</v>
          </cell>
          <cell r="AU409">
            <v>0</v>
          </cell>
        </row>
        <row r="410">
          <cell r="A410">
            <v>121310225</v>
          </cell>
          <cell r="B410" t="str">
            <v>Dirección de Metodología y Producción Estadística</v>
          </cell>
          <cell r="C410" t="str">
            <v>DIMPE</v>
          </cell>
          <cell r="D410" t="str">
            <v>DIMPE_POBREZA_2025_ENCV_CR</v>
          </cell>
          <cell r="E410" t="str">
            <v>Tematica Pobreza Y Condiciones De Vida [Sociales]</v>
          </cell>
          <cell r="F410" t="str">
            <v>Producción de información Estadística analizada</v>
          </cell>
          <cell r="G410" t="str">
            <v>Cuadros de resultados</v>
          </cell>
          <cell r="H410" t="str">
            <v>DIMPE-Producción de información Estadística analizada-Cuadros de resultados</v>
          </cell>
          <cell r="I410" t="str">
            <v>202300000000008</v>
          </cell>
          <cell r="J410" t="str">
            <v>DIRECCIÓN TERRITORIAL CENTRAL</v>
          </cell>
          <cell r="K410" t="str">
            <v>DANE CENTRAL</v>
          </cell>
          <cell r="L410" t="str">
            <v>Talento Humano</v>
          </cell>
          <cell r="M410" t="str">
            <v>Profesional</v>
          </cell>
          <cell r="N410" t="str">
            <v>1</v>
          </cell>
          <cell r="O410">
            <v>6</v>
          </cell>
          <cell r="P410" t="str">
            <v>0</v>
          </cell>
          <cell r="Q410" t="str">
            <v>6</v>
          </cell>
          <cell r="R410">
            <v>100</v>
          </cell>
          <cell r="S410">
            <v>6324600</v>
          </cell>
          <cell r="T410" t="str">
            <v>2025-02-03 00:00:00</v>
          </cell>
          <cell r="U410">
            <v>37947600</v>
          </cell>
          <cell r="V410">
            <v>37947600</v>
          </cell>
          <cell r="W410">
            <v>0</v>
          </cell>
          <cell r="X410" t="str">
            <v>NO</v>
          </cell>
          <cell r="Y410" t="str">
            <v>NO</v>
          </cell>
          <cell r="Z410" t="str">
            <v>52325</v>
          </cell>
          <cell r="AA410">
            <v>37947600</v>
          </cell>
          <cell r="AB410">
            <v>0</v>
          </cell>
          <cell r="AC410" t="str">
            <v>1111</v>
          </cell>
          <cell r="AD410" t="str">
            <v>Dirección de Metodología y Producción Estadística</v>
          </cell>
          <cell r="AF410" t="str">
            <v>AMELIA VARGAS CASTIBLANCO - -</v>
          </cell>
          <cell r="AG410" t="str">
            <v>DIMPE_05-Entregar boletines y cuadro de resultados de las operaciones estadísticas para publicación</v>
          </cell>
          <cell r="AH410">
            <v>1</v>
          </cell>
          <cell r="AI410">
            <v>0</v>
          </cell>
          <cell r="AJ410">
            <v>0</v>
          </cell>
          <cell r="AK410">
            <v>0</v>
          </cell>
          <cell r="AL410">
            <v>0</v>
          </cell>
          <cell r="AM410">
            <v>1</v>
          </cell>
          <cell r="AN410" t="str">
            <v>DIMPE_05</v>
          </cell>
          <cell r="AO410">
            <v>37947600</v>
          </cell>
          <cell r="AP410" t="str">
            <v>0</v>
          </cell>
          <cell r="AQ410">
            <v>0</v>
          </cell>
          <cell r="AR410" t="str">
            <v>0</v>
          </cell>
          <cell r="AS410">
            <v>0</v>
          </cell>
          <cell r="AT410">
            <v>37947600</v>
          </cell>
          <cell r="AU410">
            <v>0</v>
          </cell>
        </row>
        <row r="411">
          <cell r="A411">
            <v>121110225</v>
          </cell>
          <cell r="B411" t="str">
            <v>Dirección de Metodología y Producción Estadística</v>
          </cell>
          <cell r="C411" t="str">
            <v>DIMPE</v>
          </cell>
          <cell r="D411" t="str">
            <v>DIMPE_POBREZA_2025_ENCV_BT</v>
          </cell>
          <cell r="E411" t="str">
            <v>Tematica Pobreza Y Condiciones De Vida [Sociales]</v>
          </cell>
          <cell r="F411" t="str">
            <v>Producción de información Estadística analizada</v>
          </cell>
          <cell r="G411" t="str">
            <v>Boletines Técnicos</v>
          </cell>
          <cell r="H411" t="str">
            <v>DIMPE-Producción de información Estadística analizada-Boletines Técnicos</v>
          </cell>
          <cell r="I411" t="str">
            <v>202300000000008</v>
          </cell>
          <cell r="J411" t="str">
            <v>DIRECCIÓN TERRITORIAL CENTRAL</v>
          </cell>
          <cell r="K411" t="str">
            <v>DANE CENTRAL</v>
          </cell>
          <cell r="L411" t="str">
            <v>Talento Humano</v>
          </cell>
          <cell r="M411" t="str">
            <v>Profesional</v>
          </cell>
          <cell r="N411" t="str">
            <v>1</v>
          </cell>
          <cell r="O411">
            <v>8</v>
          </cell>
          <cell r="P411" t="str">
            <v>0</v>
          </cell>
          <cell r="Q411" t="str">
            <v>8</v>
          </cell>
          <cell r="R411">
            <v>100</v>
          </cell>
          <cell r="S411">
            <v>6324600</v>
          </cell>
          <cell r="T411" t="str">
            <v>2025-02-03 00:00:00</v>
          </cell>
          <cell r="U411">
            <v>50596800</v>
          </cell>
          <cell r="V411">
            <v>50596800</v>
          </cell>
          <cell r="W411">
            <v>0</v>
          </cell>
          <cell r="X411" t="str">
            <v>NO</v>
          </cell>
          <cell r="Y411" t="str">
            <v>NO</v>
          </cell>
          <cell r="Z411" t="str">
            <v>59225</v>
          </cell>
          <cell r="AA411">
            <v>50596800</v>
          </cell>
          <cell r="AB411">
            <v>0</v>
          </cell>
          <cell r="AC411" t="str">
            <v>1102</v>
          </cell>
          <cell r="AD411" t="str">
            <v>Dirección de Metodología y Producción Estadística</v>
          </cell>
          <cell r="AF411" t="str">
            <v>VÍCTOR HUGO MORALES ANGEL - -</v>
          </cell>
          <cell r="AG411" t="str">
            <v>DIMPE_02-Publicar boletines técnicos con los resultados de las operaciones estadísticas priorizadas que implementan el enfoque diferencial</v>
          </cell>
          <cell r="AH411">
            <v>0.5</v>
          </cell>
          <cell r="AI411" t="str">
            <v>DIMPE_05-Entregar boletines y cuadro de resultados de las operaciones estadísticas para publicación</v>
          </cell>
          <cell r="AJ411">
            <v>0.5</v>
          </cell>
          <cell r="AK411">
            <v>0</v>
          </cell>
          <cell r="AL411">
            <v>0</v>
          </cell>
          <cell r="AM411">
            <v>1</v>
          </cell>
          <cell r="AN411" t="str">
            <v>DIMPE_02</v>
          </cell>
          <cell r="AO411">
            <v>25298400</v>
          </cell>
          <cell r="AP411" t="str">
            <v>DIMPE_05</v>
          </cell>
          <cell r="AQ411">
            <v>25298400</v>
          </cell>
          <cell r="AR411" t="str">
            <v>0</v>
          </cell>
          <cell r="AS411">
            <v>0</v>
          </cell>
          <cell r="AT411">
            <v>50596800</v>
          </cell>
          <cell r="AU411">
            <v>0</v>
          </cell>
        </row>
        <row r="412">
          <cell r="A412">
            <v>120810225</v>
          </cell>
          <cell r="B412" t="str">
            <v>Dirección de Metodología y Producción Estadística</v>
          </cell>
          <cell r="C412" t="str">
            <v>DIMPE</v>
          </cell>
          <cell r="D412" t="str">
            <v>DIMPE_PRECIOS_2025_PVPLVA_CR</v>
          </cell>
          <cell r="E412" t="str">
            <v>Tematica Precios [Economica]</v>
          </cell>
          <cell r="F412" t="str">
            <v>Producción de información Estadística analizada</v>
          </cell>
          <cell r="G412" t="str">
            <v>Cuadros de resultados</v>
          </cell>
          <cell r="H412" t="str">
            <v>DIMPE-Producción de información Estadística analizada-Cuadros de resultados</v>
          </cell>
          <cell r="I412" t="str">
            <v>202300000000008</v>
          </cell>
          <cell r="J412" t="str">
            <v>DIRECCIÓN TERRITORIAL CENTRAL</v>
          </cell>
          <cell r="K412" t="str">
            <v>DANE CENTRAL</v>
          </cell>
          <cell r="L412" t="str">
            <v>Talento Humano</v>
          </cell>
          <cell r="M412" t="str">
            <v>Profesional</v>
          </cell>
          <cell r="N412" t="str">
            <v>1</v>
          </cell>
          <cell r="O412">
            <v>8</v>
          </cell>
          <cell r="P412" t="str">
            <v>0</v>
          </cell>
          <cell r="Q412" t="str">
            <v>8</v>
          </cell>
          <cell r="R412">
            <v>100</v>
          </cell>
          <cell r="S412">
            <v>6535420</v>
          </cell>
          <cell r="T412" t="str">
            <v>2025-02-03 00:00:00</v>
          </cell>
          <cell r="U412">
            <v>52283360</v>
          </cell>
          <cell r="V412">
            <v>52283360</v>
          </cell>
          <cell r="W412">
            <v>0</v>
          </cell>
          <cell r="X412" t="str">
            <v>NO</v>
          </cell>
          <cell r="Y412" t="str">
            <v>NO</v>
          </cell>
          <cell r="Z412" t="str">
            <v>54725</v>
          </cell>
          <cell r="AA412">
            <v>52283360</v>
          </cell>
          <cell r="AB412">
            <v>0</v>
          </cell>
          <cell r="AC412" t="str">
            <v>1113</v>
          </cell>
          <cell r="AD412" t="str">
            <v>Dirección de Metodología y Producción Estadística</v>
          </cell>
          <cell r="AF412" t="str">
            <v>CAMILO ANDRÉS FANDIÑO RODRIGUEZ - -</v>
          </cell>
          <cell r="AG412" t="str">
            <v>DIMPE_01-Automatizar los cuadros de resultados de dos (2) operaciones estadísticas .</v>
          </cell>
          <cell r="AH412">
            <v>0.1</v>
          </cell>
          <cell r="AI412" t="str">
            <v xml:space="preserve">DIMPE_03-Documentar propuesta de mejora mediante procesos de innovación sobre la metodología en operaciones estadísticas priorizadas </v>
          </cell>
          <cell r="AJ412">
            <v>0.15</v>
          </cell>
          <cell r="AK412" t="str">
            <v>DIMPE_05-Entregar boletines y cuadro de resultados de las operaciones estadísticas para publicación</v>
          </cell>
          <cell r="AL412">
            <v>0.75</v>
          </cell>
          <cell r="AM412">
            <v>1</v>
          </cell>
          <cell r="AN412" t="str">
            <v>DIMPE_01</v>
          </cell>
          <cell r="AO412">
            <v>5228336</v>
          </cell>
          <cell r="AP412" t="str">
            <v>DIMPE_03</v>
          </cell>
          <cell r="AQ412">
            <v>7842504</v>
          </cell>
          <cell r="AR412" t="str">
            <v>DIMPE_05</v>
          </cell>
          <cell r="AS412">
            <v>39212520</v>
          </cell>
          <cell r="AT412">
            <v>52283360</v>
          </cell>
          <cell r="AU412">
            <v>0</v>
          </cell>
        </row>
        <row r="413">
          <cell r="A413">
            <v>120710225</v>
          </cell>
          <cell r="B413" t="str">
            <v>Dirección de Metodología y Producción Estadística</v>
          </cell>
          <cell r="C413" t="str">
            <v>DIMPE</v>
          </cell>
          <cell r="D413" t="str">
            <v>DIMPE_SEGURIDAD_2025_ECSC_CR</v>
          </cell>
          <cell r="E413" t="str">
            <v>Tematica Seguridad Y Defensa [Sociales]</v>
          </cell>
          <cell r="F413" t="str">
            <v>Producción de información Estadística analizada</v>
          </cell>
          <cell r="G413" t="str">
            <v>Cuadros de resultados</v>
          </cell>
          <cell r="H413" t="str">
            <v>DIMPE-Producción de información Estadística analizada-Cuadros de resultados</v>
          </cell>
          <cell r="I413" t="str">
            <v>202300000000008</v>
          </cell>
          <cell r="J413" t="str">
            <v>DIRECCIÓN TERRITORIAL CENTRAL</v>
          </cell>
          <cell r="K413" t="str">
            <v>DANE CENTRAL</v>
          </cell>
          <cell r="L413" t="str">
            <v>Talento Humano</v>
          </cell>
          <cell r="M413" t="str">
            <v>Profesional</v>
          </cell>
          <cell r="N413" t="str">
            <v>1</v>
          </cell>
          <cell r="O413">
            <v>8</v>
          </cell>
          <cell r="P413" t="str">
            <v>0</v>
          </cell>
          <cell r="Q413" t="str">
            <v>8</v>
          </cell>
          <cell r="R413">
            <v>100</v>
          </cell>
          <cell r="S413">
            <v>5797550</v>
          </cell>
          <cell r="T413" t="str">
            <v>2025-02-03 00:00:00</v>
          </cell>
          <cell r="U413">
            <v>46380400</v>
          </cell>
          <cell r="V413">
            <v>46380400</v>
          </cell>
          <cell r="W413">
            <v>0</v>
          </cell>
          <cell r="X413" t="str">
            <v>NO</v>
          </cell>
          <cell r="Y413" t="str">
            <v>NO</v>
          </cell>
          <cell r="Z413" t="str">
            <v>61625</v>
          </cell>
          <cell r="AA413">
            <v>46380400</v>
          </cell>
          <cell r="AB413">
            <v>0</v>
          </cell>
          <cell r="AC413" t="str">
            <v>1559</v>
          </cell>
          <cell r="AD413" t="str">
            <v>Dirección de Metodología y Producción Estadística</v>
          </cell>
          <cell r="AF413" t="str">
            <v>INGRID JISELL ARIAS MANRIQUE - -</v>
          </cell>
          <cell r="AG413" t="str">
            <v>DIMPE_05-Entregar boletines y cuadro de resultados de las operaciones estadísticas para publicación</v>
          </cell>
          <cell r="AH413">
            <v>1</v>
          </cell>
          <cell r="AI413">
            <v>0</v>
          </cell>
          <cell r="AJ413">
            <v>0</v>
          </cell>
          <cell r="AK413">
            <v>0</v>
          </cell>
          <cell r="AL413">
            <v>0</v>
          </cell>
          <cell r="AM413">
            <v>1</v>
          </cell>
          <cell r="AN413" t="str">
            <v>DIMPE_05</v>
          </cell>
          <cell r="AO413">
            <v>46380400</v>
          </cell>
          <cell r="AP413" t="str">
            <v>0</v>
          </cell>
          <cell r="AQ413">
            <v>0</v>
          </cell>
          <cell r="AR413" t="str">
            <v>0</v>
          </cell>
          <cell r="AS413">
            <v>0</v>
          </cell>
          <cell r="AT413">
            <v>46380400</v>
          </cell>
          <cell r="AU413">
            <v>0</v>
          </cell>
        </row>
        <row r="414">
          <cell r="A414">
            <v>120610225</v>
          </cell>
          <cell r="B414" t="str">
            <v>Dirección de Metodología y Producción Estadística</v>
          </cell>
          <cell r="C414" t="str">
            <v>DIMPE</v>
          </cell>
          <cell r="D414" t="str">
            <v>DIMPE_GOBIERNO_2025_EDID_CR</v>
          </cell>
          <cell r="E414" t="str">
            <v>Tematica Gobierno [Sociales]</v>
          </cell>
          <cell r="F414" t="str">
            <v>Producción de información Estadística analizada</v>
          </cell>
          <cell r="G414" t="str">
            <v>Cuadros de resultados</v>
          </cell>
          <cell r="H414" t="str">
            <v>DIMPE-Producción de información Estadística analizada-Cuadros de resultados</v>
          </cell>
          <cell r="I414" t="str">
            <v>202300000000008</v>
          </cell>
          <cell r="J414" t="str">
            <v>DIRECCIÓN TERRITORIAL CENTRAL</v>
          </cell>
          <cell r="K414" t="str">
            <v>DANE CENTRAL</v>
          </cell>
          <cell r="L414" t="str">
            <v>Talento Humano</v>
          </cell>
          <cell r="M414" t="str">
            <v>Profesional</v>
          </cell>
          <cell r="N414" t="str">
            <v>1</v>
          </cell>
          <cell r="O414">
            <v>8</v>
          </cell>
          <cell r="P414" t="str">
            <v>0</v>
          </cell>
          <cell r="Q414" t="str">
            <v>8</v>
          </cell>
          <cell r="R414">
            <v>100</v>
          </cell>
          <cell r="S414">
            <v>5785582</v>
          </cell>
          <cell r="T414" t="str">
            <v>2025-02-03 00:00:00</v>
          </cell>
          <cell r="U414">
            <v>46284656</v>
          </cell>
          <cell r="V414">
            <v>46284656</v>
          </cell>
          <cell r="W414">
            <v>0</v>
          </cell>
          <cell r="X414" t="str">
            <v>NO</v>
          </cell>
          <cell r="Y414" t="str">
            <v>NO</v>
          </cell>
          <cell r="Z414" t="str">
            <v>58325</v>
          </cell>
          <cell r="AA414">
            <v>46284656</v>
          </cell>
          <cell r="AB414">
            <v>0</v>
          </cell>
          <cell r="AC414" t="str">
            <v>1542</v>
          </cell>
          <cell r="AD414" t="str">
            <v>Dirección de Metodología y Producción Estadística</v>
          </cell>
          <cell r="AF414" t="str">
            <v>JUAN PABLO SAENZ PERILLA - -</v>
          </cell>
          <cell r="AG414" t="str">
            <v>DIMPE_05-Entregar boletines y cuadro de resultados de las operaciones estadísticas para publicación</v>
          </cell>
          <cell r="AH414">
            <v>1</v>
          </cell>
          <cell r="AI414">
            <v>0</v>
          </cell>
          <cell r="AJ414">
            <v>0</v>
          </cell>
          <cell r="AK414">
            <v>0</v>
          </cell>
          <cell r="AL414">
            <v>0</v>
          </cell>
          <cell r="AM414">
            <v>1</v>
          </cell>
          <cell r="AN414" t="str">
            <v>DIMPE_05</v>
          </cell>
          <cell r="AO414">
            <v>46284656</v>
          </cell>
          <cell r="AP414" t="str">
            <v>0</v>
          </cell>
          <cell r="AQ414">
            <v>0</v>
          </cell>
          <cell r="AR414" t="str">
            <v>0</v>
          </cell>
          <cell r="AS414">
            <v>0</v>
          </cell>
          <cell r="AT414">
            <v>46284656</v>
          </cell>
          <cell r="AU414">
            <v>0</v>
          </cell>
        </row>
        <row r="415">
          <cell r="A415">
            <v>120510225</v>
          </cell>
          <cell r="B415" t="str">
            <v>Dirección de Metodología y Producción Estadística</v>
          </cell>
          <cell r="C415" t="str">
            <v>DIMPE</v>
          </cell>
          <cell r="D415" t="str">
            <v>DIMPE_GOBIERNO_2025_EDI_BT</v>
          </cell>
          <cell r="E415" t="str">
            <v>Tematica Gobierno [Sociales]</v>
          </cell>
          <cell r="F415" t="str">
            <v>Producción de información Estadística analizada</v>
          </cell>
          <cell r="G415" t="str">
            <v>Boletines Técnicos</v>
          </cell>
          <cell r="H415" t="str">
            <v>DIMPE-Producción de información Estadística analizada-Boletines Técnicos</v>
          </cell>
          <cell r="I415" t="str">
            <v>202300000000008</v>
          </cell>
          <cell r="J415" t="str">
            <v>DIRECCIÓN TERRITORIAL CENTRAL</v>
          </cell>
          <cell r="K415" t="str">
            <v>DANE CENTRAL</v>
          </cell>
          <cell r="L415" t="str">
            <v>Talento Humano</v>
          </cell>
          <cell r="M415" t="str">
            <v>Profesional</v>
          </cell>
          <cell r="N415" t="str">
            <v>1</v>
          </cell>
          <cell r="O415">
            <v>8</v>
          </cell>
          <cell r="P415" t="str">
            <v>0</v>
          </cell>
          <cell r="Q415" t="str">
            <v>8</v>
          </cell>
          <cell r="R415">
            <v>100</v>
          </cell>
          <cell r="S415">
            <v>5822848</v>
          </cell>
          <cell r="T415" t="str">
            <v>2025-02-03 00:00:00</v>
          </cell>
          <cell r="U415">
            <v>46582784</v>
          </cell>
          <cell r="V415">
            <v>46582784</v>
          </cell>
          <cell r="W415">
            <v>0</v>
          </cell>
          <cell r="X415" t="str">
            <v>NO</v>
          </cell>
          <cell r="Y415" t="str">
            <v>NO</v>
          </cell>
          <cell r="Z415" t="str">
            <v>61225</v>
          </cell>
          <cell r="AA415">
            <v>46582784</v>
          </cell>
          <cell r="AB415">
            <v>0</v>
          </cell>
          <cell r="AC415" t="str">
            <v>1537</v>
          </cell>
          <cell r="AD415" t="str">
            <v>Dirección de Metodología y Producción Estadística</v>
          </cell>
          <cell r="AF415" t="str">
            <v>KATERINA TINJACA URIZA - -</v>
          </cell>
          <cell r="AG415" t="str">
            <v>DIMPE_05-Entregar boletines y cuadro de resultados de las operaciones estadísticas para publicación</v>
          </cell>
          <cell r="AH415">
            <v>1</v>
          </cell>
          <cell r="AI415">
            <v>0</v>
          </cell>
          <cell r="AJ415">
            <v>0</v>
          </cell>
          <cell r="AK415">
            <v>0</v>
          </cell>
          <cell r="AL415">
            <v>0</v>
          </cell>
          <cell r="AM415">
            <v>1</v>
          </cell>
          <cell r="AN415" t="str">
            <v>DIMPE_05</v>
          </cell>
          <cell r="AO415">
            <v>46582784</v>
          </cell>
          <cell r="AP415" t="str">
            <v>0</v>
          </cell>
          <cell r="AQ415">
            <v>0</v>
          </cell>
          <cell r="AR415" t="str">
            <v>0</v>
          </cell>
          <cell r="AS415">
            <v>0</v>
          </cell>
          <cell r="AT415">
            <v>46582784</v>
          </cell>
          <cell r="AU415">
            <v>0</v>
          </cell>
        </row>
        <row r="416">
          <cell r="A416">
            <v>120410225</v>
          </cell>
          <cell r="B416" t="str">
            <v>Dirección de Metodología y Producción Estadística</v>
          </cell>
          <cell r="C416" t="str">
            <v>DIMPE</v>
          </cell>
          <cell r="D416" t="str">
            <v>DIMPE_GOBIERNO_2025_EDI_CR</v>
          </cell>
          <cell r="E416" t="str">
            <v>Tematica Gobierno [Sociales]</v>
          </cell>
          <cell r="F416" t="str">
            <v>Producción de información Estadística analizada</v>
          </cell>
          <cell r="G416" t="str">
            <v>Cuadros de resultados</v>
          </cell>
          <cell r="H416" t="str">
            <v>DIMPE-Producción de información Estadística analizada-Cuadros de resultados</v>
          </cell>
          <cell r="I416" t="str">
            <v>202300000000008</v>
          </cell>
          <cell r="J416" t="str">
            <v>DIRECCIÓN TERRITORIAL CENTRAL</v>
          </cell>
          <cell r="K416" t="str">
            <v>DANE CENTRAL</v>
          </cell>
          <cell r="L416" t="str">
            <v>Talento Humano</v>
          </cell>
          <cell r="M416" t="str">
            <v>Profesional</v>
          </cell>
          <cell r="N416" t="str">
            <v>1</v>
          </cell>
          <cell r="O416">
            <v>8</v>
          </cell>
          <cell r="P416" t="str">
            <v>0</v>
          </cell>
          <cell r="Q416" t="str">
            <v>8</v>
          </cell>
          <cell r="R416">
            <v>100</v>
          </cell>
          <cell r="S416">
            <v>5829603</v>
          </cell>
          <cell r="T416" t="str">
            <v>2025-02-03 00:00:00</v>
          </cell>
          <cell r="U416">
            <v>46636824</v>
          </cell>
          <cell r="V416">
            <v>46636824</v>
          </cell>
          <cell r="W416">
            <v>0</v>
          </cell>
          <cell r="X416" t="str">
            <v>NO</v>
          </cell>
          <cell r="Y416" t="str">
            <v>NO</v>
          </cell>
          <cell r="Z416" t="str">
            <v>61825</v>
          </cell>
          <cell r="AA416">
            <v>46636824</v>
          </cell>
          <cell r="AB416">
            <v>0</v>
          </cell>
          <cell r="AC416" t="str">
            <v>1529</v>
          </cell>
          <cell r="AD416" t="str">
            <v>Dirección de Metodología y Producción Estadística</v>
          </cell>
          <cell r="AF416" t="str">
            <v>MARIA ROSA REYES SANCHEZ - -</v>
          </cell>
          <cell r="AG416" t="str">
            <v>DIMPE_05-Entregar boletines y cuadro de resultados de las operaciones estadísticas para publicación</v>
          </cell>
          <cell r="AH416">
            <v>1</v>
          </cell>
          <cell r="AI416">
            <v>0</v>
          </cell>
          <cell r="AJ416">
            <v>0</v>
          </cell>
          <cell r="AK416">
            <v>0</v>
          </cell>
          <cell r="AL416">
            <v>0</v>
          </cell>
          <cell r="AM416">
            <v>1</v>
          </cell>
          <cell r="AN416" t="str">
            <v>DIMPE_05</v>
          </cell>
          <cell r="AO416">
            <v>46636824</v>
          </cell>
          <cell r="AP416" t="str">
            <v>0</v>
          </cell>
          <cell r="AQ416">
            <v>0</v>
          </cell>
          <cell r="AR416" t="str">
            <v>0</v>
          </cell>
          <cell r="AS416">
            <v>0</v>
          </cell>
          <cell r="AT416">
            <v>46636824</v>
          </cell>
          <cell r="AU416">
            <v>0</v>
          </cell>
        </row>
        <row r="417">
          <cell r="A417">
            <v>120210225</v>
          </cell>
          <cell r="B417" t="str">
            <v>Dirección de Metodología y Producción Estadística</v>
          </cell>
          <cell r="C417" t="str">
            <v>DIMPE</v>
          </cell>
          <cell r="D417" t="str">
            <v>DIMPE_AMBIENTAL_2025_EAI_CR</v>
          </cell>
          <cell r="E417" t="str">
            <v>Tematica Ambiental [Economica]</v>
          </cell>
          <cell r="F417" t="str">
            <v>Producción de información Estadística analizada</v>
          </cell>
          <cell r="G417" t="str">
            <v>Cuadros de resultados</v>
          </cell>
          <cell r="H417" t="str">
            <v>DIMPE-Producción de información Estadística analizada-Cuadros de resultados</v>
          </cell>
          <cell r="I417" t="str">
            <v>202300000000008</v>
          </cell>
          <cell r="J417" t="str">
            <v>DIRECCIÓN TERRITORIAL CENTRAL</v>
          </cell>
          <cell r="K417" t="str">
            <v>DANE CENTRAL</v>
          </cell>
          <cell r="L417" t="str">
            <v>Talento Humano</v>
          </cell>
          <cell r="M417" t="str">
            <v>Profesional</v>
          </cell>
          <cell r="N417" t="str">
            <v>1</v>
          </cell>
          <cell r="O417">
            <v>8</v>
          </cell>
          <cell r="P417" t="str">
            <v>0</v>
          </cell>
          <cell r="Q417" t="str">
            <v>8</v>
          </cell>
          <cell r="R417">
            <v>100</v>
          </cell>
          <cell r="S417">
            <v>5611191</v>
          </cell>
          <cell r="T417" t="str">
            <v>2025-01-20 00:00:00</v>
          </cell>
          <cell r="U417">
            <v>44889528</v>
          </cell>
          <cell r="V417">
            <v>44889528</v>
          </cell>
          <cell r="W417">
            <v>0</v>
          </cell>
          <cell r="X417" t="str">
            <v>NO</v>
          </cell>
          <cell r="Y417" t="str">
            <v>NO</v>
          </cell>
          <cell r="Z417" t="str">
            <v>38325</v>
          </cell>
          <cell r="AA417">
            <v>44889528</v>
          </cell>
          <cell r="AB417">
            <v>0</v>
          </cell>
          <cell r="AC417" t="str">
            <v>525</v>
          </cell>
          <cell r="AD417" t="str">
            <v>Dirección de Metodología y Producción Estadística</v>
          </cell>
          <cell r="AF417" t="str">
            <v>YULY ANDREA CANGREJO - -</v>
          </cell>
          <cell r="AG417" t="str">
            <v>DIMPE_05-Entregar boletines y cuadro de resultados de las operaciones estadísticas para publicación</v>
          </cell>
          <cell r="AH417">
            <v>1</v>
          </cell>
          <cell r="AI417">
            <v>0</v>
          </cell>
          <cell r="AJ417">
            <v>0</v>
          </cell>
          <cell r="AK417">
            <v>0</v>
          </cell>
          <cell r="AL417">
            <v>0</v>
          </cell>
          <cell r="AM417">
            <v>1</v>
          </cell>
          <cell r="AN417" t="str">
            <v>DIMPE_05</v>
          </cell>
          <cell r="AO417">
            <v>44889528</v>
          </cell>
          <cell r="AP417" t="str">
            <v>0</v>
          </cell>
          <cell r="AQ417">
            <v>0</v>
          </cell>
          <cell r="AR417" t="str">
            <v>0</v>
          </cell>
          <cell r="AS417">
            <v>0</v>
          </cell>
          <cell r="AT417">
            <v>44889528</v>
          </cell>
          <cell r="AU417">
            <v>0</v>
          </cell>
        </row>
        <row r="418">
          <cell r="A418">
            <v>120010225</v>
          </cell>
          <cell r="B418" t="str">
            <v>Dirección de Metodología y Producción Estadística</v>
          </cell>
          <cell r="C418" t="str">
            <v>DIMPE</v>
          </cell>
          <cell r="D418" t="str">
            <v>DIMPE_AGRO_2025_ENA_BT</v>
          </cell>
          <cell r="E418" t="str">
            <v>Tematica Agropecuaria [Economica]</v>
          </cell>
          <cell r="F418" t="str">
            <v>Producción de información Estadística analizada</v>
          </cell>
          <cell r="G418" t="str">
            <v>Boletines Técnicos</v>
          </cell>
          <cell r="H418" t="str">
            <v>DIMPE-Producción de información Estadística analizada-Boletines Técnicos</v>
          </cell>
          <cell r="I418" t="str">
            <v>202300000000008</v>
          </cell>
          <cell r="J418" t="str">
            <v>DIRECCIÓN TERRITORIAL CENTRAL</v>
          </cell>
          <cell r="K418" t="str">
            <v>DANE CENTRAL</v>
          </cell>
          <cell r="L418" t="str">
            <v>Talento Humano</v>
          </cell>
          <cell r="M418" t="str">
            <v>Profesional</v>
          </cell>
          <cell r="N418" t="str">
            <v>1</v>
          </cell>
          <cell r="O418">
            <v>8</v>
          </cell>
          <cell r="P418" t="str">
            <v>0</v>
          </cell>
          <cell r="Q418" t="str">
            <v>8</v>
          </cell>
          <cell r="R418">
            <v>100</v>
          </cell>
          <cell r="S418">
            <v>6897055</v>
          </cell>
          <cell r="T418" t="str">
            <v>2025-01-20 00:00:00</v>
          </cell>
          <cell r="U418">
            <v>55176440</v>
          </cell>
          <cell r="V418">
            <v>55176440</v>
          </cell>
          <cell r="W418">
            <v>0</v>
          </cell>
          <cell r="X418" t="str">
            <v>NO</v>
          </cell>
          <cell r="Y418" t="str">
            <v>NO</v>
          </cell>
          <cell r="Z418" t="str">
            <v>29025</v>
          </cell>
          <cell r="AA418">
            <v>55176440</v>
          </cell>
          <cell r="AB418">
            <v>0</v>
          </cell>
          <cell r="AC418" t="str">
            <v>1708</v>
          </cell>
          <cell r="AD418" t="str">
            <v>Dirección de Metodología y Producción Estadística</v>
          </cell>
          <cell r="AF418" t="str">
            <v>LILIANA ROCÍO ALVAREZ RODRÍGUEZ - -</v>
          </cell>
          <cell r="AG418" t="str">
            <v>DIMPE_05-Entregar boletines y cuadro de resultados de las operaciones estadísticas para publicación</v>
          </cell>
          <cell r="AH418">
            <v>1</v>
          </cell>
          <cell r="AI418">
            <v>0</v>
          </cell>
          <cell r="AJ418">
            <v>0</v>
          </cell>
          <cell r="AK418">
            <v>0</v>
          </cell>
          <cell r="AL418">
            <v>0</v>
          </cell>
          <cell r="AM418">
            <v>1</v>
          </cell>
          <cell r="AN418" t="str">
            <v>DIMPE_05</v>
          </cell>
          <cell r="AO418">
            <v>55176440</v>
          </cell>
          <cell r="AP418" t="str">
            <v>0</v>
          </cell>
          <cell r="AQ418">
            <v>0</v>
          </cell>
          <cell r="AR418" t="str">
            <v>0</v>
          </cell>
          <cell r="AS418">
            <v>0</v>
          </cell>
          <cell r="AT418">
            <v>55176440</v>
          </cell>
          <cell r="AU418">
            <v>0</v>
          </cell>
        </row>
        <row r="419">
          <cell r="A419">
            <v>119910225</v>
          </cell>
          <cell r="B419" t="str">
            <v>Dirección de Metodología y Producción Estadística</v>
          </cell>
          <cell r="C419" t="str">
            <v>DIMPE</v>
          </cell>
          <cell r="D419" t="str">
            <v>DIMPE_AGRO_2025_ENA_BT</v>
          </cell>
          <cell r="E419" t="str">
            <v>Tematica Agropecuaria [Economica]</v>
          </cell>
          <cell r="F419" t="str">
            <v>Producción de información Estadística analizada</v>
          </cell>
          <cell r="G419" t="str">
            <v>Boletines Técnicos</v>
          </cell>
          <cell r="H419" t="str">
            <v>DIMPE-Producción de información Estadística analizada-Boletines Técnicos</v>
          </cell>
          <cell r="I419" t="str">
            <v>202300000000008</v>
          </cell>
          <cell r="J419" t="str">
            <v>DIRECCIÓN TERRITORIAL CENTRAL</v>
          </cell>
          <cell r="K419" t="str">
            <v>DANE CENTRAL</v>
          </cell>
          <cell r="L419" t="str">
            <v>Talento Humano</v>
          </cell>
          <cell r="M419" t="str">
            <v>Profesional</v>
          </cell>
          <cell r="N419" t="str">
            <v>1</v>
          </cell>
          <cell r="O419">
            <v>8</v>
          </cell>
          <cell r="P419" t="str">
            <v>0</v>
          </cell>
          <cell r="Q419" t="str">
            <v>8</v>
          </cell>
          <cell r="R419">
            <v>100</v>
          </cell>
          <cell r="S419">
            <v>5925198</v>
          </cell>
          <cell r="T419" t="str">
            <v>2025-01-20 00:00:00</v>
          </cell>
          <cell r="U419">
            <v>47401584</v>
          </cell>
          <cell r="V419">
            <v>47401584</v>
          </cell>
          <cell r="W419">
            <v>0</v>
          </cell>
          <cell r="X419" t="str">
            <v>NO</v>
          </cell>
          <cell r="Y419" t="str">
            <v>NO</v>
          </cell>
          <cell r="Z419" t="str">
            <v>26725</v>
          </cell>
          <cell r="AA419">
            <v>47401584</v>
          </cell>
          <cell r="AB419">
            <v>0</v>
          </cell>
          <cell r="AC419" t="str">
            <v>1707</v>
          </cell>
          <cell r="AD419" t="str">
            <v>Dirección de Metodología y Producción Estadística</v>
          </cell>
          <cell r="AF419" t="str">
            <v>CLAUDIA MARCELA RODRÍGUEZ LÓPEZ  - -</v>
          </cell>
          <cell r="AG419" t="str">
            <v>DIMPE_05-Entregar boletines y cuadro de resultados de las operaciones estadísticas para publicación</v>
          </cell>
          <cell r="AH419">
            <v>1</v>
          </cell>
          <cell r="AI419">
            <v>0</v>
          </cell>
          <cell r="AJ419">
            <v>0</v>
          </cell>
          <cell r="AK419">
            <v>0</v>
          </cell>
          <cell r="AL419">
            <v>0</v>
          </cell>
          <cell r="AM419">
            <v>1</v>
          </cell>
          <cell r="AN419" t="str">
            <v>DIMPE_05</v>
          </cell>
          <cell r="AO419">
            <v>47401584</v>
          </cell>
          <cell r="AP419" t="str">
            <v>0</v>
          </cell>
          <cell r="AQ419">
            <v>0</v>
          </cell>
          <cell r="AR419" t="str">
            <v>0</v>
          </cell>
          <cell r="AS419">
            <v>0</v>
          </cell>
          <cell r="AT419">
            <v>47401584</v>
          </cell>
          <cell r="AU419">
            <v>0</v>
          </cell>
        </row>
        <row r="420">
          <cell r="A420">
            <v>119810225</v>
          </cell>
          <cell r="B420" t="str">
            <v>Dirección de Metodología y Producción Estadística</v>
          </cell>
          <cell r="C420" t="str">
            <v>DIMPE</v>
          </cell>
          <cell r="D420" t="str">
            <v>DIMPE_POBREZA_2025_ENCV_CR</v>
          </cell>
          <cell r="E420" t="str">
            <v>Tematica Pobreza Y Condiciones De Vida [Sociales]</v>
          </cell>
          <cell r="F420" t="str">
            <v>Producción de información Estadística analizada</v>
          </cell>
          <cell r="G420" t="str">
            <v>Cuadros de resultados</v>
          </cell>
          <cell r="H420" t="str">
            <v>DIMPE-Producción de información Estadística analizada-Cuadros de resultados</v>
          </cell>
          <cell r="I420" t="str">
            <v>202300000000008</v>
          </cell>
          <cell r="J420" t="str">
            <v>DIRECCIÓN TERRITORIAL CENTRAL</v>
          </cell>
          <cell r="K420" t="str">
            <v>DANE CENTRAL</v>
          </cell>
          <cell r="L420" t="str">
            <v>Talento Humano</v>
          </cell>
          <cell r="M420" t="str">
            <v>Profesional</v>
          </cell>
          <cell r="N420" t="str">
            <v>1</v>
          </cell>
          <cell r="O420">
            <v>8</v>
          </cell>
          <cell r="P420" t="str">
            <v>0</v>
          </cell>
          <cell r="Q420" t="str">
            <v>8</v>
          </cell>
          <cell r="R420">
            <v>100</v>
          </cell>
          <cell r="S420">
            <v>9486900</v>
          </cell>
          <cell r="T420" t="str">
            <v>2025-01-20 00:00:00</v>
          </cell>
          <cell r="U420">
            <v>75895200</v>
          </cell>
          <cell r="V420">
            <v>75895200</v>
          </cell>
          <cell r="W420">
            <v>0</v>
          </cell>
          <cell r="X420" t="str">
            <v>NO</v>
          </cell>
          <cell r="Y420" t="str">
            <v>NO</v>
          </cell>
          <cell r="Z420" t="str">
            <v>39525</v>
          </cell>
          <cell r="AA420">
            <v>75895200</v>
          </cell>
          <cell r="AB420">
            <v>0</v>
          </cell>
          <cell r="AC420" t="str">
            <v>543</v>
          </cell>
          <cell r="AD420" t="str">
            <v>Dirección de Metodología y Producción Estadística</v>
          </cell>
          <cell r="AF420" t="str">
            <v>ALIX ROCIO RODRIGUEZ GARCIA - -</v>
          </cell>
          <cell r="AG420" t="str">
            <v>DIMPE_05-Entregar boletines y cuadro de resultados de las operaciones estadísticas para publicación</v>
          </cell>
          <cell r="AH420">
            <v>1</v>
          </cell>
          <cell r="AI420">
            <v>0</v>
          </cell>
          <cell r="AJ420">
            <v>0</v>
          </cell>
          <cell r="AK420">
            <v>0</v>
          </cell>
          <cell r="AL420">
            <v>0</v>
          </cell>
          <cell r="AM420">
            <v>1</v>
          </cell>
          <cell r="AN420" t="str">
            <v>DIMPE_05</v>
          </cell>
          <cell r="AO420">
            <v>75895200</v>
          </cell>
          <cell r="AP420" t="str">
            <v>0</v>
          </cell>
          <cell r="AQ420">
            <v>0</v>
          </cell>
          <cell r="AR420" t="str">
            <v>0</v>
          </cell>
          <cell r="AS420">
            <v>0</v>
          </cell>
          <cell r="AT420">
            <v>75895200</v>
          </cell>
          <cell r="AU420">
            <v>0</v>
          </cell>
        </row>
        <row r="421">
          <cell r="A421">
            <v>119710225</v>
          </cell>
          <cell r="B421" t="str">
            <v>Dirección de Metodología y Producción Estadística</v>
          </cell>
          <cell r="C421" t="str">
            <v>DIMPE</v>
          </cell>
          <cell r="D421" t="str">
            <v>DIMPE_MERCADO_2025_GEIH_CR</v>
          </cell>
          <cell r="E421" t="str">
            <v>Tematica Mercado [Sociales]</v>
          </cell>
          <cell r="F421" t="str">
            <v>Producción de información Estadística analizada</v>
          </cell>
          <cell r="G421" t="str">
            <v>Cuadros de resultados</v>
          </cell>
          <cell r="H421" t="str">
            <v>DIMPE-Producción de información Estadística analizada-Cuadros de resultados</v>
          </cell>
          <cell r="I421" t="str">
            <v>202300000000008</v>
          </cell>
          <cell r="J421" t="str">
            <v>DIRECCIÓN TERRITORIAL CENTRAL</v>
          </cell>
          <cell r="K421" t="str">
            <v>DANE CENTRAL</v>
          </cell>
          <cell r="L421" t="str">
            <v>Talento Humano</v>
          </cell>
          <cell r="M421" t="str">
            <v>Profesional</v>
          </cell>
          <cell r="N421" t="str">
            <v>1</v>
          </cell>
          <cell r="O421">
            <v>9</v>
          </cell>
          <cell r="P421" t="str">
            <v>0</v>
          </cell>
          <cell r="Q421" t="str">
            <v>9</v>
          </cell>
          <cell r="R421">
            <v>100</v>
          </cell>
          <cell r="S421">
            <v>6957060</v>
          </cell>
          <cell r="T421" t="str">
            <v>2025-01-10 00:00:00</v>
          </cell>
          <cell r="U421">
            <v>62613540</v>
          </cell>
          <cell r="V421">
            <v>62613540</v>
          </cell>
          <cell r="W421">
            <v>0</v>
          </cell>
          <cell r="X421" t="str">
            <v>NO</v>
          </cell>
          <cell r="Y421" t="str">
            <v>NO</v>
          </cell>
          <cell r="Z421" t="str">
            <v>64625</v>
          </cell>
          <cell r="AA421">
            <v>62613540</v>
          </cell>
          <cell r="AB421">
            <v>0</v>
          </cell>
          <cell r="AC421" t="str">
            <v>1247</v>
          </cell>
          <cell r="AD421" t="str">
            <v>Dirección de Metodología y Producción Estadística</v>
          </cell>
          <cell r="AF421" t="str">
            <v>JULIANA MARIA GONZALEZ CRUZ-PRIORIDAD II - -</v>
          </cell>
          <cell r="AG421" t="str">
            <v>DIMPE_01-Automatizar los cuadros de resultados de dos (2) operaciones estadísticas .</v>
          </cell>
          <cell r="AH421">
            <v>0.4</v>
          </cell>
          <cell r="AI421" t="str">
            <v>DIMPE_05-Entregar boletines y cuadro de resultados de las operaciones estadísticas para publicación</v>
          </cell>
          <cell r="AJ421">
            <v>0.6</v>
          </cell>
          <cell r="AK421">
            <v>0</v>
          </cell>
          <cell r="AL421">
            <v>0</v>
          </cell>
          <cell r="AM421">
            <v>1</v>
          </cell>
          <cell r="AN421" t="str">
            <v>DIMPE_01</v>
          </cell>
          <cell r="AO421">
            <v>25045416</v>
          </cell>
          <cell r="AP421" t="str">
            <v>DIMPE_05</v>
          </cell>
          <cell r="AQ421">
            <v>37568124</v>
          </cell>
          <cell r="AR421" t="str">
            <v>0</v>
          </cell>
          <cell r="AS421">
            <v>0</v>
          </cell>
          <cell r="AT421">
            <v>62613540</v>
          </cell>
          <cell r="AU421">
            <v>0</v>
          </cell>
        </row>
        <row r="422">
          <cell r="A422">
            <v>122310225</v>
          </cell>
          <cell r="B422" t="str">
            <v>Dirección de Metodología y Producción Estadística</v>
          </cell>
          <cell r="C422" t="str">
            <v>DIMPE</v>
          </cell>
          <cell r="D422" t="str">
            <v>DIMPE_MERCADO_2025_GEIH_BT</v>
          </cell>
          <cell r="E422" t="str">
            <v>Tematica Mercado [Sociales]</v>
          </cell>
          <cell r="F422" t="str">
            <v>Producción de información Estadística analizada</v>
          </cell>
          <cell r="G422" t="str">
            <v>Boletines Técnicos</v>
          </cell>
          <cell r="H422" t="str">
            <v>DIMPE-Producción de información Estadística analizada-Boletines Técnicos</v>
          </cell>
          <cell r="I422" t="str">
            <v>202300000000008</v>
          </cell>
          <cell r="J422" t="str">
            <v>DIRECCIÓN TERRITORIAL CENTRAL</v>
          </cell>
          <cell r="K422" t="str">
            <v>DANE CENTRAL</v>
          </cell>
          <cell r="L422" t="str">
            <v>Talento Humano</v>
          </cell>
          <cell r="M422" t="str">
            <v>Profesional</v>
          </cell>
          <cell r="N422" t="str">
            <v>1</v>
          </cell>
          <cell r="O422">
            <v>4</v>
          </cell>
          <cell r="P422" t="str">
            <v>24</v>
          </cell>
          <cell r="Q422" t="str">
            <v>4.8000000000</v>
          </cell>
          <cell r="R422">
            <v>100</v>
          </cell>
          <cell r="S422">
            <v>6535420</v>
          </cell>
          <cell r="T422" t="str">
            <v>2025-02-07</v>
          </cell>
          <cell r="U422">
            <v>31370016</v>
          </cell>
          <cell r="V422">
            <v>31370016</v>
          </cell>
          <cell r="W422">
            <v>0</v>
          </cell>
          <cell r="X422" t="str">
            <v>no</v>
          </cell>
          <cell r="Y422" t="str">
            <v>no</v>
          </cell>
          <cell r="Z422" t="str">
            <v>51825</v>
          </cell>
          <cell r="AA422">
            <v>31370016</v>
          </cell>
          <cell r="AB422">
            <v>0</v>
          </cell>
          <cell r="AC422" t="str">
            <v>1107</v>
          </cell>
          <cell r="AD422" t="str">
            <v>Dirección de Metodología y Producción Estadística</v>
          </cell>
          <cell r="AF422" t="str">
            <v>DIEGO ALEJANDRO MARTÍNEZ JIMÉNEZ - -</v>
          </cell>
          <cell r="AG422" t="str">
            <v>DIMPE_02-Publicar boletines técnicos con los resultados de las operaciones estadísticas priorizadas que implementan el enfoque diferencial</v>
          </cell>
          <cell r="AH422">
            <v>0.2</v>
          </cell>
          <cell r="AI422" t="str">
            <v>DIMPE_05-Entregar boletines y cuadro de resultados de las operaciones estadísticas para publicación</v>
          </cell>
          <cell r="AJ422">
            <v>0.8</v>
          </cell>
          <cell r="AK422">
            <v>0</v>
          </cell>
          <cell r="AL422">
            <v>0</v>
          </cell>
          <cell r="AM422">
            <v>1</v>
          </cell>
          <cell r="AN422" t="str">
            <v>DIMPE_02</v>
          </cell>
          <cell r="AO422">
            <v>6274003.2000000002</v>
          </cell>
          <cell r="AP422" t="str">
            <v>DIMPE_05</v>
          </cell>
          <cell r="AQ422">
            <v>25096012.800000001</v>
          </cell>
          <cell r="AR422" t="str">
            <v>0</v>
          </cell>
          <cell r="AS422">
            <v>0</v>
          </cell>
          <cell r="AT422">
            <v>31370016</v>
          </cell>
          <cell r="AU422">
            <v>0</v>
          </cell>
        </row>
        <row r="423">
          <cell r="A423">
            <v>122210225</v>
          </cell>
          <cell r="B423" t="str">
            <v>Dirección de Metodología y Producción Estadística</v>
          </cell>
          <cell r="C423" t="str">
            <v>DIMPE</v>
          </cell>
          <cell r="D423" t="str">
            <v>DIMPE_MERCADO_2025_GEIH_BT</v>
          </cell>
          <cell r="E423" t="str">
            <v>Tematica Mercado [Sociales]</v>
          </cell>
          <cell r="F423" t="str">
            <v>Producción de información Estadística analizada</v>
          </cell>
          <cell r="G423" t="str">
            <v>Boletines Técnicos</v>
          </cell>
          <cell r="H423" t="str">
            <v>DIMPE-Producción de información Estadística analizada-Boletines Técnicos</v>
          </cell>
          <cell r="I423" t="str">
            <v>202300000000008</v>
          </cell>
          <cell r="J423" t="str">
            <v>DIRECCIÓN TERRITORIAL CENTRAL</v>
          </cell>
          <cell r="K423" t="str">
            <v>DANE CENTRAL</v>
          </cell>
          <cell r="L423" t="str">
            <v>Talento Humano</v>
          </cell>
          <cell r="M423" t="str">
            <v>Profesional</v>
          </cell>
          <cell r="N423" t="str">
            <v>1</v>
          </cell>
          <cell r="O423">
            <v>4</v>
          </cell>
          <cell r="P423" t="str">
            <v>13</v>
          </cell>
          <cell r="Q423" t="str">
            <v>4.4333333333</v>
          </cell>
          <cell r="R423">
            <v>100</v>
          </cell>
          <cell r="S423">
            <v>7378700</v>
          </cell>
          <cell r="T423" t="str">
            <v>2025-02-18</v>
          </cell>
          <cell r="U423">
            <v>32712236.670000002</v>
          </cell>
          <cell r="V423">
            <v>32712237</v>
          </cell>
          <cell r="W423">
            <v>-0.32999999821186071</v>
          </cell>
          <cell r="X423" t="str">
            <v>no</v>
          </cell>
          <cell r="Y423" t="str">
            <v>no</v>
          </cell>
          <cell r="Z423" t="str">
            <v>57525</v>
          </cell>
          <cell r="AA423">
            <v>32712237</v>
          </cell>
          <cell r="AB423">
            <v>-0.32999999821186071</v>
          </cell>
          <cell r="AC423" t="str">
            <v>1251</v>
          </cell>
          <cell r="AD423" t="str">
            <v>Dirección de Metodología y Producción Estadística</v>
          </cell>
          <cell r="AF423" t="str">
            <v>HANAN HIAM SOFAN OVALLE - -</v>
          </cell>
          <cell r="AG423" t="str">
            <v>DIMPE_02-Publicar boletines técnicos con los resultados de las operaciones estadísticas priorizadas que implementan el enfoque diferencial</v>
          </cell>
          <cell r="AH423">
            <v>0.2</v>
          </cell>
          <cell r="AI423" t="str">
            <v>DIMPE_05-Entregar boletines y cuadro de resultados de las operaciones estadísticas para publicación</v>
          </cell>
          <cell r="AJ423">
            <v>0.8</v>
          </cell>
          <cell r="AK423">
            <v>0</v>
          </cell>
          <cell r="AL423">
            <v>0</v>
          </cell>
          <cell r="AM423">
            <v>1</v>
          </cell>
          <cell r="AN423" t="str">
            <v>DIMPE_02</v>
          </cell>
          <cell r="AO423">
            <v>6542447.3340000007</v>
          </cell>
          <cell r="AP423" t="str">
            <v>DIMPE_05</v>
          </cell>
          <cell r="AQ423">
            <v>26169789.336000003</v>
          </cell>
          <cell r="AR423" t="str">
            <v>0</v>
          </cell>
          <cell r="AS423">
            <v>0</v>
          </cell>
          <cell r="AT423">
            <v>32712236.670000002</v>
          </cell>
          <cell r="AU423">
            <v>0</v>
          </cell>
        </row>
        <row r="424">
          <cell r="A424">
            <v>122410225</v>
          </cell>
          <cell r="B424" t="str">
            <v>Dirección de Metodología y Producción Estadística</v>
          </cell>
          <cell r="C424" t="str">
            <v>DIMPE</v>
          </cell>
          <cell r="D424" t="str">
            <v>DIMPE_MERCADO_2025_GEIH_BT</v>
          </cell>
          <cell r="E424" t="str">
            <v>Tematica Mercado [Sociales]</v>
          </cell>
          <cell r="F424" t="str">
            <v>Producción de información Estadística analizada</v>
          </cell>
          <cell r="G424" t="str">
            <v>Boletines Técnicos</v>
          </cell>
          <cell r="H424" t="str">
            <v>DIMPE-Producción de información Estadística analizada-Boletines Técnicos</v>
          </cell>
          <cell r="I424" t="str">
            <v>202300000000008</v>
          </cell>
          <cell r="J424" t="str">
            <v>DIRECCIÓN TERRITORIAL CENTRAL</v>
          </cell>
          <cell r="K424" t="str">
            <v>DANE CENTRAL</v>
          </cell>
          <cell r="L424" t="str">
            <v>Talento Humano</v>
          </cell>
          <cell r="M424" t="str">
            <v>Profesional</v>
          </cell>
          <cell r="N424" t="str">
            <v>1</v>
          </cell>
          <cell r="O424">
            <v>10</v>
          </cell>
          <cell r="P424" t="str">
            <v>26</v>
          </cell>
          <cell r="Q424" t="str">
            <v>10.8666666667</v>
          </cell>
          <cell r="R424">
            <v>100</v>
          </cell>
          <cell r="S424">
            <v>6851650</v>
          </cell>
          <cell r="T424" t="str">
            <v>2025-02-05</v>
          </cell>
          <cell r="U424">
            <v>74454596.670000002</v>
          </cell>
          <cell r="V424">
            <v>74454596.670000002</v>
          </cell>
          <cell r="W424">
            <v>0</v>
          </cell>
          <cell r="X424" t="str">
            <v>no</v>
          </cell>
          <cell r="Y424" t="str">
            <v>no</v>
          </cell>
          <cell r="Z424" t="str">
            <v>52625</v>
          </cell>
          <cell r="AA424">
            <v>74454596.670000002</v>
          </cell>
          <cell r="AB424">
            <v>0</v>
          </cell>
          <cell r="AC424" t="str">
            <v>1110</v>
          </cell>
          <cell r="AD424" t="str">
            <v>Dirección de Metodología y Producción Estadística</v>
          </cell>
          <cell r="AF424" t="str">
            <v>JEANETTE CONSUELO OLARTE BUSTOS - -</v>
          </cell>
          <cell r="AG424" t="str">
            <v>DIMPE_02-Publicar boletines técnicos con los resultados de las operaciones estadísticas priorizadas que implementan el enfoque diferencial</v>
          </cell>
          <cell r="AH424">
            <v>0.2</v>
          </cell>
          <cell r="AI424" t="str">
            <v>DIMPE_05-Entregar boletines y cuadro de resultados de las operaciones estadísticas para publicación</v>
          </cell>
          <cell r="AJ424">
            <v>0.8</v>
          </cell>
          <cell r="AK424">
            <v>0</v>
          </cell>
          <cell r="AL424">
            <v>0</v>
          </cell>
          <cell r="AM424">
            <v>1</v>
          </cell>
          <cell r="AN424" t="str">
            <v>DIMPE_02</v>
          </cell>
          <cell r="AO424">
            <v>14890919.334000001</v>
          </cell>
          <cell r="AP424" t="str">
            <v>DIMPE_05</v>
          </cell>
          <cell r="AQ424">
            <v>59563677.336000003</v>
          </cell>
          <cell r="AR424" t="str">
            <v>0</v>
          </cell>
          <cell r="AS424">
            <v>0</v>
          </cell>
          <cell r="AT424">
            <v>74454596.670000002</v>
          </cell>
          <cell r="AU424">
            <v>0</v>
          </cell>
        </row>
        <row r="425">
          <cell r="A425">
            <v>121010225</v>
          </cell>
          <cell r="B425" t="str">
            <v>Dirección de Metodología y Producción Estadística</v>
          </cell>
          <cell r="C425" t="str">
            <v>DIMPE</v>
          </cell>
          <cell r="D425" t="str">
            <v>DIMPE_C_INTERNAL_2025_EXPO_IMPO_BT</v>
          </cell>
          <cell r="E425" t="str">
            <v>Tematica Comercio Internacional [Economica]</v>
          </cell>
          <cell r="F425" t="str">
            <v>Producción de información Estadística analizada</v>
          </cell>
          <cell r="G425" t="str">
            <v>Boletines Técnicos</v>
          </cell>
          <cell r="H425" t="str">
            <v>DIMPE-Producción de información Estadística analizada-Boletines Técnicos</v>
          </cell>
          <cell r="I425" t="str">
            <v>202300000000008</v>
          </cell>
          <cell r="J425" t="str">
            <v>DIRECCIÓN TERRITORIAL CENTRAL</v>
          </cell>
          <cell r="K425" t="str">
            <v>DANE CENTRAL</v>
          </cell>
          <cell r="L425" t="str">
            <v>Talento Humano</v>
          </cell>
          <cell r="M425" t="str">
            <v>Profesional</v>
          </cell>
          <cell r="N425" t="str">
            <v>1</v>
          </cell>
          <cell r="O425">
            <v>3</v>
          </cell>
          <cell r="P425" t="str">
            <v>25</v>
          </cell>
          <cell r="Q425" t="str">
            <v>3.8333333333</v>
          </cell>
          <cell r="R425">
            <v>100</v>
          </cell>
          <cell r="S425">
            <v>5586730</v>
          </cell>
          <cell r="T425" t="str">
            <v>2025-02-06</v>
          </cell>
          <cell r="U425">
            <v>21415798.329999998</v>
          </cell>
          <cell r="V425">
            <v>21415798</v>
          </cell>
          <cell r="W425">
            <v>0.32999999821186071</v>
          </cell>
          <cell r="X425" t="str">
            <v>no</v>
          </cell>
          <cell r="Y425" t="str">
            <v>no</v>
          </cell>
          <cell r="Z425" t="str">
            <v>54025</v>
          </cell>
          <cell r="AA425">
            <v>21415798</v>
          </cell>
          <cell r="AB425">
            <v>0.32999999821186071</v>
          </cell>
          <cell r="AC425" t="str">
            <v>1114</v>
          </cell>
          <cell r="AD425" t="str">
            <v>Dirección de Metodología y Producción Estadística</v>
          </cell>
          <cell r="AF425" t="str">
            <v>NELSON FELIPE SUAREZ - -</v>
          </cell>
          <cell r="AG425" t="str">
            <v>DIMPE_05-Entregar boletines y cuadro de resultados de las operaciones estadísticas para publicación</v>
          </cell>
          <cell r="AH425">
            <v>1</v>
          </cell>
          <cell r="AI425">
            <v>0</v>
          </cell>
          <cell r="AJ425">
            <v>0</v>
          </cell>
          <cell r="AK425">
            <v>0</v>
          </cell>
          <cell r="AL425">
            <v>0</v>
          </cell>
          <cell r="AM425">
            <v>1</v>
          </cell>
          <cell r="AN425" t="str">
            <v>DIMPE_05</v>
          </cell>
          <cell r="AO425">
            <v>21415798.329999998</v>
          </cell>
          <cell r="AP425" t="str">
            <v>0</v>
          </cell>
          <cell r="AQ425">
            <v>0</v>
          </cell>
          <cell r="AR425" t="str">
            <v>0</v>
          </cell>
          <cell r="AS425">
            <v>0</v>
          </cell>
          <cell r="AT425">
            <v>21415798.329999998</v>
          </cell>
          <cell r="AU425">
            <v>0</v>
          </cell>
        </row>
        <row r="426">
          <cell r="A426">
            <v>121210225</v>
          </cell>
          <cell r="B426" t="str">
            <v>Dirección de Metodología y Producción Estadística</v>
          </cell>
          <cell r="C426" t="str">
            <v>DIMPE</v>
          </cell>
          <cell r="D426" t="str">
            <v>DIMPE_POBREZA_2025_ENCV_CR</v>
          </cell>
          <cell r="E426" t="str">
            <v>Tematica Pobreza Y Condiciones De Vida [Sociales]</v>
          </cell>
          <cell r="F426" t="str">
            <v>Producción de información Estadística analizada</v>
          </cell>
          <cell r="G426" t="str">
            <v>Cuadros de resultados</v>
          </cell>
          <cell r="H426" t="str">
            <v>DIMPE-Producción de información Estadística analizada-Cuadros de resultados</v>
          </cell>
          <cell r="I426" t="str">
            <v>202300000000008</v>
          </cell>
          <cell r="J426" t="str">
            <v>DIRECCIÓN TERRITORIAL CENTRAL</v>
          </cell>
          <cell r="K426" t="str">
            <v>DANE CENTRAL</v>
          </cell>
          <cell r="L426" t="str">
            <v>Talento Humano</v>
          </cell>
          <cell r="M426" t="str">
            <v>Profesional</v>
          </cell>
          <cell r="N426" t="str">
            <v>1</v>
          </cell>
          <cell r="O426">
            <v>6</v>
          </cell>
          <cell r="P426" t="str">
            <v>28</v>
          </cell>
          <cell r="Q426" t="str">
            <v>6.9333333333</v>
          </cell>
          <cell r="R426">
            <v>100</v>
          </cell>
          <cell r="S426">
            <v>10013950</v>
          </cell>
          <cell r="T426" t="str">
            <v>2025-06-03</v>
          </cell>
          <cell r="U426">
            <v>69430053.329999998</v>
          </cell>
          <cell r="V426">
            <v>69430053</v>
          </cell>
          <cell r="W426">
            <v>0.32999999821186071</v>
          </cell>
          <cell r="X426" t="str">
            <v>no</v>
          </cell>
          <cell r="Y426" t="str">
            <v>no</v>
          </cell>
          <cell r="Z426" t="str">
            <v>97525</v>
          </cell>
          <cell r="AA426">
            <v>69430053</v>
          </cell>
          <cell r="AB426">
            <v>0.32999999821186071</v>
          </cell>
          <cell r="AC426" t="str">
            <v>5478</v>
          </cell>
          <cell r="AD426" t="str">
            <v>Dirección de Metodología y Producción Estadística</v>
          </cell>
          <cell r="AF426" t="str">
            <v>CAMILO ANDRÉS ÁVILA CARREÑO - -</v>
          </cell>
          <cell r="AG426" t="str">
            <v>DIMPE_05-Entregar boletines y cuadro de resultados de las operaciones estadísticas para publicación</v>
          </cell>
          <cell r="AH426">
            <v>1</v>
          </cell>
          <cell r="AI426">
            <v>0</v>
          </cell>
          <cell r="AJ426">
            <v>0</v>
          </cell>
          <cell r="AK426">
            <v>0</v>
          </cell>
          <cell r="AL426">
            <v>0</v>
          </cell>
          <cell r="AM426">
            <v>1</v>
          </cell>
          <cell r="AN426" t="str">
            <v>DIMPE_05</v>
          </cell>
          <cell r="AO426">
            <v>69430053.329999998</v>
          </cell>
          <cell r="AP426" t="str">
            <v>0</v>
          </cell>
          <cell r="AQ426">
            <v>0</v>
          </cell>
          <cell r="AR426" t="str">
            <v>0</v>
          </cell>
          <cell r="AS426">
            <v>0</v>
          </cell>
          <cell r="AT426">
            <v>69430053.329999998</v>
          </cell>
          <cell r="AU426">
            <v>0</v>
          </cell>
        </row>
        <row r="427">
          <cell r="A427">
            <v>119610225</v>
          </cell>
          <cell r="B427" t="str">
            <v>Dirección de Metodología y Producción Estadística</v>
          </cell>
          <cell r="C427" t="str">
            <v>DIMPE</v>
          </cell>
          <cell r="D427" t="str">
            <v>DIMPE_AGRO_2025_SIPSA_CR</v>
          </cell>
          <cell r="E427" t="str">
            <v>Tematica Agropecuaria [Economica]</v>
          </cell>
          <cell r="F427" t="str">
            <v>Producción de información Estadística analizada</v>
          </cell>
          <cell r="G427" t="str">
            <v>Cuadros de resultados</v>
          </cell>
          <cell r="H427" t="str">
            <v>DIMPE-Producción de información Estadística analizada-Cuadros de resultados</v>
          </cell>
          <cell r="I427" t="str">
            <v>202300000000008</v>
          </cell>
          <cell r="J427" t="str">
            <v>DIRECCIÓN TERRITORIAL CENTRAL</v>
          </cell>
          <cell r="K427" t="str">
            <v>DANE CENTRAL</v>
          </cell>
          <cell r="L427" t="str">
            <v>Talento Humano</v>
          </cell>
          <cell r="M427" t="str">
            <v>Profesional</v>
          </cell>
          <cell r="N427" t="str">
            <v>1</v>
          </cell>
          <cell r="O427">
            <v>9</v>
          </cell>
          <cell r="P427" t="str">
            <v>0</v>
          </cell>
          <cell r="Q427" t="str">
            <v>9</v>
          </cell>
          <cell r="R427">
            <v>100</v>
          </cell>
          <cell r="S427">
            <v>4000000</v>
          </cell>
          <cell r="T427" t="str">
            <v>2025-01-10 00:00:00</v>
          </cell>
          <cell r="U427">
            <v>36000000</v>
          </cell>
          <cell r="V427">
            <v>36000000</v>
          </cell>
          <cell r="W427">
            <v>0</v>
          </cell>
          <cell r="X427" t="str">
            <v>NO</v>
          </cell>
          <cell r="Y427" t="str">
            <v>NO</v>
          </cell>
          <cell r="Z427" t="str">
            <v>36525</v>
          </cell>
          <cell r="AA427">
            <v>36000000</v>
          </cell>
          <cell r="AB427">
            <v>0</v>
          </cell>
          <cell r="AC427" t="str">
            <v>454</v>
          </cell>
          <cell r="AD427" t="str">
            <v>Dirección de Metodología y Producción Estadística</v>
          </cell>
          <cell r="AF427" t="str">
            <v>CAROLINA OSORIO GRAJALES-PRIORIDAD II - -</v>
          </cell>
          <cell r="AG427" t="str">
            <v>DIMPE_05-Entregar boletines y cuadro de resultados de las operaciones estadísticas para publicación</v>
          </cell>
          <cell r="AH427">
            <v>1</v>
          </cell>
          <cell r="AI427">
            <v>0</v>
          </cell>
          <cell r="AJ427">
            <v>0</v>
          </cell>
          <cell r="AK427">
            <v>0</v>
          </cell>
          <cell r="AL427">
            <v>0</v>
          </cell>
          <cell r="AM427">
            <v>1</v>
          </cell>
          <cell r="AN427" t="str">
            <v>DIMPE_05</v>
          </cell>
          <cell r="AO427">
            <v>36000000</v>
          </cell>
          <cell r="AP427" t="str">
            <v>0</v>
          </cell>
          <cell r="AQ427">
            <v>0</v>
          </cell>
          <cell r="AR427" t="str">
            <v>0</v>
          </cell>
          <cell r="AS427">
            <v>0</v>
          </cell>
          <cell r="AT427">
            <v>36000000</v>
          </cell>
          <cell r="AU427">
            <v>0</v>
          </cell>
        </row>
        <row r="428">
          <cell r="A428">
            <v>118910225</v>
          </cell>
          <cell r="B428" t="str">
            <v>Dirección de Metodología y Producción Estadística</v>
          </cell>
          <cell r="C428" t="str">
            <v>DIMPE</v>
          </cell>
          <cell r="D428" t="str">
            <v>DIMPE_POBREZA_2025_MEDIDAS_DE_POBREZA_BT</v>
          </cell>
          <cell r="E428" t="str">
            <v>Tematica Pobreza Y Condiciones De Vida [Sociales]</v>
          </cell>
          <cell r="F428" t="str">
            <v>Producción de información Estadística analizada</v>
          </cell>
          <cell r="G428" t="str">
            <v>Boletines Técnicos</v>
          </cell>
          <cell r="H428" t="str">
            <v>DIMPE-Producción de información Estadística analizada-Boletines Técnicos</v>
          </cell>
          <cell r="I428" t="str">
            <v>202300000000008</v>
          </cell>
          <cell r="J428" t="str">
            <v>DIRECCIÓN TERRITORIAL CENTRAL</v>
          </cell>
          <cell r="K428" t="str">
            <v>DANE CENTRAL</v>
          </cell>
          <cell r="L428" t="str">
            <v>Talento Humano</v>
          </cell>
          <cell r="M428" t="str">
            <v>Profesional</v>
          </cell>
          <cell r="N428" t="str">
            <v>1</v>
          </cell>
          <cell r="O428">
            <v>6</v>
          </cell>
          <cell r="P428" t="str">
            <v>0</v>
          </cell>
          <cell r="Q428" t="str">
            <v>6</v>
          </cell>
          <cell r="R428">
            <v>100</v>
          </cell>
          <cell r="S428">
            <v>11000000</v>
          </cell>
          <cell r="T428" t="str">
            <v>2025-01-10 00:00:00</v>
          </cell>
          <cell r="U428">
            <v>66000000</v>
          </cell>
          <cell r="V428">
            <v>66000000</v>
          </cell>
          <cell r="W428">
            <v>0</v>
          </cell>
          <cell r="X428" t="str">
            <v>NO</v>
          </cell>
          <cell r="Y428" t="str">
            <v>NO</v>
          </cell>
          <cell r="Z428" t="str">
            <v>37525</v>
          </cell>
          <cell r="AA428">
            <v>66000000</v>
          </cell>
          <cell r="AB428">
            <v>0</v>
          </cell>
          <cell r="AC428" t="str">
            <v>459</v>
          </cell>
          <cell r="AD428" t="str">
            <v>Dirección de Metodología y Producción Estadística</v>
          </cell>
          <cell r="AF428" t="str">
            <v>SILVIA ESPERANZA BOTELLO-PRIORIDAD II - -</v>
          </cell>
          <cell r="AG428" t="str">
            <v>DIMPE_05-Entregar boletines y cuadro de resultados de las operaciones estadísticas para publicación</v>
          </cell>
          <cell r="AH428">
            <v>1</v>
          </cell>
          <cell r="AI428">
            <v>0</v>
          </cell>
          <cell r="AJ428">
            <v>0</v>
          </cell>
          <cell r="AK428">
            <v>0</v>
          </cell>
          <cell r="AL428">
            <v>0</v>
          </cell>
          <cell r="AM428">
            <v>1</v>
          </cell>
          <cell r="AN428" t="str">
            <v>DIMPE_05</v>
          </cell>
          <cell r="AO428">
            <v>66000000</v>
          </cell>
          <cell r="AP428" t="str">
            <v>0</v>
          </cell>
          <cell r="AQ428">
            <v>0</v>
          </cell>
          <cell r="AR428" t="str">
            <v>0</v>
          </cell>
          <cell r="AS428">
            <v>0</v>
          </cell>
          <cell r="AT428">
            <v>66000000</v>
          </cell>
          <cell r="AU428">
            <v>0</v>
          </cell>
        </row>
        <row r="429">
          <cell r="A429">
            <v>118810225</v>
          </cell>
          <cell r="B429" t="str">
            <v>Dirección de Metodología y Producción Estadística</v>
          </cell>
          <cell r="C429" t="str">
            <v>DIMPE</v>
          </cell>
          <cell r="D429" t="str">
            <v>DIMPE_POBREZA_2025_MEDIDAS_DE_POBREZA_BT</v>
          </cell>
          <cell r="E429" t="str">
            <v>Tematica Pobreza Y Condiciones De Vida [Sociales]</v>
          </cell>
          <cell r="F429" t="str">
            <v>Producción de información Estadística analizada</v>
          </cell>
          <cell r="G429" t="str">
            <v>Boletines Técnicos</v>
          </cell>
          <cell r="H429" t="str">
            <v>DIMPE-Producción de información Estadística analizada-Boletines Técnicos</v>
          </cell>
          <cell r="I429" t="str">
            <v>202300000000008</v>
          </cell>
          <cell r="J429" t="str">
            <v>DIRECCIÓN TERRITORIAL CENTRAL</v>
          </cell>
          <cell r="K429" t="str">
            <v>DANE CENTRAL</v>
          </cell>
          <cell r="L429" t="str">
            <v>Talento Humano</v>
          </cell>
          <cell r="M429" t="str">
            <v>Profesional</v>
          </cell>
          <cell r="N429" t="str">
            <v>1</v>
          </cell>
          <cell r="O429">
            <v>9</v>
          </cell>
          <cell r="P429" t="str">
            <v>0</v>
          </cell>
          <cell r="Q429" t="str">
            <v>9</v>
          </cell>
          <cell r="R429">
            <v>100</v>
          </cell>
          <cell r="S429">
            <v>7378700</v>
          </cell>
          <cell r="T429" t="str">
            <v>2025-01-10 00:00:00</v>
          </cell>
          <cell r="U429">
            <v>66408300</v>
          </cell>
          <cell r="V429">
            <v>66408300</v>
          </cell>
          <cell r="W429">
            <v>0</v>
          </cell>
          <cell r="X429" t="str">
            <v>NO</v>
          </cell>
          <cell r="Y429" t="str">
            <v>NO</v>
          </cell>
          <cell r="Z429" t="str">
            <v>39425</v>
          </cell>
          <cell r="AA429">
            <v>66408300</v>
          </cell>
          <cell r="AB429">
            <v>0</v>
          </cell>
          <cell r="AC429" t="str">
            <v>283</v>
          </cell>
          <cell r="AD429" t="str">
            <v>Dirección de Metodología y Producción Estadística</v>
          </cell>
          <cell r="AF429" t="str">
            <v>ALEJANDRA ROMERO RODRÍGUEZ-PRIORIDAD II - -</v>
          </cell>
          <cell r="AG429" t="str">
            <v>DIMPE_05-Entregar boletines y cuadro de resultados de las operaciones estadísticas para publicación</v>
          </cell>
          <cell r="AH429">
            <v>1</v>
          </cell>
          <cell r="AI429">
            <v>0</v>
          </cell>
          <cell r="AJ429">
            <v>0</v>
          </cell>
          <cell r="AK429">
            <v>0</v>
          </cell>
          <cell r="AL429">
            <v>0</v>
          </cell>
          <cell r="AM429">
            <v>1</v>
          </cell>
          <cell r="AN429" t="str">
            <v>DIMPE_05</v>
          </cell>
          <cell r="AO429">
            <v>66408300</v>
          </cell>
          <cell r="AP429" t="str">
            <v>0</v>
          </cell>
          <cell r="AQ429">
            <v>0</v>
          </cell>
          <cell r="AR429" t="str">
            <v>0</v>
          </cell>
          <cell r="AS429">
            <v>0</v>
          </cell>
          <cell r="AT429">
            <v>66408300</v>
          </cell>
          <cell r="AU429">
            <v>0</v>
          </cell>
        </row>
        <row r="430">
          <cell r="A430">
            <v>117510225</v>
          </cell>
          <cell r="B430" t="str">
            <v>Dirección de Metodología y Producción Estadística</v>
          </cell>
          <cell r="C430" t="str">
            <v>DIMPE</v>
          </cell>
          <cell r="D430" t="str">
            <v>DIMPE_PRECIOS_2025_IPPR_CR</v>
          </cell>
          <cell r="E430" t="str">
            <v>Tematica Precios [Economica]</v>
          </cell>
          <cell r="F430" t="str">
            <v>Producción de información Estadística analizada</v>
          </cell>
          <cell r="G430" t="str">
            <v>Cuadros de resultados</v>
          </cell>
          <cell r="H430" t="str">
            <v>DIMPE-Producción de información Estadística analizada-Cuadros de resultados</v>
          </cell>
          <cell r="I430" t="str">
            <v>202300000000008</v>
          </cell>
          <cell r="J430" t="str">
            <v>DIRECCIÓN TERRITORIAL CENTRAL</v>
          </cell>
          <cell r="K430" t="str">
            <v>DANE CENTRAL</v>
          </cell>
          <cell r="L430" t="str">
            <v>Talento Humano</v>
          </cell>
          <cell r="M430" t="str">
            <v>Profesional</v>
          </cell>
          <cell r="N430" t="str">
            <v>1</v>
          </cell>
          <cell r="O430">
            <v>10</v>
          </cell>
          <cell r="P430" t="str">
            <v>0</v>
          </cell>
          <cell r="Q430" t="str">
            <v>10.0000000000</v>
          </cell>
          <cell r="R430">
            <v>100</v>
          </cell>
          <cell r="S430">
            <v>5644706</v>
          </cell>
          <cell r="T430" t="str">
            <v>2025-02-24</v>
          </cell>
          <cell r="U430">
            <v>56447060</v>
          </cell>
          <cell r="V430">
            <v>56447060</v>
          </cell>
          <cell r="W430">
            <v>0</v>
          </cell>
          <cell r="X430" t="str">
            <v>NO</v>
          </cell>
          <cell r="Y430" t="str">
            <v>NO</v>
          </cell>
          <cell r="Z430" t="str">
            <v>63725</v>
          </cell>
          <cell r="AA430">
            <v>56447060</v>
          </cell>
          <cell r="AB430">
            <v>0</v>
          </cell>
          <cell r="AC430" t="str">
            <v>1243</v>
          </cell>
          <cell r="AD430" t="str">
            <v>Dirección de Metodología y Producción Estadística</v>
          </cell>
          <cell r="AF430" t="str">
            <v>NICOLAS ARCE BUITRAGO - PRIORITARIO - -</v>
          </cell>
          <cell r="AG430" t="str">
            <v>DIMPE_05-Entregar boletines y cuadro de resultados de las operaciones estadísticas para publicación</v>
          </cell>
          <cell r="AH430">
            <v>1</v>
          </cell>
          <cell r="AI430">
            <v>0</v>
          </cell>
          <cell r="AJ430">
            <v>0</v>
          </cell>
          <cell r="AK430">
            <v>0</v>
          </cell>
          <cell r="AL430">
            <v>0</v>
          </cell>
          <cell r="AM430">
            <v>1</v>
          </cell>
          <cell r="AN430" t="str">
            <v>DIMPE_05</v>
          </cell>
          <cell r="AO430">
            <v>56447060</v>
          </cell>
          <cell r="AP430" t="str">
            <v>0</v>
          </cell>
          <cell r="AQ430">
            <v>0</v>
          </cell>
          <cell r="AR430" t="str">
            <v>0</v>
          </cell>
          <cell r="AS430">
            <v>0</v>
          </cell>
          <cell r="AT430">
            <v>56447060</v>
          </cell>
          <cell r="AU430">
            <v>0</v>
          </cell>
        </row>
        <row r="431">
          <cell r="A431">
            <v>117310225</v>
          </cell>
          <cell r="B431" t="str">
            <v>Dirección de Metodología y Producción Estadística</v>
          </cell>
          <cell r="C431" t="str">
            <v>DIMPE</v>
          </cell>
          <cell r="D431" t="str">
            <v>DIMPE_PRECIOS_2025_IPC_CR</v>
          </cell>
          <cell r="E431" t="str">
            <v>Tematica Precios [Economica]</v>
          </cell>
          <cell r="F431" t="str">
            <v>Producción de información Estadística analizada</v>
          </cell>
          <cell r="G431" t="str">
            <v>Cuadros de resultados</v>
          </cell>
          <cell r="H431" t="str">
            <v>DIMPE-Producción de información Estadística analizada-Cuadros de resultados</v>
          </cell>
          <cell r="I431" t="str">
            <v>202300000000008</v>
          </cell>
          <cell r="J431" t="str">
            <v>DIRECCIÓN TERRITORIAL CENTRAL</v>
          </cell>
          <cell r="K431" t="str">
            <v>DANE CENTRAL</v>
          </cell>
          <cell r="L431" t="str">
            <v>Talento Humano</v>
          </cell>
          <cell r="M431" t="str">
            <v>Profesional</v>
          </cell>
          <cell r="N431" t="str">
            <v>1</v>
          </cell>
          <cell r="O431">
            <v>10</v>
          </cell>
          <cell r="P431" t="str">
            <v>0</v>
          </cell>
          <cell r="Q431" t="str">
            <v>10.0000000000</v>
          </cell>
          <cell r="R431">
            <v>100</v>
          </cell>
          <cell r="S431">
            <v>5534025</v>
          </cell>
          <cell r="T431" t="str">
            <v>2025-01-20</v>
          </cell>
          <cell r="U431">
            <v>55340250</v>
          </cell>
          <cell r="V431">
            <v>55340250</v>
          </cell>
          <cell r="W431">
            <v>0</v>
          </cell>
          <cell r="X431" t="str">
            <v>NO</v>
          </cell>
          <cell r="Y431" t="str">
            <v>NO</v>
          </cell>
          <cell r="Z431" t="str">
            <v>24325</v>
          </cell>
          <cell r="AA431">
            <v>55340250</v>
          </cell>
          <cell r="AB431">
            <v>0</v>
          </cell>
          <cell r="AC431" t="str">
            <v>1722</v>
          </cell>
          <cell r="AD431" t="str">
            <v>Dirección de Metodología y Producción Estadística</v>
          </cell>
          <cell r="AF431" t="str">
            <v>JULIE PAULINE TRIANA SANCHEZ - PRIORITARIO - -</v>
          </cell>
          <cell r="AG431" t="str">
            <v>DIMPE_05-Entregar boletines y cuadro de resultados de las operaciones estadísticas para publicación</v>
          </cell>
          <cell r="AH431">
            <v>1</v>
          </cell>
          <cell r="AI431">
            <v>0</v>
          </cell>
          <cell r="AJ431">
            <v>0</v>
          </cell>
          <cell r="AK431">
            <v>0</v>
          </cell>
          <cell r="AL431">
            <v>0</v>
          </cell>
          <cell r="AM431">
            <v>1</v>
          </cell>
          <cell r="AN431" t="str">
            <v>DIMPE_05</v>
          </cell>
          <cell r="AO431">
            <v>55340250</v>
          </cell>
          <cell r="AP431" t="str">
            <v>0</v>
          </cell>
          <cell r="AQ431">
            <v>0</v>
          </cell>
          <cell r="AR431" t="str">
            <v>0</v>
          </cell>
          <cell r="AS431">
            <v>0</v>
          </cell>
          <cell r="AT431">
            <v>55340250</v>
          </cell>
          <cell r="AU431">
            <v>0</v>
          </cell>
        </row>
        <row r="432">
          <cell r="A432">
            <v>115910225</v>
          </cell>
          <cell r="B432" t="str">
            <v>Dirección de Metodología y Producción Estadística</v>
          </cell>
          <cell r="C432" t="str">
            <v>DIMPE</v>
          </cell>
          <cell r="D432" t="str">
            <v>DIMPE_SERVICIOS_2025_EMA_BT</v>
          </cell>
          <cell r="E432" t="str">
            <v>Tematica Servicios [Economica]</v>
          </cell>
          <cell r="F432" t="str">
            <v>Producción de información Estadística analizada</v>
          </cell>
          <cell r="G432" t="str">
            <v>Boletines Técnicos</v>
          </cell>
          <cell r="H432" t="str">
            <v>DIMPE-Producción de información Estadística analizada-Boletines Técnicos</v>
          </cell>
          <cell r="I432" t="str">
            <v>202300000000008</v>
          </cell>
          <cell r="J432" t="str">
            <v>DIRECCIÓN TERRITORIAL CENTRAL</v>
          </cell>
          <cell r="K432" t="str">
            <v>DANE CENTRAL</v>
          </cell>
          <cell r="L432" t="str">
            <v>Talento Humano</v>
          </cell>
          <cell r="M432" t="str">
            <v>Técnico</v>
          </cell>
          <cell r="N432" t="str">
            <v>1</v>
          </cell>
          <cell r="O432">
            <v>6</v>
          </cell>
          <cell r="P432" t="str">
            <v>0</v>
          </cell>
          <cell r="Q432" t="str">
            <v>6</v>
          </cell>
          <cell r="R432">
            <v>100</v>
          </cell>
          <cell r="S432">
            <v>2952534</v>
          </cell>
          <cell r="T432" t="str">
            <v>2025-01-07 00:00:00</v>
          </cell>
          <cell r="U432">
            <v>17715204</v>
          </cell>
          <cell r="V432">
            <v>17715204</v>
          </cell>
          <cell r="W432">
            <v>0</v>
          </cell>
          <cell r="X432" t="str">
            <v>NO</v>
          </cell>
          <cell r="Y432" t="str">
            <v>NO</v>
          </cell>
          <cell r="Z432" t="str">
            <v>21825</v>
          </cell>
          <cell r="AA432">
            <v>17715204</v>
          </cell>
          <cell r="AB432">
            <v>0</v>
          </cell>
          <cell r="AC432" t="str">
            <v>1729</v>
          </cell>
          <cell r="AD432" t="str">
            <v>Dirección de Metodología y Producción Estadística</v>
          </cell>
          <cell r="AF432" t="str">
            <v>MELVA PEREZ FUENTES - PRIORITARIO - -</v>
          </cell>
          <cell r="AG432" t="str">
            <v>DIMPE_05-Entregar boletines y cuadro de resultados de las operaciones estadísticas para publicación</v>
          </cell>
          <cell r="AH432">
            <v>1</v>
          </cell>
          <cell r="AI432">
            <v>0</v>
          </cell>
          <cell r="AJ432">
            <v>0</v>
          </cell>
          <cell r="AK432">
            <v>0</v>
          </cell>
          <cell r="AL432">
            <v>0</v>
          </cell>
          <cell r="AM432">
            <v>1</v>
          </cell>
          <cell r="AN432" t="str">
            <v>DIMPE_05</v>
          </cell>
          <cell r="AO432">
            <v>17715204</v>
          </cell>
          <cell r="AP432" t="str">
            <v>0</v>
          </cell>
          <cell r="AQ432">
            <v>0</v>
          </cell>
          <cell r="AR432" t="str">
            <v>0</v>
          </cell>
          <cell r="AS432">
            <v>0</v>
          </cell>
          <cell r="AT432">
            <v>17715204</v>
          </cell>
          <cell r="AU432">
            <v>0</v>
          </cell>
        </row>
        <row r="433">
          <cell r="A433">
            <v>115810225</v>
          </cell>
          <cell r="B433" t="str">
            <v>Dirección de Metodología y Producción Estadística</v>
          </cell>
          <cell r="C433" t="str">
            <v>DIMPE</v>
          </cell>
          <cell r="D433" t="str">
            <v>DIMPE_POBREZA_2025_ENCV_BT</v>
          </cell>
          <cell r="E433" t="str">
            <v>Tematica Pobreza Y Condiciones De Vida [Sociales]</v>
          </cell>
          <cell r="F433" t="str">
            <v>Producción de información Estadística analizada</v>
          </cell>
          <cell r="G433" t="str">
            <v>Boletines Técnicos</v>
          </cell>
          <cell r="H433" t="str">
            <v>DIMPE-Producción de información Estadística analizada-Boletines Técnicos</v>
          </cell>
          <cell r="I433" t="str">
            <v>202300000000008</v>
          </cell>
          <cell r="J433" t="str">
            <v>DIRECCIÓN TERRITORIAL CENTRAL</v>
          </cell>
          <cell r="K433" t="str">
            <v>DANE CENTRAL</v>
          </cell>
          <cell r="L433" t="str">
            <v>Talento Humano</v>
          </cell>
          <cell r="M433" t="str">
            <v>Experto I</v>
          </cell>
          <cell r="N433" t="str">
            <v>1</v>
          </cell>
          <cell r="O433">
            <v>8</v>
          </cell>
          <cell r="P433" t="str">
            <v>0</v>
          </cell>
          <cell r="Q433" t="str">
            <v>8</v>
          </cell>
          <cell r="R433">
            <v>100</v>
          </cell>
          <cell r="S433">
            <v>14230350</v>
          </cell>
          <cell r="T433" t="str">
            <v>2025-01-07 00:00:00</v>
          </cell>
          <cell r="U433">
            <v>113842800</v>
          </cell>
          <cell r="V433">
            <v>113842800</v>
          </cell>
          <cell r="W433">
            <v>0</v>
          </cell>
          <cell r="X433" t="str">
            <v>NO</v>
          </cell>
          <cell r="Y433" t="str">
            <v>NO</v>
          </cell>
          <cell r="Z433" t="str">
            <v>12025</v>
          </cell>
          <cell r="AA433">
            <v>113842800</v>
          </cell>
          <cell r="AB433">
            <v>0</v>
          </cell>
          <cell r="AC433" t="str">
            <v>1704</v>
          </cell>
          <cell r="AD433" t="str">
            <v>Dirección de Metodología y Producción Estadística</v>
          </cell>
          <cell r="AF433" t="str">
            <v>CRISTINA PAOLA MIRANDA ESCANDON - PRIORITARIO - -</v>
          </cell>
          <cell r="AG433" t="str">
            <v>DIMPE_05-Entregar boletines y cuadro de resultados de las operaciones estadísticas para publicación</v>
          </cell>
          <cell r="AH433">
            <v>1</v>
          </cell>
          <cell r="AI433">
            <v>0</v>
          </cell>
          <cell r="AJ433">
            <v>0</v>
          </cell>
          <cell r="AK433">
            <v>0</v>
          </cell>
          <cell r="AL433">
            <v>0</v>
          </cell>
          <cell r="AM433">
            <v>1</v>
          </cell>
          <cell r="AN433" t="str">
            <v>DIMPE_05</v>
          </cell>
          <cell r="AO433">
            <v>113842800</v>
          </cell>
          <cell r="AP433" t="str">
            <v>0</v>
          </cell>
          <cell r="AQ433">
            <v>0</v>
          </cell>
          <cell r="AR433" t="str">
            <v>0</v>
          </cell>
          <cell r="AS433">
            <v>0</v>
          </cell>
          <cell r="AT433">
            <v>113842800</v>
          </cell>
          <cell r="AU433">
            <v>0</v>
          </cell>
        </row>
        <row r="434">
          <cell r="A434">
            <v>115610225</v>
          </cell>
          <cell r="B434" t="str">
            <v>Dirección de Metodología y Producción Estadística</v>
          </cell>
          <cell r="C434" t="str">
            <v>DIMPE</v>
          </cell>
          <cell r="D434" t="str">
            <v>DIMPE_MERCADO_2025_GEIH_BT</v>
          </cell>
          <cell r="E434" t="str">
            <v>Tematica Mercado [Sociales]</v>
          </cell>
          <cell r="F434" t="str">
            <v>Producción de información Estadística analizada</v>
          </cell>
          <cell r="G434" t="str">
            <v>Boletines Técnicos</v>
          </cell>
          <cell r="H434" t="str">
            <v>DIMPE-Producción de información Estadística analizada-Boletines Técnicos</v>
          </cell>
          <cell r="I434" t="str">
            <v>202300000000008</v>
          </cell>
          <cell r="J434" t="str">
            <v>DIRECCIÓN TERRITORIAL CENTRAL</v>
          </cell>
          <cell r="K434" t="str">
            <v>DANE CENTRAL</v>
          </cell>
          <cell r="L434" t="str">
            <v>Talento Humano</v>
          </cell>
          <cell r="M434" t="str">
            <v>Profesional</v>
          </cell>
          <cell r="N434" t="str">
            <v>1</v>
          </cell>
          <cell r="O434">
            <v>11</v>
          </cell>
          <cell r="P434" t="str">
            <v>15</v>
          </cell>
          <cell r="Q434" t="str">
            <v>11.5000000000</v>
          </cell>
          <cell r="R434">
            <v>100</v>
          </cell>
          <cell r="S434">
            <v>6000000</v>
          </cell>
          <cell r="T434" t="str">
            <v>2025-01-15</v>
          </cell>
          <cell r="U434">
            <v>69000000</v>
          </cell>
          <cell r="V434">
            <v>69000000</v>
          </cell>
          <cell r="W434">
            <v>0</v>
          </cell>
          <cell r="X434" t="str">
            <v>NO</v>
          </cell>
          <cell r="Y434" t="str">
            <v>NO</v>
          </cell>
          <cell r="Z434" t="str">
            <v>21425</v>
          </cell>
          <cell r="AA434">
            <v>69000000</v>
          </cell>
          <cell r="AB434">
            <v>0</v>
          </cell>
          <cell r="AC434" t="str">
            <v>1702</v>
          </cell>
          <cell r="AD434" t="str">
            <v>Dirección de Metodología y Producción Estadística</v>
          </cell>
          <cell r="AF434" t="str">
            <v>MARTHA ESPERANZA SIERRA BELTRAN - PRIORITARIO - -</v>
          </cell>
          <cell r="AG434" t="str">
            <v>DIMPE_05-Entregar boletines y cuadro de resultados de las operaciones estadísticas para publicación</v>
          </cell>
          <cell r="AH434">
            <v>1</v>
          </cell>
          <cell r="AI434">
            <v>0</v>
          </cell>
          <cell r="AJ434">
            <v>0</v>
          </cell>
          <cell r="AK434">
            <v>0</v>
          </cell>
          <cell r="AL434">
            <v>0</v>
          </cell>
          <cell r="AM434">
            <v>1</v>
          </cell>
          <cell r="AN434" t="str">
            <v>DIMPE_05</v>
          </cell>
          <cell r="AO434">
            <v>69000000</v>
          </cell>
          <cell r="AP434" t="str">
            <v>0</v>
          </cell>
          <cell r="AQ434">
            <v>0</v>
          </cell>
          <cell r="AR434" t="str">
            <v>0</v>
          </cell>
          <cell r="AS434">
            <v>0</v>
          </cell>
          <cell r="AT434">
            <v>69000000</v>
          </cell>
          <cell r="AU434">
            <v>0</v>
          </cell>
        </row>
        <row r="435">
          <cell r="A435">
            <v>118510225</v>
          </cell>
          <cell r="B435" t="str">
            <v>Dirección de Metodología y Producción Estadística</v>
          </cell>
          <cell r="C435" t="str">
            <v>DIMPE</v>
          </cell>
          <cell r="D435" t="str">
            <v>DIMPE_AGRO_2025_SIPSA_BT</v>
          </cell>
          <cell r="E435" t="str">
            <v>Tematica Agropecuaria [Economica]</v>
          </cell>
          <cell r="F435" t="str">
            <v>Producción de información Estadística analizada</v>
          </cell>
          <cell r="G435" t="str">
            <v>Boletines Técnicos</v>
          </cell>
          <cell r="H435" t="str">
            <v>DIMPE-Producción de información Estadística analizada-Boletines Técnicos</v>
          </cell>
          <cell r="I435" t="str">
            <v>202300000000008</v>
          </cell>
          <cell r="J435" t="str">
            <v>DIRECCIÓN TERRITORIAL CENTRAL</v>
          </cell>
          <cell r="K435" t="str">
            <v>DANE CENTRAL</v>
          </cell>
          <cell r="L435" t="str">
            <v>Talento Humano</v>
          </cell>
          <cell r="M435" t="str">
            <v>Profesional</v>
          </cell>
          <cell r="N435" t="str">
            <v>1</v>
          </cell>
          <cell r="O435">
            <v>9</v>
          </cell>
          <cell r="P435" t="str">
            <v>0</v>
          </cell>
          <cell r="Q435" t="str">
            <v>9.0000000000</v>
          </cell>
          <cell r="R435">
            <v>100</v>
          </cell>
          <cell r="S435">
            <v>5165791</v>
          </cell>
          <cell r="T435" t="str">
            <v>2025-01-15</v>
          </cell>
          <cell r="U435">
            <v>46492119</v>
          </cell>
          <cell r="V435">
            <v>46492119</v>
          </cell>
          <cell r="W435">
            <v>0</v>
          </cell>
          <cell r="X435" t="str">
            <v>no</v>
          </cell>
          <cell r="Y435" t="str">
            <v>no</v>
          </cell>
          <cell r="Z435" t="str">
            <v>22025</v>
          </cell>
          <cell r="AA435">
            <v>46492119</v>
          </cell>
          <cell r="AB435">
            <v>0</v>
          </cell>
          <cell r="AC435" t="str">
            <v>1709</v>
          </cell>
          <cell r="AD435" t="str">
            <v>Dirección de Metodología y Producción Estadística</v>
          </cell>
          <cell r="AF435" t="str">
            <v>JAIME PULIDO CANASTO -PRIORIDAD II - -</v>
          </cell>
          <cell r="AG435" t="str">
            <v>DIMPE_05-Entregar boletines y cuadro de resultados de las operaciones estadísticas para publicación</v>
          </cell>
          <cell r="AH435">
            <v>1</v>
          </cell>
          <cell r="AI435">
            <v>0</v>
          </cell>
          <cell r="AJ435">
            <v>0</v>
          </cell>
          <cell r="AK435">
            <v>0</v>
          </cell>
          <cell r="AL435">
            <v>0</v>
          </cell>
          <cell r="AM435">
            <v>1</v>
          </cell>
          <cell r="AN435" t="str">
            <v>DIMPE_05</v>
          </cell>
          <cell r="AO435">
            <v>46492119</v>
          </cell>
          <cell r="AP435" t="str">
            <v>0</v>
          </cell>
          <cell r="AQ435">
            <v>0</v>
          </cell>
          <cell r="AR435" t="str">
            <v>0</v>
          </cell>
          <cell r="AS435">
            <v>0</v>
          </cell>
          <cell r="AT435">
            <v>46492119</v>
          </cell>
          <cell r="AU435">
            <v>0</v>
          </cell>
        </row>
        <row r="436">
          <cell r="A436">
            <v>116510225</v>
          </cell>
          <cell r="B436" t="str">
            <v>Dirección de Metodología y Producción Estadística</v>
          </cell>
          <cell r="C436" t="str">
            <v>DIMPE</v>
          </cell>
          <cell r="D436" t="str">
            <v>DIMPE_C_INTERNAL_2025_ZF_BT</v>
          </cell>
          <cell r="E436" t="str">
            <v>Tematica Comercio Internacional [Economica]</v>
          </cell>
          <cell r="F436" t="str">
            <v>Producción de información Estadística analizada</v>
          </cell>
          <cell r="G436" t="str">
            <v>Boletines Técnicos</v>
          </cell>
          <cell r="H436" t="str">
            <v>DIMPE-Producción de información Estadística analizada-Boletines Técnicos</v>
          </cell>
          <cell r="I436" t="str">
            <v>202300000000008</v>
          </cell>
          <cell r="J436" t="str">
            <v>DIRECCIÓN TERRITORIAL CENTRAL</v>
          </cell>
          <cell r="K436" t="str">
            <v>DANE CENTRAL</v>
          </cell>
          <cell r="L436" t="str">
            <v>Talento Humano</v>
          </cell>
          <cell r="M436" t="str">
            <v>Profesional</v>
          </cell>
          <cell r="N436" t="str">
            <v>1</v>
          </cell>
          <cell r="O436">
            <v>11</v>
          </cell>
          <cell r="P436" t="str">
            <v>14</v>
          </cell>
          <cell r="Q436" t="str">
            <v>11.4666666667</v>
          </cell>
          <cell r="R436">
            <v>100</v>
          </cell>
          <cell r="S436">
            <v>6008370</v>
          </cell>
          <cell r="T436" t="str">
            <v>2025-01-15</v>
          </cell>
          <cell r="U436">
            <v>68895976</v>
          </cell>
          <cell r="V436">
            <v>68895976</v>
          </cell>
          <cell r="W436">
            <v>0</v>
          </cell>
          <cell r="X436" t="str">
            <v>no</v>
          </cell>
          <cell r="Y436" t="str">
            <v>no</v>
          </cell>
          <cell r="Z436" t="str">
            <v>31925</v>
          </cell>
          <cell r="AA436">
            <v>68895976</v>
          </cell>
          <cell r="AB436">
            <v>0</v>
          </cell>
          <cell r="AC436" t="str">
            <v>1715</v>
          </cell>
          <cell r="AD436" t="str">
            <v>Dirección de Metodología y Producción Estadística</v>
          </cell>
          <cell r="AF436" t="str">
            <v>MARIA FERNANDA ALBARRACIN ARIZMENDY - PRIORITARIO - -</v>
          </cell>
          <cell r="AG436" t="str">
            <v>DIMPE_05-Entregar boletines y cuadro de resultados de las operaciones estadísticas para publicación</v>
          </cell>
          <cell r="AH436">
            <v>1</v>
          </cell>
          <cell r="AI436">
            <v>0</v>
          </cell>
          <cell r="AJ436">
            <v>0</v>
          </cell>
          <cell r="AK436">
            <v>0</v>
          </cell>
          <cell r="AL436">
            <v>0</v>
          </cell>
          <cell r="AM436">
            <v>1</v>
          </cell>
          <cell r="AN436" t="str">
            <v>DIMPE_05</v>
          </cell>
          <cell r="AO436">
            <v>68895976</v>
          </cell>
          <cell r="AP436" t="str">
            <v>0</v>
          </cell>
          <cell r="AQ436">
            <v>0</v>
          </cell>
          <cell r="AR436" t="str">
            <v>0</v>
          </cell>
          <cell r="AS436">
            <v>0</v>
          </cell>
          <cell r="AT436">
            <v>68895976</v>
          </cell>
          <cell r="AU436">
            <v>0</v>
          </cell>
        </row>
        <row r="437">
          <cell r="A437">
            <v>118710225</v>
          </cell>
          <cell r="B437" t="str">
            <v>Dirección de Metodología y Producción Estadística</v>
          </cell>
          <cell r="C437" t="str">
            <v>DIMPE</v>
          </cell>
          <cell r="D437" t="str">
            <v>DIMPE_C_INTERNO_2025_EMICRON_BT</v>
          </cell>
          <cell r="E437" t="str">
            <v>Tematica Comercio Interno [Economica]</v>
          </cell>
          <cell r="F437" t="str">
            <v>Producción de información Estadística analizada</v>
          </cell>
          <cell r="G437" t="str">
            <v>Boletines Técnicos</v>
          </cell>
          <cell r="H437" t="str">
            <v>DIMPE-Producción de información Estadística analizada-Boletines Técnicos</v>
          </cell>
          <cell r="I437" t="str">
            <v>202300000000008</v>
          </cell>
          <cell r="J437" t="str">
            <v>DIRECCIÓN TERRITORIAL CENTRAL</v>
          </cell>
          <cell r="K437" t="str">
            <v>DANE CENTRAL</v>
          </cell>
          <cell r="L437" t="str">
            <v>Talento Humano</v>
          </cell>
          <cell r="M437" t="str">
            <v>Profesional</v>
          </cell>
          <cell r="N437" t="str">
            <v>1</v>
          </cell>
          <cell r="O437">
            <v>9</v>
          </cell>
          <cell r="P437" t="str">
            <v>0</v>
          </cell>
          <cell r="Q437" t="str">
            <v>9.0000000000</v>
          </cell>
          <cell r="R437">
            <v>100</v>
          </cell>
          <cell r="S437">
            <v>6008370</v>
          </cell>
          <cell r="T437" t="str">
            <v>2025-01-15</v>
          </cell>
          <cell r="U437">
            <v>54075330</v>
          </cell>
          <cell r="V437">
            <v>54075330</v>
          </cell>
          <cell r="W437">
            <v>0</v>
          </cell>
          <cell r="X437" t="str">
            <v>no</v>
          </cell>
          <cell r="Y437" t="str">
            <v>no</v>
          </cell>
          <cell r="Z437" t="str">
            <v>24725</v>
          </cell>
          <cell r="AA437">
            <v>54075330</v>
          </cell>
          <cell r="AB437">
            <v>0</v>
          </cell>
          <cell r="AC437" t="str">
            <v>1716</v>
          </cell>
          <cell r="AD437" t="str">
            <v>Dirección de Metodología y Producción Estadística</v>
          </cell>
          <cell r="AF437" t="str">
            <v>INGRID DANIELA FLORIÁN LEÓN-PRIORIDAD II - -</v>
          </cell>
          <cell r="AG437" t="str">
            <v>DIMPE_05-Entregar boletines y cuadro de resultados de las operaciones estadísticas para publicación</v>
          </cell>
          <cell r="AH437">
            <v>1</v>
          </cell>
          <cell r="AI437">
            <v>0</v>
          </cell>
          <cell r="AJ437">
            <v>0</v>
          </cell>
          <cell r="AK437">
            <v>0</v>
          </cell>
          <cell r="AL437">
            <v>0</v>
          </cell>
          <cell r="AM437">
            <v>1</v>
          </cell>
          <cell r="AN437" t="str">
            <v>DIMPE_05</v>
          </cell>
          <cell r="AO437">
            <v>54075330</v>
          </cell>
          <cell r="AP437" t="str">
            <v>0</v>
          </cell>
          <cell r="AQ437">
            <v>0</v>
          </cell>
          <cell r="AR437" t="str">
            <v>0</v>
          </cell>
          <cell r="AS437">
            <v>0</v>
          </cell>
          <cell r="AT437">
            <v>54075330</v>
          </cell>
          <cell r="AU437">
            <v>0</v>
          </cell>
        </row>
        <row r="438">
          <cell r="A438">
            <v>118610225</v>
          </cell>
          <cell r="B438" t="str">
            <v>Dirección de Metodología y Producción Estadística</v>
          </cell>
          <cell r="C438" t="str">
            <v>DIMPE</v>
          </cell>
          <cell r="D438" t="str">
            <v>DIMPE_C_INTERNO_2025_EMC_BT</v>
          </cell>
          <cell r="E438" t="str">
            <v>Tematica Comercio Interno [Economica]</v>
          </cell>
          <cell r="F438" t="str">
            <v>Producción de información Estadística analizada</v>
          </cell>
          <cell r="G438" t="str">
            <v>Boletines Técnicos</v>
          </cell>
          <cell r="H438" t="str">
            <v>DIMPE-Producción de información Estadística analizada-Boletines Técnicos</v>
          </cell>
          <cell r="I438" t="str">
            <v>202300000000008</v>
          </cell>
          <cell r="J438" t="str">
            <v>DIRECCIÓN TERRITORIAL CENTRAL</v>
          </cell>
          <cell r="K438" t="str">
            <v>DANE CENTRAL</v>
          </cell>
          <cell r="L438" t="str">
            <v>Talento Humano</v>
          </cell>
          <cell r="M438" t="str">
            <v>Profesional</v>
          </cell>
          <cell r="N438" t="str">
            <v>1</v>
          </cell>
          <cell r="O438">
            <v>9</v>
          </cell>
          <cell r="P438" t="str">
            <v>0</v>
          </cell>
          <cell r="Q438" t="str">
            <v>9.0000000000</v>
          </cell>
          <cell r="R438">
            <v>100</v>
          </cell>
          <cell r="S438">
            <v>6008370</v>
          </cell>
          <cell r="T438" t="str">
            <v>2025-01-15</v>
          </cell>
          <cell r="U438">
            <v>54075330</v>
          </cell>
          <cell r="V438">
            <v>54075330</v>
          </cell>
          <cell r="W438">
            <v>0</v>
          </cell>
          <cell r="X438" t="str">
            <v>no</v>
          </cell>
          <cell r="Y438" t="str">
            <v>no</v>
          </cell>
          <cell r="Z438" t="str">
            <v>21925</v>
          </cell>
          <cell r="AA438">
            <v>54075330</v>
          </cell>
          <cell r="AB438">
            <v>0</v>
          </cell>
          <cell r="AC438" t="str">
            <v>1713</v>
          </cell>
          <cell r="AD438" t="str">
            <v>Dirección de Metodología y Producción Estadística</v>
          </cell>
          <cell r="AF438" t="str">
            <v>EDGAR FERNANDO VENEGAS DAZA-PRIORIDAD II - -</v>
          </cell>
          <cell r="AG438" t="str">
            <v>DIMPE_05-Entregar boletines y cuadro de resultados de las operaciones estadísticas para publicación</v>
          </cell>
          <cell r="AH438">
            <v>1</v>
          </cell>
          <cell r="AI438">
            <v>0</v>
          </cell>
          <cell r="AJ438">
            <v>0</v>
          </cell>
          <cell r="AK438">
            <v>0</v>
          </cell>
          <cell r="AL438">
            <v>0</v>
          </cell>
          <cell r="AM438">
            <v>1</v>
          </cell>
          <cell r="AN438" t="str">
            <v>DIMPE_05</v>
          </cell>
          <cell r="AO438">
            <v>54075330</v>
          </cell>
          <cell r="AP438" t="str">
            <v>0</v>
          </cell>
          <cell r="AQ438">
            <v>0</v>
          </cell>
          <cell r="AR438" t="str">
            <v>0</v>
          </cell>
          <cell r="AS438">
            <v>0</v>
          </cell>
          <cell r="AT438">
            <v>54075330</v>
          </cell>
          <cell r="AU438">
            <v>0</v>
          </cell>
        </row>
        <row r="439">
          <cell r="A439">
            <v>118410225</v>
          </cell>
          <cell r="B439" t="str">
            <v>Dirección de Metodología y Producción Estadística</v>
          </cell>
          <cell r="C439" t="str">
            <v>DIMPE</v>
          </cell>
          <cell r="D439" t="str">
            <v>DIMPE_C_INTERNO_2025_EMC_CR</v>
          </cell>
          <cell r="E439" t="str">
            <v>Tematica Comercio Interno [Economica]</v>
          </cell>
          <cell r="F439" t="str">
            <v>Producción de información Estadística analizada</v>
          </cell>
          <cell r="G439" t="str">
            <v>Cuadros de resultados</v>
          </cell>
          <cell r="H439" t="str">
            <v>DIMPE-Producción de información Estadística analizada-Cuadros de resultados</v>
          </cell>
          <cell r="I439" t="str">
            <v>202300000000008</v>
          </cell>
          <cell r="J439" t="str">
            <v>DIRECCIÓN TERRITORIAL CENTRAL</v>
          </cell>
          <cell r="K439" t="str">
            <v>DANE CENTRAL</v>
          </cell>
          <cell r="L439" t="str">
            <v>Talento Humano</v>
          </cell>
          <cell r="M439" t="str">
            <v>Profesional</v>
          </cell>
          <cell r="N439" t="str">
            <v>1</v>
          </cell>
          <cell r="O439">
            <v>9</v>
          </cell>
          <cell r="P439" t="str">
            <v>0</v>
          </cell>
          <cell r="Q439" t="str">
            <v>9.0000000000</v>
          </cell>
          <cell r="R439">
            <v>100</v>
          </cell>
          <cell r="S439">
            <v>6500000</v>
          </cell>
          <cell r="T439" t="str">
            <v>2025-01-15</v>
          </cell>
          <cell r="U439">
            <v>58500000</v>
          </cell>
          <cell r="V439">
            <v>58500000</v>
          </cell>
          <cell r="W439">
            <v>0</v>
          </cell>
          <cell r="X439" t="str">
            <v>no</v>
          </cell>
          <cell r="Y439" t="str">
            <v>no</v>
          </cell>
          <cell r="Z439" t="str">
            <v>57125</v>
          </cell>
          <cell r="AA439">
            <v>58500000</v>
          </cell>
          <cell r="AB439">
            <v>0</v>
          </cell>
          <cell r="AC439" t="str">
            <v>1246</v>
          </cell>
          <cell r="AD439" t="str">
            <v>Dirección de Metodología y Producción Estadística</v>
          </cell>
          <cell r="AF439" t="str">
            <v>JAVIER BAEZ GARCIA - PRIORITARIO - -</v>
          </cell>
          <cell r="AG439" t="str">
            <v>DIMPE_05-Entregar boletines y cuadro de resultados de las operaciones estadísticas para publicación</v>
          </cell>
          <cell r="AH439">
            <v>1</v>
          </cell>
          <cell r="AI439">
            <v>0</v>
          </cell>
          <cell r="AJ439">
            <v>0</v>
          </cell>
          <cell r="AK439">
            <v>0</v>
          </cell>
          <cell r="AL439">
            <v>0</v>
          </cell>
          <cell r="AM439">
            <v>1</v>
          </cell>
          <cell r="AN439" t="str">
            <v>DIMPE_05</v>
          </cell>
          <cell r="AO439">
            <v>58500000</v>
          </cell>
          <cell r="AP439" t="str">
            <v>0</v>
          </cell>
          <cell r="AQ439">
            <v>0</v>
          </cell>
          <cell r="AR439" t="str">
            <v>0</v>
          </cell>
          <cell r="AS439">
            <v>0</v>
          </cell>
          <cell r="AT439">
            <v>58500000</v>
          </cell>
          <cell r="AU439">
            <v>0</v>
          </cell>
        </row>
        <row r="440">
          <cell r="A440">
            <v>116710225</v>
          </cell>
          <cell r="B440" t="str">
            <v>Dirección de Metodología y Producción Estadística</v>
          </cell>
          <cell r="C440" t="str">
            <v>DIMPE</v>
          </cell>
          <cell r="D440" t="str">
            <v>DIMPE_INDUSTRIA_2025_IPI_BT</v>
          </cell>
          <cell r="E440" t="str">
            <v>Tematica Industria [Economica]</v>
          </cell>
          <cell r="F440" t="str">
            <v>Producción de información Estadística analizada</v>
          </cell>
          <cell r="G440" t="str">
            <v>Boletines Técnicos</v>
          </cell>
          <cell r="H440" t="str">
            <v>DIMPE-Producción de información Estadística analizada-Boletines Técnicos</v>
          </cell>
          <cell r="I440" t="str">
            <v>202300000000008</v>
          </cell>
          <cell r="J440" t="str">
            <v>DIRECCIÓN TERRITORIAL CENTRAL</v>
          </cell>
          <cell r="K440" t="str">
            <v>DANE CENTRAL</v>
          </cell>
          <cell r="L440" t="str">
            <v>Talento Humano</v>
          </cell>
          <cell r="M440" t="str">
            <v>Profesional</v>
          </cell>
          <cell r="N440" t="str">
            <v>1</v>
          </cell>
          <cell r="O440">
            <v>11</v>
          </cell>
          <cell r="P440" t="str">
            <v>14</v>
          </cell>
          <cell r="Q440" t="str">
            <v>11.4666666667</v>
          </cell>
          <cell r="R440">
            <v>100</v>
          </cell>
          <cell r="S440">
            <v>5481320</v>
          </cell>
          <cell r="T440" t="str">
            <v>2025-01-20</v>
          </cell>
          <cell r="U440">
            <v>62852469.329999998</v>
          </cell>
          <cell r="V440">
            <v>62852469.329999998</v>
          </cell>
          <cell r="W440">
            <v>0</v>
          </cell>
          <cell r="X440" t="str">
            <v>no</v>
          </cell>
          <cell r="Y440" t="str">
            <v>no</v>
          </cell>
          <cell r="Z440" t="str">
            <v>27825</v>
          </cell>
          <cell r="AA440">
            <v>62852469.329999998</v>
          </cell>
          <cell r="AB440">
            <v>0</v>
          </cell>
          <cell r="AC440" t="str">
            <v>1718</v>
          </cell>
          <cell r="AD440" t="str">
            <v>Dirección de Metodología y Producción Estadística</v>
          </cell>
          <cell r="AF440" t="str">
            <v>LILLINETH OCAMPO CASTAÑEDA - PRIORITARIO - -</v>
          </cell>
          <cell r="AG440" t="str">
            <v>DIMPE_05-Entregar boletines y cuadro de resultados de las operaciones estadísticas para publicación</v>
          </cell>
          <cell r="AH440">
            <v>1</v>
          </cell>
          <cell r="AI440">
            <v>0</v>
          </cell>
          <cell r="AJ440">
            <v>0</v>
          </cell>
          <cell r="AK440">
            <v>0</v>
          </cell>
          <cell r="AL440">
            <v>0</v>
          </cell>
          <cell r="AM440">
            <v>1</v>
          </cell>
          <cell r="AN440" t="str">
            <v>DIMPE_05</v>
          </cell>
          <cell r="AO440">
            <v>62852469.329999998</v>
          </cell>
          <cell r="AP440" t="str">
            <v>0</v>
          </cell>
          <cell r="AQ440">
            <v>0</v>
          </cell>
          <cell r="AR440" t="str">
            <v>0</v>
          </cell>
          <cell r="AS440">
            <v>0</v>
          </cell>
          <cell r="AT440">
            <v>62852469.329999998</v>
          </cell>
          <cell r="AU440">
            <v>0</v>
          </cell>
        </row>
        <row r="441">
          <cell r="A441">
            <v>117210225</v>
          </cell>
          <cell r="B441" t="str">
            <v>Dirección de Metodología y Producción Estadística</v>
          </cell>
          <cell r="C441" t="str">
            <v>DIMPE</v>
          </cell>
          <cell r="D441" t="str">
            <v>DIMPE_MERCADO_2025_GEIH_BT</v>
          </cell>
          <cell r="E441" t="str">
            <v>Tematica Mercado [Sociales]</v>
          </cell>
          <cell r="F441" t="str">
            <v>Producción de información Estadística analizada</v>
          </cell>
          <cell r="G441" t="str">
            <v>Boletines Técnicos</v>
          </cell>
          <cell r="H441" t="str">
            <v>DIMPE-Producción de información Estadística analizada-Boletines Técnicos</v>
          </cell>
          <cell r="I441" t="str">
            <v>202300000000008</v>
          </cell>
          <cell r="J441" t="str">
            <v>DIRECCIÓN TERRITORIAL CENTRAL</v>
          </cell>
          <cell r="K441" t="str">
            <v>DANE CENTRAL</v>
          </cell>
          <cell r="L441" t="str">
            <v>Talento Humano</v>
          </cell>
          <cell r="M441" t="str">
            <v>Profesional</v>
          </cell>
          <cell r="N441" t="str">
            <v>1</v>
          </cell>
          <cell r="O441">
            <v>5</v>
          </cell>
          <cell r="P441" t="str">
            <v>5</v>
          </cell>
          <cell r="Q441" t="str">
            <v>5.1666666667</v>
          </cell>
          <cell r="R441">
            <v>100</v>
          </cell>
          <cell r="S441">
            <v>6113780</v>
          </cell>
          <cell r="T441" t="str">
            <v>2025-01-27</v>
          </cell>
          <cell r="U441">
            <v>31587863.329999998</v>
          </cell>
          <cell r="V441">
            <v>31587863</v>
          </cell>
          <cell r="W441">
            <v>0.32999999821186071</v>
          </cell>
          <cell r="X441" t="str">
            <v>no</v>
          </cell>
          <cell r="Y441" t="str">
            <v>no</v>
          </cell>
          <cell r="Z441" t="str">
            <v>30625</v>
          </cell>
          <cell r="AA441">
            <v>31587863</v>
          </cell>
          <cell r="AB441">
            <v>0.32999999821186071</v>
          </cell>
          <cell r="AC441" t="str">
            <v>1721</v>
          </cell>
          <cell r="AD441" t="str">
            <v>Dirección de Metodología y Producción Estadística</v>
          </cell>
          <cell r="AF441" t="str">
            <v>ARLES DANIEL MAYOR PACHON - PRIORITARIO - -</v>
          </cell>
          <cell r="AG441" t="str">
            <v>DIMPE_05-Entregar boletines y cuadro de resultados de las operaciones estadísticas para publicación</v>
          </cell>
          <cell r="AH441">
            <v>1</v>
          </cell>
          <cell r="AI441">
            <v>0</v>
          </cell>
          <cell r="AJ441">
            <v>0</v>
          </cell>
          <cell r="AK441">
            <v>0</v>
          </cell>
          <cell r="AL441">
            <v>0</v>
          </cell>
          <cell r="AM441">
            <v>1</v>
          </cell>
          <cell r="AN441" t="str">
            <v>DIMPE_05</v>
          </cell>
          <cell r="AO441">
            <v>31587863.329999998</v>
          </cell>
          <cell r="AP441" t="str">
            <v>0</v>
          </cell>
          <cell r="AQ441">
            <v>0</v>
          </cell>
          <cell r="AR441" t="str">
            <v>0</v>
          </cell>
          <cell r="AS441">
            <v>0</v>
          </cell>
          <cell r="AT441">
            <v>31587863.329999998</v>
          </cell>
          <cell r="AU441">
            <v>0</v>
          </cell>
        </row>
        <row r="442">
          <cell r="A442">
            <v>116010225</v>
          </cell>
          <cell r="B442" t="str">
            <v>Dirección de Metodología y Producción Estadística</v>
          </cell>
          <cell r="C442" t="str">
            <v>DIMPE</v>
          </cell>
          <cell r="D442" t="str">
            <v>DIMPE_MERCADO_2025_GEIH_CR</v>
          </cell>
          <cell r="E442" t="str">
            <v>Tematica Mercado [Sociales]</v>
          </cell>
          <cell r="F442" t="str">
            <v>Producción de información Estadística analizada</v>
          </cell>
          <cell r="G442" t="str">
            <v>Cuadros de resultados</v>
          </cell>
          <cell r="H442" t="str">
            <v>DIMPE-Producción de información Estadística analizada-Cuadros de resultados</v>
          </cell>
          <cell r="I442" t="str">
            <v>202300000000008</v>
          </cell>
          <cell r="J442" t="str">
            <v>DIRECCIÓN TERRITORIAL CENTRAL</v>
          </cell>
          <cell r="K442" t="str">
            <v>DANE CENTRAL</v>
          </cell>
          <cell r="L442" t="str">
            <v>Talento Humano</v>
          </cell>
          <cell r="M442" t="str">
            <v>Profesional</v>
          </cell>
          <cell r="N442" t="str">
            <v>1</v>
          </cell>
          <cell r="O442">
            <v>9</v>
          </cell>
          <cell r="P442" t="str">
            <v>25</v>
          </cell>
          <cell r="Q442" t="str">
            <v>9.8333333333</v>
          </cell>
          <cell r="R442">
            <v>100</v>
          </cell>
          <cell r="S442">
            <v>6000000</v>
          </cell>
          <cell r="T442" t="str">
            <v>2025-01-20</v>
          </cell>
          <cell r="U442">
            <v>59000000</v>
          </cell>
          <cell r="V442">
            <v>59000000</v>
          </cell>
          <cell r="W442">
            <v>0</v>
          </cell>
          <cell r="X442" t="str">
            <v>no</v>
          </cell>
          <cell r="Y442" t="str">
            <v>no</v>
          </cell>
          <cell r="Z442" t="str">
            <v>26125</v>
          </cell>
          <cell r="AA442">
            <v>59000000</v>
          </cell>
          <cell r="AB442">
            <v>0</v>
          </cell>
          <cell r="AC442" t="str">
            <v>98</v>
          </cell>
          <cell r="AD442" t="str">
            <v>Dirección de Metodología y Producción Estadística</v>
          </cell>
          <cell r="AF442" t="str">
            <v>ANA MANUELA ARTUNDUAGA PUENTES - PRIORITARIO - -</v>
          </cell>
          <cell r="AG442" t="str">
            <v>DIMPE_05-Entregar boletines y cuadro de resultados de las operaciones estadísticas para publicación</v>
          </cell>
          <cell r="AH442">
            <v>1</v>
          </cell>
          <cell r="AI442">
            <v>0</v>
          </cell>
          <cell r="AJ442">
            <v>0</v>
          </cell>
          <cell r="AK442">
            <v>0</v>
          </cell>
          <cell r="AL442">
            <v>0</v>
          </cell>
          <cell r="AM442">
            <v>1</v>
          </cell>
          <cell r="AN442" t="str">
            <v>DIMPE_05</v>
          </cell>
          <cell r="AO442">
            <v>59000000</v>
          </cell>
          <cell r="AP442" t="str">
            <v>0</v>
          </cell>
          <cell r="AQ442">
            <v>0</v>
          </cell>
          <cell r="AR442" t="str">
            <v>0</v>
          </cell>
          <cell r="AS442">
            <v>0</v>
          </cell>
          <cell r="AT442">
            <v>59000000</v>
          </cell>
          <cell r="AU442">
            <v>0</v>
          </cell>
        </row>
        <row r="443">
          <cell r="A443">
            <v>118210225</v>
          </cell>
          <cell r="B443" t="str">
            <v>Dirección de Metodología y Producción Estadística</v>
          </cell>
          <cell r="C443" t="str">
            <v>DIMPE</v>
          </cell>
          <cell r="D443" t="str">
            <v>DIMPE_PRECIOS_2025_ICTC_e_ICTIP_CR</v>
          </cell>
          <cell r="E443" t="str">
            <v>Tematica Precios [Economica]</v>
          </cell>
          <cell r="F443" t="str">
            <v>Producción de información Estadística analizada</v>
          </cell>
          <cell r="G443" t="str">
            <v>Cuadros de resultados</v>
          </cell>
          <cell r="H443" t="str">
            <v>DIMPE-Producción de información Estadística analizada-Cuadros de resultados</v>
          </cell>
          <cell r="I443" t="str">
            <v>202300000000008</v>
          </cell>
          <cell r="J443" t="str">
            <v>DIRECCIÓN TERRITORIAL CENTRAL</v>
          </cell>
          <cell r="K443" t="str">
            <v>DANE CENTRAL</v>
          </cell>
          <cell r="L443" t="str">
            <v>Talento Humano</v>
          </cell>
          <cell r="M443" t="str">
            <v>Profesional</v>
          </cell>
          <cell r="N443" t="str">
            <v>1</v>
          </cell>
          <cell r="O443">
            <v>10</v>
          </cell>
          <cell r="P443" t="str">
            <v>26</v>
          </cell>
          <cell r="Q443" t="str">
            <v>10.8666666667</v>
          </cell>
          <cell r="R443">
            <v>100</v>
          </cell>
          <cell r="S443">
            <v>6324600</v>
          </cell>
          <cell r="T443" t="str">
            <v>2025-01-20</v>
          </cell>
          <cell r="U443">
            <v>68727320</v>
          </cell>
          <cell r="V443">
            <v>68727320</v>
          </cell>
          <cell r="W443">
            <v>0</v>
          </cell>
          <cell r="X443" t="str">
            <v>no</v>
          </cell>
          <cell r="Y443" t="str">
            <v>no</v>
          </cell>
          <cell r="Z443" t="str">
            <v>44825</v>
          </cell>
          <cell r="AA443">
            <v>68727320</v>
          </cell>
          <cell r="AB443">
            <v>0</v>
          </cell>
          <cell r="AC443" t="str">
            <v>655</v>
          </cell>
          <cell r="AD443" t="str">
            <v>Dirección de Metodología y Producción Estadística</v>
          </cell>
          <cell r="AF443" t="str">
            <v>DANIA YADIRA FERNANDEZ BLANCO  - PRIORITARIO - -</v>
          </cell>
          <cell r="AG443" t="str">
            <v>DIMPE_05-Entregar boletines y cuadro de resultados de las operaciones estadísticas para publicación</v>
          </cell>
          <cell r="AH443">
            <v>1</v>
          </cell>
          <cell r="AI443">
            <v>0</v>
          </cell>
          <cell r="AJ443">
            <v>0</v>
          </cell>
          <cell r="AK443">
            <v>0</v>
          </cell>
          <cell r="AL443">
            <v>0</v>
          </cell>
          <cell r="AM443">
            <v>1</v>
          </cell>
          <cell r="AN443" t="str">
            <v>DIMPE_05</v>
          </cell>
          <cell r="AO443">
            <v>68727320</v>
          </cell>
          <cell r="AP443" t="str">
            <v>0</v>
          </cell>
          <cell r="AQ443">
            <v>0</v>
          </cell>
          <cell r="AR443" t="str">
            <v>0</v>
          </cell>
          <cell r="AS443">
            <v>0</v>
          </cell>
          <cell r="AT443">
            <v>68727320</v>
          </cell>
          <cell r="AU443">
            <v>0</v>
          </cell>
        </row>
        <row r="444">
          <cell r="A444">
            <v>117710225</v>
          </cell>
          <cell r="B444" t="str">
            <v>Dirección de Metodología y Producción Estadística</v>
          </cell>
          <cell r="C444" t="str">
            <v>DIMPE</v>
          </cell>
          <cell r="D444" t="str">
            <v>DIMPE_PRECIOS_2025_IPC_BT</v>
          </cell>
          <cell r="E444" t="str">
            <v>Tematica Precios [Economica]</v>
          </cell>
          <cell r="F444" t="str">
            <v>Producción de información Estadística analizada</v>
          </cell>
          <cell r="G444" t="str">
            <v>Boletines Técnicos</v>
          </cell>
          <cell r="H444" t="str">
            <v>DIMPE-Producción de información Estadística analizada-Boletines Técnicos</v>
          </cell>
          <cell r="I444" t="str">
            <v>202300000000008</v>
          </cell>
          <cell r="J444" t="str">
            <v>DIRECCIÓN TERRITORIAL CENTRAL</v>
          </cell>
          <cell r="K444" t="str">
            <v>DANE CENTRAL</v>
          </cell>
          <cell r="L444" t="str">
            <v>Talento Humano</v>
          </cell>
          <cell r="M444" t="str">
            <v>Profesional</v>
          </cell>
          <cell r="N444" t="str">
            <v>1</v>
          </cell>
          <cell r="O444">
            <v>8</v>
          </cell>
          <cell r="P444" t="str">
            <v>0</v>
          </cell>
          <cell r="Q444" t="str">
            <v>8.0000000000</v>
          </cell>
          <cell r="R444">
            <v>100</v>
          </cell>
          <cell r="S444">
            <v>5607812</v>
          </cell>
          <cell r="T444" t="str">
            <v>2025-01-20</v>
          </cell>
          <cell r="U444">
            <v>44862496</v>
          </cell>
          <cell r="V444">
            <v>44862496</v>
          </cell>
          <cell r="W444">
            <v>0</v>
          </cell>
          <cell r="X444" t="str">
            <v>no</v>
          </cell>
          <cell r="Y444" t="str">
            <v>no</v>
          </cell>
          <cell r="Z444" t="str">
            <v>24525</v>
          </cell>
          <cell r="AA444">
            <v>44862496</v>
          </cell>
          <cell r="AB444">
            <v>0</v>
          </cell>
          <cell r="AC444" t="str">
            <v>1725</v>
          </cell>
          <cell r="AD444" t="str">
            <v>Dirección de Metodología y Producción Estadística</v>
          </cell>
          <cell r="AF444" t="str">
            <v>NUEVO CONTRATISTA -JAVIER VILLAREAL - PRIORITARIO - -</v>
          </cell>
          <cell r="AG444" t="str">
            <v>DIMPE_05-Entregar boletines y cuadro de resultados de las operaciones estadísticas para publicación</v>
          </cell>
          <cell r="AH444">
            <v>1</v>
          </cell>
          <cell r="AI444">
            <v>0</v>
          </cell>
          <cell r="AJ444">
            <v>0</v>
          </cell>
          <cell r="AK444">
            <v>0</v>
          </cell>
          <cell r="AL444">
            <v>0</v>
          </cell>
          <cell r="AM444">
            <v>1</v>
          </cell>
          <cell r="AN444" t="str">
            <v>DIMPE_05</v>
          </cell>
          <cell r="AO444">
            <v>44862496</v>
          </cell>
          <cell r="AP444" t="str">
            <v>0</v>
          </cell>
          <cell r="AQ444">
            <v>0</v>
          </cell>
          <cell r="AR444" t="str">
            <v>0</v>
          </cell>
          <cell r="AS444">
            <v>0</v>
          </cell>
          <cell r="AT444">
            <v>44862496</v>
          </cell>
          <cell r="AU444">
            <v>0</v>
          </cell>
        </row>
        <row r="445">
          <cell r="A445">
            <v>116210225</v>
          </cell>
          <cell r="B445" t="str">
            <v>Dirección de Metodología y Producción Estadística</v>
          </cell>
          <cell r="C445" t="str">
            <v>DIMPE</v>
          </cell>
          <cell r="D445" t="str">
            <v>DIMPE_PRECIOS_2025_PVPLVA_BT</v>
          </cell>
          <cell r="E445" t="str">
            <v>Tematica Precios [Economica]</v>
          </cell>
          <cell r="F445" t="str">
            <v>Producción de información Estadística analizada</v>
          </cell>
          <cell r="G445" t="str">
            <v>Boletines Técnicos</v>
          </cell>
          <cell r="H445" t="str">
            <v>DIMPE-Producción de información Estadística analizada-Boletines Técnicos</v>
          </cell>
          <cell r="I445" t="str">
            <v>202300000000008</v>
          </cell>
          <cell r="J445" t="str">
            <v>DIRECCIÓN TERRITORIAL CENTRAL</v>
          </cell>
          <cell r="K445" t="str">
            <v>DANE CENTRAL</v>
          </cell>
          <cell r="L445" t="str">
            <v>Talento Humano</v>
          </cell>
          <cell r="M445" t="str">
            <v>Profesional</v>
          </cell>
          <cell r="N445" t="str">
            <v>1</v>
          </cell>
          <cell r="O445">
            <v>9</v>
          </cell>
          <cell r="P445" t="str">
            <v>0</v>
          </cell>
          <cell r="Q445" t="str">
            <v>9.0000000000</v>
          </cell>
          <cell r="R445">
            <v>100</v>
          </cell>
          <cell r="S445">
            <v>6535420</v>
          </cell>
          <cell r="T445" t="str">
            <v>2025-01-20</v>
          </cell>
          <cell r="U445">
            <v>58818780</v>
          </cell>
          <cell r="V445">
            <v>58818780</v>
          </cell>
          <cell r="W445">
            <v>0</v>
          </cell>
          <cell r="X445" t="str">
            <v>no</v>
          </cell>
          <cell r="Y445" t="str">
            <v>no</v>
          </cell>
          <cell r="Z445" t="str">
            <v>29525</v>
          </cell>
          <cell r="AA445">
            <v>58818780</v>
          </cell>
          <cell r="AB445">
            <v>0</v>
          </cell>
          <cell r="AC445" t="str">
            <v>1711</v>
          </cell>
          <cell r="AD445" t="str">
            <v>Dirección de Metodología y Producción Estadística</v>
          </cell>
          <cell r="AF445" t="str">
            <v>SEBASTIAN MIGUEL JIMÉNEZ GARZÓN - PRIORITARIO - -</v>
          </cell>
          <cell r="AG445" t="str">
            <v>DIMPE_01-Automatizar los cuadros de resultados de dos (2) operaciones estadísticas .</v>
          </cell>
          <cell r="AH445">
            <v>0.1</v>
          </cell>
          <cell r="AI445" t="str">
            <v xml:space="preserve">DIMPE_03-Documentar propuesta de mejora mediante procesos de innovación sobre la metodología en operaciones estadísticas priorizadas </v>
          </cell>
          <cell r="AJ445">
            <v>0.15</v>
          </cell>
          <cell r="AK445" t="str">
            <v>DIMPE_05-Entregar boletines y cuadro de resultados de las operaciones estadísticas para publicación</v>
          </cell>
          <cell r="AL445">
            <v>0.75</v>
          </cell>
          <cell r="AM445">
            <v>1</v>
          </cell>
          <cell r="AN445" t="str">
            <v>DIMPE_01</v>
          </cell>
          <cell r="AO445">
            <v>5881878</v>
          </cell>
          <cell r="AP445" t="str">
            <v>DIMPE_03</v>
          </cell>
          <cell r="AQ445">
            <v>8822817</v>
          </cell>
          <cell r="AR445" t="str">
            <v>DIMPE_05</v>
          </cell>
          <cell r="AS445">
            <v>44114085</v>
          </cell>
          <cell r="AT445">
            <v>58818780</v>
          </cell>
          <cell r="AU445">
            <v>0</v>
          </cell>
        </row>
        <row r="446">
          <cell r="A446">
            <v>117910225</v>
          </cell>
          <cell r="B446" t="str">
            <v>Dirección de Metodología y Producción Estadística</v>
          </cell>
          <cell r="C446" t="str">
            <v>DIMPE</v>
          </cell>
          <cell r="D446" t="str">
            <v>DIMPE_SERVICIOS_2025_EMA_BT</v>
          </cell>
          <cell r="E446" t="str">
            <v>Tematica Servicios [Economica]</v>
          </cell>
          <cell r="F446" t="str">
            <v>Producción de información Estadística analizada</v>
          </cell>
          <cell r="G446" t="str">
            <v>Boletines Técnicos</v>
          </cell>
          <cell r="H446" t="str">
            <v>DIMPE-Producción de información Estadística analizada-Boletines Técnicos</v>
          </cell>
          <cell r="I446" t="str">
            <v>202300000000008</v>
          </cell>
          <cell r="J446" t="str">
            <v>DIRECCIÓN TERRITORIAL CENTRAL</v>
          </cell>
          <cell r="K446" t="str">
            <v>DANE CENTRAL</v>
          </cell>
          <cell r="L446" t="str">
            <v>Talento Humano</v>
          </cell>
          <cell r="M446" t="str">
            <v>Profesional</v>
          </cell>
          <cell r="N446" t="str">
            <v>1</v>
          </cell>
          <cell r="O446">
            <v>9</v>
          </cell>
          <cell r="P446" t="str">
            <v>0</v>
          </cell>
          <cell r="Q446" t="str">
            <v>9.0000000000</v>
          </cell>
          <cell r="R446">
            <v>100</v>
          </cell>
          <cell r="S446">
            <v>6013641</v>
          </cell>
          <cell r="T446" t="str">
            <v>2025-01-20</v>
          </cell>
          <cell r="U446">
            <v>54122769</v>
          </cell>
          <cell r="V446">
            <v>54122769</v>
          </cell>
          <cell r="W446">
            <v>0</v>
          </cell>
          <cell r="X446" t="str">
            <v>no</v>
          </cell>
          <cell r="Y446" t="str">
            <v>no</v>
          </cell>
          <cell r="Z446" t="str">
            <v>31025</v>
          </cell>
          <cell r="AA446">
            <v>54122769</v>
          </cell>
          <cell r="AB446">
            <v>0</v>
          </cell>
          <cell r="AC446" t="str">
            <v>1727</v>
          </cell>
          <cell r="AD446" t="str">
            <v>Dirección de Metodología y Producción Estadística</v>
          </cell>
          <cell r="AF446" t="str">
            <v>ANDRES FABIAN VENEGAS DELGADO - PRIORITARIO - -</v>
          </cell>
          <cell r="AG446" t="str">
            <v>DIMPE_05-Entregar boletines y cuadro de resultados de las operaciones estadísticas para publicación</v>
          </cell>
          <cell r="AH446">
            <v>1</v>
          </cell>
          <cell r="AI446">
            <v>0</v>
          </cell>
          <cell r="AJ446">
            <v>0</v>
          </cell>
          <cell r="AK446">
            <v>0</v>
          </cell>
          <cell r="AL446">
            <v>0</v>
          </cell>
          <cell r="AM446">
            <v>1</v>
          </cell>
          <cell r="AN446" t="str">
            <v>DIMPE_05</v>
          </cell>
          <cell r="AO446">
            <v>54122769</v>
          </cell>
          <cell r="AP446" t="str">
            <v>0</v>
          </cell>
          <cell r="AQ446">
            <v>0</v>
          </cell>
          <cell r="AR446" t="str">
            <v>0</v>
          </cell>
          <cell r="AS446">
            <v>0</v>
          </cell>
          <cell r="AT446">
            <v>54122769</v>
          </cell>
          <cell r="AU446">
            <v>0</v>
          </cell>
        </row>
        <row r="447">
          <cell r="A447">
            <v>115710225</v>
          </cell>
          <cell r="B447" t="str">
            <v>Dirección de Metodología y Producción Estadística</v>
          </cell>
          <cell r="C447" t="str">
            <v>DIMPE</v>
          </cell>
          <cell r="D447" t="str">
            <v>DIMPE_POBREZA_2025_ENCV_BT</v>
          </cell>
          <cell r="E447" t="str">
            <v>Tematica Pobreza Y Condiciones De Vida [Sociales]</v>
          </cell>
          <cell r="F447" t="str">
            <v>Producción de información Estadística analizada</v>
          </cell>
          <cell r="G447" t="str">
            <v>Boletines Técnicos</v>
          </cell>
          <cell r="H447" t="str">
            <v>DIMPE-Producción de información Estadística analizada-Boletines Técnicos</v>
          </cell>
          <cell r="I447" t="str">
            <v>202300000000008</v>
          </cell>
          <cell r="J447" t="str">
            <v>DIRECCIÓN TERRITORIAL CENTRAL</v>
          </cell>
          <cell r="K447" t="str">
            <v>DANE CENTRAL</v>
          </cell>
          <cell r="L447" t="str">
            <v>Talento Humano</v>
          </cell>
          <cell r="M447" t="str">
            <v>Profesional</v>
          </cell>
          <cell r="N447" t="str">
            <v>1</v>
          </cell>
          <cell r="O447">
            <v>11</v>
          </cell>
          <cell r="P447" t="str">
            <v>7</v>
          </cell>
          <cell r="Q447" t="str">
            <v>11.2333333333</v>
          </cell>
          <cell r="R447">
            <v>100</v>
          </cell>
          <cell r="S447">
            <v>7905750</v>
          </cell>
          <cell r="T447" t="str">
            <v>2025-01-20</v>
          </cell>
          <cell r="U447">
            <v>88807925</v>
          </cell>
          <cell r="V447">
            <v>88807925</v>
          </cell>
          <cell r="W447">
            <v>0</v>
          </cell>
          <cell r="X447" t="str">
            <v>no</v>
          </cell>
          <cell r="Y447" t="str">
            <v>no</v>
          </cell>
          <cell r="Z447" t="str">
            <v>31725</v>
          </cell>
          <cell r="AA447">
            <v>88807925</v>
          </cell>
          <cell r="AB447">
            <v>0</v>
          </cell>
          <cell r="AC447" t="str">
            <v>1703</v>
          </cell>
          <cell r="AD447" t="str">
            <v>Dirección de Metodología y Producción Estadística</v>
          </cell>
          <cell r="AF447" t="str">
            <v>DIANA MARCELA CASTILLO CRUZ - PRIORITARIO - -</v>
          </cell>
          <cell r="AG447" t="str">
            <v>DIMPE_05-Entregar boletines y cuadro de resultados de las operaciones estadísticas para publicación</v>
          </cell>
          <cell r="AH447">
            <v>1</v>
          </cell>
          <cell r="AI447">
            <v>0</v>
          </cell>
          <cell r="AJ447">
            <v>0</v>
          </cell>
          <cell r="AK447">
            <v>0</v>
          </cell>
          <cell r="AL447">
            <v>0</v>
          </cell>
          <cell r="AM447">
            <v>1</v>
          </cell>
          <cell r="AN447" t="str">
            <v>DIMPE_05</v>
          </cell>
          <cell r="AO447">
            <v>88807925</v>
          </cell>
          <cell r="AP447" t="str">
            <v>0</v>
          </cell>
          <cell r="AQ447">
            <v>0</v>
          </cell>
          <cell r="AR447" t="str">
            <v>0</v>
          </cell>
          <cell r="AS447">
            <v>0</v>
          </cell>
          <cell r="AT447">
            <v>88807925</v>
          </cell>
          <cell r="AU447">
            <v>0</v>
          </cell>
        </row>
        <row r="448">
          <cell r="A448">
            <v>116110225</v>
          </cell>
          <cell r="B448" t="str">
            <v>Dirección de Metodología y Producción Estadística</v>
          </cell>
          <cell r="C448" t="str">
            <v>DIMPE</v>
          </cell>
          <cell r="D448" t="str">
            <v>DIMPE_PRECIOS_2025_PVPLVA_BT</v>
          </cell>
          <cell r="E448" t="str">
            <v>Tematica Precios [Economica]</v>
          </cell>
          <cell r="F448" t="str">
            <v>Producción de información Estadística analizada</v>
          </cell>
          <cell r="G448" t="str">
            <v>Boletines Técnicos</v>
          </cell>
          <cell r="H448" t="str">
            <v>DIMPE-Producción de información Estadística analizada-Boletines Técnicos</v>
          </cell>
          <cell r="I448" t="str">
            <v>202300000000008</v>
          </cell>
          <cell r="J448" t="str">
            <v>DIRECCIÓN TERRITORIAL CENTRAL</v>
          </cell>
          <cell r="K448" t="str">
            <v>DANE CENTRAL</v>
          </cell>
          <cell r="L448" t="str">
            <v>Talento Humano</v>
          </cell>
          <cell r="M448" t="str">
            <v>Profesional</v>
          </cell>
          <cell r="N448" t="str">
            <v>1</v>
          </cell>
          <cell r="O448">
            <v>11</v>
          </cell>
          <cell r="P448" t="str">
            <v>14</v>
          </cell>
          <cell r="Q448" t="str">
            <v>11.4666666667</v>
          </cell>
          <cell r="R448">
            <v>100</v>
          </cell>
          <cell r="S448">
            <v>6800000</v>
          </cell>
          <cell r="T448" t="str">
            <v>2025-01-20</v>
          </cell>
          <cell r="U448">
            <v>77973333.329999998</v>
          </cell>
          <cell r="V448">
            <v>77973333.329999998</v>
          </cell>
          <cell r="W448">
            <v>0</v>
          </cell>
          <cell r="X448" t="str">
            <v>no</v>
          </cell>
          <cell r="Y448" t="str">
            <v>no</v>
          </cell>
          <cell r="Z448" t="str">
            <v>21725</v>
          </cell>
          <cell r="AA448">
            <v>77973333.329999998</v>
          </cell>
          <cell r="AB448">
            <v>0</v>
          </cell>
          <cell r="AC448" t="str">
            <v>1710</v>
          </cell>
          <cell r="AD448" t="str">
            <v>Dirección de Metodología y Producción Estadística</v>
          </cell>
          <cell r="AF448" t="str">
            <v>JUAN JAVIER LARA LARROTA - PRIORITARIO - -</v>
          </cell>
          <cell r="AG448" t="str">
            <v>DIMPE_01-Automatizar los cuadros de resultados de dos (2) operaciones estadísticas .</v>
          </cell>
          <cell r="AH448">
            <v>0.1</v>
          </cell>
          <cell r="AI448" t="str">
            <v xml:space="preserve">DIMPE_03-Documentar propuesta de mejora mediante procesos de innovación sobre la metodología en operaciones estadísticas priorizadas </v>
          </cell>
          <cell r="AJ448">
            <v>0.15</v>
          </cell>
          <cell r="AK448" t="str">
            <v>DIMPE_05-Entregar boletines y cuadro de resultados de las operaciones estadísticas para publicación</v>
          </cell>
          <cell r="AL448">
            <v>0.75</v>
          </cell>
          <cell r="AM448">
            <v>1</v>
          </cell>
          <cell r="AN448" t="str">
            <v>DIMPE_01</v>
          </cell>
          <cell r="AO448">
            <v>7797333.3330000006</v>
          </cell>
          <cell r="AP448" t="str">
            <v>DIMPE_03</v>
          </cell>
          <cell r="AQ448">
            <v>11695999.999499999</v>
          </cell>
          <cell r="AR448" t="str">
            <v>DIMPE_05</v>
          </cell>
          <cell r="AS448">
            <v>58479999.997500002</v>
          </cell>
          <cell r="AT448">
            <v>77973333.329999998</v>
          </cell>
          <cell r="AU448">
            <v>0</v>
          </cell>
        </row>
        <row r="449">
          <cell r="A449">
            <v>116310225</v>
          </cell>
          <cell r="B449" t="str">
            <v>Dirección de Metodología y Producción Estadística</v>
          </cell>
          <cell r="C449" t="str">
            <v>DIMPE</v>
          </cell>
          <cell r="D449" t="str">
            <v>DIMPE_C_INTERNO_2025_EMC_BT</v>
          </cell>
          <cell r="E449" t="str">
            <v>Tematica Comercio Interno [Economica]</v>
          </cell>
          <cell r="F449" t="str">
            <v>Producción de información Estadística analizada</v>
          </cell>
          <cell r="G449" t="str">
            <v>Boletines Técnicos</v>
          </cell>
          <cell r="H449" t="str">
            <v>DIMPE-Producción de información Estadística analizada-Boletines Técnicos</v>
          </cell>
          <cell r="I449" t="str">
            <v>202300000000008</v>
          </cell>
          <cell r="J449" t="str">
            <v>DIRECCIÓN TERRITORIAL CENTRAL</v>
          </cell>
          <cell r="K449" t="str">
            <v>DANE CENTRAL</v>
          </cell>
          <cell r="L449" t="str">
            <v>Talento Humano</v>
          </cell>
          <cell r="M449" t="str">
            <v>Profesional</v>
          </cell>
          <cell r="N449" t="str">
            <v>1</v>
          </cell>
          <cell r="O449">
            <v>11</v>
          </cell>
          <cell r="P449" t="str">
            <v>9</v>
          </cell>
          <cell r="Q449" t="str">
            <v>11.3000000000</v>
          </cell>
          <cell r="R449">
            <v>100</v>
          </cell>
          <cell r="S449">
            <v>6008370</v>
          </cell>
          <cell r="T449" t="str">
            <v>2025-01-15</v>
          </cell>
          <cell r="U449">
            <v>67894581</v>
          </cell>
          <cell r="V449">
            <v>67894581</v>
          </cell>
          <cell r="W449">
            <v>0</v>
          </cell>
          <cell r="X449" t="str">
            <v>no</v>
          </cell>
          <cell r="Y449" t="str">
            <v>no</v>
          </cell>
          <cell r="Z449" t="str">
            <v>22125</v>
          </cell>
          <cell r="AA449">
            <v>67894581</v>
          </cell>
          <cell r="AB449">
            <v>0</v>
          </cell>
          <cell r="AC449" t="str">
            <v>1712</v>
          </cell>
          <cell r="AD449" t="str">
            <v>Dirección de Metodología y Producción Estadística</v>
          </cell>
          <cell r="AF449" t="str">
            <v>CAMILO ANDRÉS MARTÍNEZ MORALES - PRIORITARIO - -</v>
          </cell>
          <cell r="AG449" t="str">
            <v>DIMPE_05-Entregar boletines y cuadro de resultados de las operaciones estadísticas para publicación</v>
          </cell>
          <cell r="AH449">
            <v>1</v>
          </cell>
          <cell r="AI449">
            <v>0</v>
          </cell>
          <cell r="AJ449">
            <v>0</v>
          </cell>
          <cell r="AK449">
            <v>0</v>
          </cell>
          <cell r="AL449">
            <v>0</v>
          </cell>
          <cell r="AM449">
            <v>1</v>
          </cell>
          <cell r="AN449" t="str">
            <v>DIMPE_05</v>
          </cell>
          <cell r="AO449">
            <v>67894581</v>
          </cell>
          <cell r="AP449" t="str">
            <v>0</v>
          </cell>
          <cell r="AQ449">
            <v>0</v>
          </cell>
          <cell r="AR449" t="str">
            <v>0</v>
          </cell>
          <cell r="AS449">
            <v>0</v>
          </cell>
          <cell r="AT449">
            <v>67894581</v>
          </cell>
          <cell r="AU449">
            <v>0</v>
          </cell>
        </row>
        <row r="450">
          <cell r="A450">
            <v>116410225</v>
          </cell>
          <cell r="B450" t="str">
            <v>Dirección de Metodología y Producción Estadística</v>
          </cell>
          <cell r="C450" t="str">
            <v>DIMPE</v>
          </cell>
          <cell r="D450" t="str">
            <v>DIMPE_C_INTERNAL_2025_EXPO_IMPO_BT</v>
          </cell>
          <cell r="E450" t="str">
            <v>Tematica Comercio Internacional [Economica]</v>
          </cell>
          <cell r="F450" t="str">
            <v>Producción de información Estadística analizada</v>
          </cell>
          <cell r="G450" t="str">
            <v>Boletines Técnicos</v>
          </cell>
          <cell r="H450" t="str">
            <v>DIMPE-Producción de información Estadística analizada-Boletines Técnicos</v>
          </cell>
          <cell r="I450" t="str">
            <v>202300000000008</v>
          </cell>
          <cell r="J450" t="str">
            <v>DIRECCIÓN TERRITORIAL CENTRAL</v>
          </cell>
          <cell r="K450" t="str">
            <v>DANE CENTRAL</v>
          </cell>
          <cell r="L450" t="str">
            <v>Talento Humano</v>
          </cell>
          <cell r="M450" t="str">
            <v>Profesional</v>
          </cell>
          <cell r="N450" t="str">
            <v>1</v>
          </cell>
          <cell r="O450">
            <v>11</v>
          </cell>
          <cell r="P450" t="str">
            <v>9</v>
          </cell>
          <cell r="Q450" t="str">
            <v>11.3000000000</v>
          </cell>
          <cell r="R450">
            <v>100</v>
          </cell>
          <cell r="S450">
            <v>6008370</v>
          </cell>
          <cell r="T450" t="str">
            <v>2025-01-15</v>
          </cell>
          <cell r="U450">
            <v>67894581</v>
          </cell>
          <cell r="V450">
            <v>67894581</v>
          </cell>
          <cell r="W450">
            <v>0</v>
          </cell>
          <cell r="X450" t="str">
            <v>no</v>
          </cell>
          <cell r="Y450" t="str">
            <v>no</v>
          </cell>
          <cell r="Z450" t="str">
            <v>29725</v>
          </cell>
          <cell r="AA450">
            <v>67894581</v>
          </cell>
          <cell r="AB450">
            <v>0</v>
          </cell>
          <cell r="AC450" t="str">
            <v>1714</v>
          </cell>
          <cell r="AD450" t="str">
            <v>Dirección de Metodología y Producción Estadística</v>
          </cell>
          <cell r="AF450" t="str">
            <v>LEIDY KATHERINE CIFUENTES MARTINEZ - PRIORITARIO - -</v>
          </cell>
          <cell r="AG450" t="str">
            <v>DIMPE_05-Entregar boletines y cuadro de resultados de las operaciones estadísticas para publicación</v>
          </cell>
          <cell r="AH450">
            <v>1</v>
          </cell>
          <cell r="AI450">
            <v>0</v>
          </cell>
          <cell r="AJ450">
            <v>0</v>
          </cell>
          <cell r="AK450">
            <v>0</v>
          </cell>
          <cell r="AL450">
            <v>0</v>
          </cell>
          <cell r="AM450">
            <v>1</v>
          </cell>
          <cell r="AN450" t="str">
            <v>DIMPE_05</v>
          </cell>
          <cell r="AO450">
            <v>67894581</v>
          </cell>
          <cell r="AP450" t="str">
            <v>0</v>
          </cell>
          <cell r="AQ450">
            <v>0</v>
          </cell>
          <cell r="AR450" t="str">
            <v>0</v>
          </cell>
          <cell r="AS450">
            <v>0</v>
          </cell>
          <cell r="AT450">
            <v>67894581</v>
          </cell>
          <cell r="AU450">
            <v>0</v>
          </cell>
        </row>
        <row r="451">
          <cell r="A451">
            <v>117110225</v>
          </cell>
          <cell r="B451" t="str">
            <v>Dirección de Metodología y Producción Estadística</v>
          </cell>
          <cell r="C451" t="str">
            <v>DIMPE</v>
          </cell>
          <cell r="D451" t="str">
            <v>DIMPE_MERCADO_2025_GEIH_BT</v>
          </cell>
          <cell r="E451" t="str">
            <v>Tematica Mercado [Sociales]</v>
          </cell>
          <cell r="F451" t="str">
            <v>Producción de información Estadística analizada</v>
          </cell>
          <cell r="G451" t="str">
            <v>Boletines Técnicos</v>
          </cell>
          <cell r="H451" t="str">
            <v>DIMPE-Producción de información Estadística analizada-Boletines Técnicos</v>
          </cell>
          <cell r="I451" t="str">
            <v>202300000000008</v>
          </cell>
          <cell r="J451" t="str">
            <v>DIRECCIÓN TERRITORIAL CENTRAL</v>
          </cell>
          <cell r="K451" t="str">
            <v>DANE CENTRAL</v>
          </cell>
          <cell r="L451" t="str">
            <v>Talento Humano</v>
          </cell>
          <cell r="M451" t="str">
            <v>Profesional</v>
          </cell>
          <cell r="N451" t="str">
            <v>1</v>
          </cell>
          <cell r="O451">
            <v>11</v>
          </cell>
          <cell r="P451" t="str">
            <v>7</v>
          </cell>
          <cell r="Q451" t="str">
            <v>11.2333333333</v>
          </cell>
          <cell r="R451">
            <v>100</v>
          </cell>
          <cell r="S451">
            <v>7378700</v>
          </cell>
          <cell r="T451" t="str">
            <v>2025-01-20</v>
          </cell>
          <cell r="U451">
            <v>82887396.670000002</v>
          </cell>
          <cell r="V451">
            <v>82887396.670000002</v>
          </cell>
          <cell r="W451">
            <v>0</v>
          </cell>
          <cell r="X451" t="str">
            <v>no</v>
          </cell>
          <cell r="Y451" t="str">
            <v>no</v>
          </cell>
          <cell r="Z451" t="str">
            <v>27325</v>
          </cell>
          <cell r="AA451">
            <v>82887396.670000002</v>
          </cell>
          <cell r="AB451">
            <v>0</v>
          </cell>
          <cell r="AC451" t="str">
            <v>1720</v>
          </cell>
          <cell r="AD451" t="str">
            <v>Dirección de Metodología y Producción Estadística</v>
          </cell>
          <cell r="AF451" t="str">
            <v>ÁNGELA LUCÍA FORERO VARGAS - PRIORITARIO - -</v>
          </cell>
          <cell r="AG451" t="str">
            <v>DIMPE_05-Entregar boletines y cuadro de resultados de las operaciones estadísticas para publicación</v>
          </cell>
          <cell r="AH451">
            <v>1</v>
          </cell>
          <cell r="AI451">
            <v>0</v>
          </cell>
          <cell r="AJ451">
            <v>0</v>
          </cell>
          <cell r="AK451">
            <v>0</v>
          </cell>
          <cell r="AL451">
            <v>0</v>
          </cell>
          <cell r="AM451">
            <v>1</v>
          </cell>
          <cell r="AN451" t="str">
            <v>DIMPE_05</v>
          </cell>
          <cell r="AO451">
            <v>82887396.670000002</v>
          </cell>
          <cell r="AP451" t="str">
            <v>0</v>
          </cell>
          <cell r="AQ451">
            <v>0</v>
          </cell>
          <cell r="AR451" t="str">
            <v>0</v>
          </cell>
          <cell r="AS451">
            <v>0</v>
          </cell>
          <cell r="AT451">
            <v>82887396.670000002</v>
          </cell>
          <cell r="AU451">
            <v>0</v>
          </cell>
        </row>
        <row r="452">
          <cell r="A452">
            <v>117010225</v>
          </cell>
          <cell r="B452" t="str">
            <v>Dirección de Metodología y Producción Estadística</v>
          </cell>
          <cell r="C452" t="str">
            <v>DIMPE</v>
          </cell>
          <cell r="D452" t="str">
            <v>DIMPE_MERCADO_2025_GEIH_BT</v>
          </cell>
          <cell r="E452" t="str">
            <v>Tematica Mercado [Sociales]</v>
          </cell>
          <cell r="F452" t="str">
            <v>Producción de información Estadística analizada</v>
          </cell>
          <cell r="G452" t="str">
            <v>Boletines Técnicos</v>
          </cell>
          <cell r="H452" t="str">
            <v>DIMPE-Producción de información Estadística analizada-Boletines Técnicos</v>
          </cell>
          <cell r="I452" t="str">
            <v>202300000000008</v>
          </cell>
          <cell r="J452" t="str">
            <v>DIRECCIÓN TERRITORIAL CENTRAL</v>
          </cell>
          <cell r="K452" t="str">
            <v>DANE CENTRAL</v>
          </cell>
          <cell r="L452" t="str">
            <v>Talento Humano</v>
          </cell>
          <cell r="M452" t="str">
            <v>Profesional</v>
          </cell>
          <cell r="N452" t="str">
            <v>1</v>
          </cell>
          <cell r="O452">
            <v>11</v>
          </cell>
          <cell r="P452" t="str">
            <v>9</v>
          </cell>
          <cell r="Q452" t="str">
            <v>11.3000000000</v>
          </cell>
          <cell r="R452">
            <v>100</v>
          </cell>
          <cell r="S452">
            <v>7167880</v>
          </cell>
          <cell r="T452" t="str">
            <v>2025-01-20</v>
          </cell>
          <cell r="U452">
            <v>80997044</v>
          </cell>
          <cell r="V452">
            <v>80997044</v>
          </cell>
          <cell r="W452">
            <v>0</v>
          </cell>
          <cell r="X452" t="str">
            <v>no</v>
          </cell>
          <cell r="Y452" t="str">
            <v>no</v>
          </cell>
          <cell r="Z452" t="str">
            <v>36225</v>
          </cell>
          <cell r="AA452">
            <v>80997044</v>
          </cell>
          <cell r="AB452">
            <v>0</v>
          </cell>
          <cell r="AC452" t="str">
            <v>1719</v>
          </cell>
          <cell r="AD452" t="str">
            <v>Dirección de Metodología y Producción Estadística</v>
          </cell>
          <cell r="AF452" t="str">
            <v>ANDRÉS FRANCISCO MEJÍA BOCANEGRA - PRIORITARIO - -</v>
          </cell>
          <cell r="AG452" t="str">
            <v>DIMPE_05-Entregar boletines y cuadro de resultados de las operaciones estadísticas para publicación</v>
          </cell>
          <cell r="AH452">
            <v>1</v>
          </cell>
          <cell r="AI452">
            <v>0</v>
          </cell>
          <cell r="AJ452">
            <v>0</v>
          </cell>
          <cell r="AK452">
            <v>0</v>
          </cell>
          <cell r="AL452">
            <v>0</v>
          </cell>
          <cell r="AM452">
            <v>1</v>
          </cell>
          <cell r="AN452" t="str">
            <v>DIMPE_05</v>
          </cell>
          <cell r="AO452">
            <v>80997044</v>
          </cell>
          <cell r="AP452" t="str">
            <v>0</v>
          </cell>
          <cell r="AQ452">
            <v>0</v>
          </cell>
          <cell r="AR452" t="str">
            <v>0</v>
          </cell>
          <cell r="AS452">
            <v>0</v>
          </cell>
          <cell r="AT452">
            <v>80997044</v>
          </cell>
          <cell r="AU452">
            <v>0</v>
          </cell>
        </row>
        <row r="453">
          <cell r="A453">
            <v>116610225</v>
          </cell>
          <cell r="B453" t="str">
            <v>Dirección de Metodología y Producción Estadística</v>
          </cell>
          <cell r="C453" t="str">
            <v>DIMPE</v>
          </cell>
          <cell r="D453" t="str">
            <v>DIMPE_INDUSTRIA_2025_EMMET_CR</v>
          </cell>
          <cell r="E453" t="str">
            <v>Tematica Industria [Economica]</v>
          </cell>
          <cell r="F453" t="str">
            <v>Producción de información Estadística analizada</v>
          </cell>
          <cell r="G453" t="str">
            <v>Cuadros de resultados</v>
          </cell>
          <cell r="H453" t="str">
            <v>DIMPE-Producción de información Estadística analizada-Cuadros de resultados</v>
          </cell>
          <cell r="I453" t="str">
            <v>202300000000008</v>
          </cell>
          <cell r="J453" t="str">
            <v>DIRECCIÓN TERRITORIAL CENTRAL</v>
          </cell>
          <cell r="K453" t="str">
            <v>DANE CENTRAL</v>
          </cell>
          <cell r="L453" t="str">
            <v>Talento Humano</v>
          </cell>
          <cell r="M453" t="str">
            <v>Profesional</v>
          </cell>
          <cell r="N453" t="str">
            <v>1</v>
          </cell>
          <cell r="O453">
            <v>11</v>
          </cell>
          <cell r="P453" t="str">
            <v>7</v>
          </cell>
          <cell r="Q453" t="str">
            <v>11.2333333333</v>
          </cell>
          <cell r="R453">
            <v>100</v>
          </cell>
          <cell r="S453">
            <v>5481320</v>
          </cell>
          <cell r="T453" t="str">
            <v>2025-01-20</v>
          </cell>
          <cell r="U453">
            <v>61573494.670000002</v>
          </cell>
          <cell r="V453">
            <v>61573494.670000002</v>
          </cell>
          <cell r="W453">
            <v>0</v>
          </cell>
          <cell r="X453" t="str">
            <v>no</v>
          </cell>
          <cell r="Y453" t="str">
            <v>no</v>
          </cell>
          <cell r="Z453" t="str">
            <v>29425</v>
          </cell>
          <cell r="AA453">
            <v>61573494.670000002</v>
          </cell>
          <cell r="AB453">
            <v>0</v>
          </cell>
          <cell r="AC453" t="str">
            <v>1717</v>
          </cell>
          <cell r="AD453" t="str">
            <v>Dirección de Metodología y Producción Estadística</v>
          </cell>
          <cell r="AF453" t="str">
            <v>DANILO ANDRES TRIANA SANCHEZ - PRIORITARIO - -</v>
          </cell>
          <cell r="AG453" t="str">
            <v>DIMPE_05-Entregar boletines y cuadro de resultados de las operaciones estadísticas para publicación</v>
          </cell>
          <cell r="AH453">
            <v>1</v>
          </cell>
          <cell r="AI453">
            <v>0</v>
          </cell>
          <cell r="AJ453">
            <v>0</v>
          </cell>
          <cell r="AK453">
            <v>0</v>
          </cell>
          <cell r="AL453">
            <v>0</v>
          </cell>
          <cell r="AM453">
            <v>1</v>
          </cell>
          <cell r="AN453" t="str">
            <v>DIMPE_05</v>
          </cell>
          <cell r="AO453">
            <v>61573494.670000002</v>
          </cell>
          <cell r="AP453" t="str">
            <v>0</v>
          </cell>
          <cell r="AQ453">
            <v>0</v>
          </cell>
          <cell r="AR453" t="str">
            <v>0</v>
          </cell>
          <cell r="AS453">
            <v>0</v>
          </cell>
          <cell r="AT453">
            <v>61573494.670000002</v>
          </cell>
          <cell r="AU453">
            <v>0</v>
          </cell>
        </row>
        <row r="454">
          <cell r="A454">
            <v>118110225</v>
          </cell>
          <cell r="B454" t="str">
            <v>Dirección de Metodología y Producción Estadística</v>
          </cell>
          <cell r="C454" t="str">
            <v>DIMPE</v>
          </cell>
          <cell r="D454" t="str">
            <v>DIMPE_SERVICIOS_2025_EMA_CR</v>
          </cell>
          <cell r="E454" t="str">
            <v>Tematica Servicios [Economica]</v>
          </cell>
          <cell r="F454" t="str">
            <v>Producción de información Estadística analizada</v>
          </cell>
          <cell r="G454" t="str">
            <v>Cuadros de resultados</v>
          </cell>
          <cell r="H454" t="str">
            <v>DIMPE-Producción de información Estadística analizada-Cuadros de resultados</v>
          </cell>
          <cell r="I454" t="str">
            <v>202300000000008</v>
          </cell>
          <cell r="J454" t="str">
            <v>DIRECCIÓN TERRITORIAL CENTRAL</v>
          </cell>
          <cell r="K454" t="str">
            <v>DANE CENTRAL</v>
          </cell>
          <cell r="L454" t="str">
            <v>Talento Humano</v>
          </cell>
          <cell r="M454" t="str">
            <v>Profesional</v>
          </cell>
          <cell r="N454" t="str">
            <v>1</v>
          </cell>
          <cell r="O454">
            <v>11</v>
          </cell>
          <cell r="P454" t="str">
            <v>7</v>
          </cell>
          <cell r="Q454" t="str">
            <v>11.2333333333</v>
          </cell>
          <cell r="R454">
            <v>100</v>
          </cell>
          <cell r="S454">
            <v>7340000</v>
          </cell>
          <cell r="T454" t="str">
            <v>2025-01-20</v>
          </cell>
          <cell r="U454">
            <v>82452666.670000002</v>
          </cell>
          <cell r="V454">
            <v>82452666.670000002</v>
          </cell>
          <cell r="W454">
            <v>0</v>
          </cell>
          <cell r="X454" t="str">
            <v>no</v>
          </cell>
          <cell r="Y454" t="str">
            <v>no</v>
          </cell>
          <cell r="Z454" t="str">
            <v>36925</v>
          </cell>
          <cell r="AA454">
            <v>82452666.670000002</v>
          </cell>
          <cell r="AB454">
            <v>0</v>
          </cell>
          <cell r="AC454" t="str">
            <v>456</v>
          </cell>
          <cell r="AD454" t="str">
            <v>Dirección de Metodología y Producción Estadística</v>
          </cell>
          <cell r="AF454" t="str">
            <v>SANDRA MILENA GONZÁLEZ - PRIORITARIO - -</v>
          </cell>
          <cell r="AG454" t="str">
            <v>DIMPE_05-Entregar boletines y cuadro de resultados de las operaciones estadísticas para publicación</v>
          </cell>
          <cell r="AH454">
            <v>1</v>
          </cell>
          <cell r="AI454">
            <v>0</v>
          </cell>
          <cell r="AJ454">
            <v>0</v>
          </cell>
          <cell r="AK454">
            <v>0</v>
          </cell>
          <cell r="AL454">
            <v>0</v>
          </cell>
          <cell r="AM454">
            <v>1</v>
          </cell>
          <cell r="AN454" t="str">
            <v>DIMPE_05</v>
          </cell>
          <cell r="AO454">
            <v>82452666.670000002</v>
          </cell>
          <cell r="AP454" t="str">
            <v>0</v>
          </cell>
          <cell r="AQ454">
            <v>0</v>
          </cell>
          <cell r="AR454" t="str">
            <v>0</v>
          </cell>
          <cell r="AS454">
            <v>0</v>
          </cell>
          <cell r="AT454">
            <v>82452666.670000002</v>
          </cell>
          <cell r="AU454">
            <v>0</v>
          </cell>
        </row>
        <row r="455">
          <cell r="A455">
            <v>117410225</v>
          </cell>
          <cell r="B455" t="str">
            <v>Dirección de Metodología y Producción Estadística</v>
          </cell>
          <cell r="C455" t="str">
            <v>DIMPE</v>
          </cell>
          <cell r="D455" t="str">
            <v>DIMPE_PRECIOS_2025_ICOCIV_e_ICOCED_CR</v>
          </cell>
          <cell r="E455" t="str">
            <v>Tematica Precios [Economica]</v>
          </cell>
          <cell r="F455" t="str">
            <v>Producción de información Estadística analizada</v>
          </cell>
          <cell r="G455" t="str">
            <v>Cuadros de resultados</v>
          </cell>
          <cell r="H455" t="str">
            <v>DIMPE-Producción de información Estadística analizada-Cuadros de resultados</v>
          </cell>
          <cell r="I455" t="str">
            <v>202300000000008</v>
          </cell>
          <cell r="J455" t="str">
            <v>DIRECCIÓN TERRITORIAL CENTRAL</v>
          </cell>
          <cell r="K455" t="str">
            <v>DANE CENTRAL</v>
          </cell>
          <cell r="L455" t="str">
            <v>Talento Humano</v>
          </cell>
          <cell r="M455" t="str">
            <v>Profesional</v>
          </cell>
          <cell r="N455" t="str">
            <v>1</v>
          </cell>
          <cell r="O455">
            <v>10</v>
          </cell>
          <cell r="P455" t="str">
            <v>28</v>
          </cell>
          <cell r="Q455" t="str">
            <v>10.9333333333</v>
          </cell>
          <cell r="R455">
            <v>100</v>
          </cell>
          <cell r="S455">
            <v>5539296</v>
          </cell>
          <cell r="T455" t="str">
            <v>2025-01-20</v>
          </cell>
          <cell r="U455">
            <v>60562969.600000001</v>
          </cell>
          <cell r="V455">
            <v>60562969.600000001</v>
          </cell>
          <cell r="W455">
            <v>0</v>
          </cell>
          <cell r="X455" t="str">
            <v>no</v>
          </cell>
          <cell r="Y455" t="str">
            <v>no</v>
          </cell>
          <cell r="Z455" t="str">
            <v>21625</v>
          </cell>
          <cell r="AA455">
            <v>60562969.600000001</v>
          </cell>
          <cell r="AB455">
            <v>0</v>
          </cell>
          <cell r="AC455" t="str">
            <v>1723</v>
          </cell>
          <cell r="AD455" t="str">
            <v>Dirección de Metodología y Producción Estadística</v>
          </cell>
          <cell r="AF455" t="str">
            <v>LADY ROCIO RAMIREZ AREVALO  - PRIORITARIO - -</v>
          </cell>
          <cell r="AG455" t="str">
            <v>DIMPE_05-Entregar boletines y cuadro de resultados de las operaciones estadísticas para publicación</v>
          </cell>
          <cell r="AH455">
            <v>1</v>
          </cell>
          <cell r="AI455">
            <v>0</v>
          </cell>
          <cell r="AJ455">
            <v>0</v>
          </cell>
          <cell r="AK455">
            <v>0</v>
          </cell>
          <cell r="AL455">
            <v>0</v>
          </cell>
          <cell r="AM455">
            <v>1</v>
          </cell>
          <cell r="AN455" t="str">
            <v>DIMPE_05</v>
          </cell>
          <cell r="AO455">
            <v>60562969.600000001</v>
          </cell>
          <cell r="AP455" t="str">
            <v>0</v>
          </cell>
          <cell r="AQ455">
            <v>0</v>
          </cell>
          <cell r="AR455" t="str">
            <v>0</v>
          </cell>
          <cell r="AS455">
            <v>0</v>
          </cell>
          <cell r="AT455">
            <v>60562969.600000001</v>
          </cell>
          <cell r="AU455">
            <v>0</v>
          </cell>
        </row>
        <row r="456">
          <cell r="A456">
            <v>119410225</v>
          </cell>
          <cell r="B456" t="str">
            <v>Dirección de Metodología y Producción Estadística</v>
          </cell>
          <cell r="C456" t="str">
            <v>DIMPE</v>
          </cell>
          <cell r="D456" t="str">
            <v>DIMPE_PRECIOS_2025_IPP_BT</v>
          </cell>
          <cell r="E456" t="str">
            <v>Tematica Precios [Economica]</v>
          </cell>
          <cell r="F456" t="str">
            <v>Producción de información Estadística analizada</v>
          </cell>
          <cell r="G456" t="str">
            <v>Boletines Técnicos</v>
          </cell>
          <cell r="H456" t="str">
            <v>DIMPE-Producción de información Estadística analizada-Boletines Técnicos</v>
          </cell>
          <cell r="I456" t="str">
            <v>202300000000008</v>
          </cell>
          <cell r="J456" t="str">
            <v>DIRECCIÓN TERRITORIAL CENTRAL</v>
          </cell>
          <cell r="K456" t="str">
            <v>DANE CENTRAL</v>
          </cell>
          <cell r="L456" t="str">
            <v>Talento Humano</v>
          </cell>
          <cell r="M456" t="str">
            <v>Profesional</v>
          </cell>
          <cell r="N456" t="str">
            <v>1</v>
          </cell>
          <cell r="O456">
            <v>10</v>
          </cell>
          <cell r="P456" t="str">
            <v>14</v>
          </cell>
          <cell r="Q456" t="str">
            <v>10.4666666667</v>
          </cell>
          <cell r="R456">
            <v>100</v>
          </cell>
          <cell r="S456">
            <v>5428615</v>
          </cell>
          <cell r="T456" t="str">
            <v>2025-02-14</v>
          </cell>
          <cell r="U456">
            <v>56819503.670000002</v>
          </cell>
          <cell r="V456">
            <v>56819503.670000002</v>
          </cell>
          <cell r="W456">
            <v>0</v>
          </cell>
          <cell r="X456" t="str">
            <v>no</v>
          </cell>
          <cell r="Y456" t="str">
            <v>no</v>
          </cell>
          <cell r="Z456" t="str">
            <v>58125</v>
          </cell>
          <cell r="AA456">
            <v>56819503.670000002</v>
          </cell>
          <cell r="AB456">
            <v>0</v>
          </cell>
          <cell r="AC456" t="str">
            <v>1244</v>
          </cell>
          <cell r="AD456" t="str">
            <v>Dirección de Metodología y Producción Estadística</v>
          </cell>
          <cell r="AF456" t="str">
            <v>DUWAN ARLEY CANTOR JIMENEZ-PRIORIDAD II - -</v>
          </cell>
          <cell r="AG456" t="str">
            <v>DIMPE_05-Entregar boletines y cuadro de resultados de las operaciones estadísticas para publicación</v>
          </cell>
          <cell r="AH456">
            <v>1</v>
          </cell>
          <cell r="AI456">
            <v>0</v>
          </cell>
          <cell r="AJ456">
            <v>0</v>
          </cell>
          <cell r="AK456">
            <v>0</v>
          </cell>
          <cell r="AL456">
            <v>0</v>
          </cell>
          <cell r="AM456">
            <v>1</v>
          </cell>
          <cell r="AN456" t="str">
            <v>DIMPE_05</v>
          </cell>
          <cell r="AO456">
            <v>56819503.670000002</v>
          </cell>
          <cell r="AP456" t="str">
            <v>0</v>
          </cell>
          <cell r="AQ456">
            <v>0</v>
          </cell>
          <cell r="AR456" t="str">
            <v>0</v>
          </cell>
          <cell r="AS456">
            <v>0</v>
          </cell>
          <cell r="AT456">
            <v>56819503.670000002</v>
          </cell>
          <cell r="AU456">
            <v>0</v>
          </cell>
        </row>
        <row r="457">
          <cell r="A457">
            <v>119310225</v>
          </cell>
          <cell r="B457" t="str">
            <v>Dirección de Metodología y Producción Estadística</v>
          </cell>
          <cell r="C457" t="str">
            <v>DIMPE</v>
          </cell>
          <cell r="D457" t="str">
            <v>DIMPE_PRECIOS_2025_IPP_BT</v>
          </cell>
          <cell r="E457" t="str">
            <v>Tematica Precios [Economica]</v>
          </cell>
          <cell r="F457" t="str">
            <v>Producción de información Estadística analizada</v>
          </cell>
          <cell r="G457" t="str">
            <v>Boletines Técnicos</v>
          </cell>
          <cell r="H457" t="str">
            <v>DIMPE-Producción de información Estadística analizada-Boletines Técnicos</v>
          </cell>
          <cell r="I457" t="str">
            <v>202300000000008</v>
          </cell>
          <cell r="J457" t="str">
            <v>DIRECCIÓN TERRITORIAL CENTRAL</v>
          </cell>
          <cell r="K457" t="str">
            <v>DANE CENTRAL</v>
          </cell>
          <cell r="L457" t="str">
            <v>Talento Humano</v>
          </cell>
          <cell r="M457" t="str">
            <v>Profesional</v>
          </cell>
          <cell r="N457" t="str">
            <v>1</v>
          </cell>
          <cell r="O457">
            <v>10</v>
          </cell>
          <cell r="P457" t="str">
            <v>6</v>
          </cell>
          <cell r="Q457" t="str">
            <v>10.2000000000</v>
          </cell>
          <cell r="R457">
            <v>100</v>
          </cell>
          <cell r="S457">
            <v>5534025</v>
          </cell>
          <cell r="T457" t="str">
            <v>2025-02-24</v>
          </cell>
          <cell r="U457">
            <v>56447055</v>
          </cell>
          <cell r="V457">
            <v>56447055</v>
          </cell>
          <cell r="W457">
            <v>0</v>
          </cell>
          <cell r="X457" t="str">
            <v>no</v>
          </cell>
          <cell r="Y457" t="str">
            <v>no</v>
          </cell>
          <cell r="Z457" t="str">
            <v>78825</v>
          </cell>
          <cell r="AA457">
            <v>56447055</v>
          </cell>
          <cell r="AB457">
            <v>0</v>
          </cell>
          <cell r="AC457" t="str">
            <v>2038</v>
          </cell>
          <cell r="AD457" t="str">
            <v>Dirección de Metodología y Producción Estadística</v>
          </cell>
          <cell r="AF457" t="str">
            <v>SEBASTIAN ARÉVALO AVELLANEDA-PRIORIDAD II - -</v>
          </cell>
          <cell r="AG457" t="str">
            <v>DIMPE_05-Entregar boletines y cuadro de resultados de las operaciones estadísticas para publicación</v>
          </cell>
          <cell r="AH457">
            <v>1</v>
          </cell>
          <cell r="AI457">
            <v>0</v>
          </cell>
          <cell r="AJ457">
            <v>0</v>
          </cell>
          <cell r="AK457">
            <v>0</v>
          </cell>
          <cell r="AL457">
            <v>0</v>
          </cell>
          <cell r="AM457">
            <v>1</v>
          </cell>
          <cell r="AN457" t="str">
            <v>DIMPE_05</v>
          </cell>
          <cell r="AO457">
            <v>56447055</v>
          </cell>
          <cell r="AP457" t="str">
            <v>0</v>
          </cell>
          <cell r="AQ457">
            <v>0</v>
          </cell>
          <cell r="AR457" t="str">
            <v>0</v>
          </cell>
          <cell r="AS457">
            <v>0</v>
          </cell>
          <cell r="AT457">
            <v>56447055</v>
          </cell>
          <cell r="AU457">
            <v>0</v>
          </cell>
        </row>
        <row r="458">
          <cell r="A458">
            <v>118010225</v>
          </cell>
          <cell r="B458" t="str">
            <v>Dirección de Metodología y Producción Estadística</v>
          </cell>
          <cell r="C458" t="str">
            <v>DIMPE</v>
          </cell>
          <cell r="D458" t="str">
            <v>DIMPE_SERVICIOS_2025_EMAV_BT</v>
          </cell>
          <cell r="E458" t="str">
            <v>Tematica Servicios [Economica]</v>
          </cell>
          <cell r="F458" t="str">
            <v>Producción de información Estadística analizada</v>
          </cell>
          <cell r="G458" t="str">
            <v>Boletines Técnicos</v>
          </cell>
          <cell r="H458" t="str">
            <v>DIMPE-Producción de información Estadística analizada-Boletines Técnicos</v>
          </cell>
          <cell r="I458" t="str">
            <v>202300000000008</v>
          </cell>
          <cell r="J458" t="str">
            <v>DIRECCIÓN TERRITORIAL CENTRAL</v>
          </cell>
          <cell r="K458" t="str">
            <v>DANE CENTRAL</v>
          </cell>
          <cell r="L458" t="str">
            <v>Talento Humano</v>
          </cell>
          <cell r="M458" t="str">
            <v>Profesional</v>
          </cell>
          <cell r="N458" t="str">
            <v>1</v>
          </cell>
          <cell r="O458">
            <v>11</v>
          </cell>
          <cell r="P458" t="str">
            <v>14</v>
          </cell>
          <cell r="Q458" t="str">
            <v>11.4666666667</v>
          </cell>
          <cell r="R458">
            <v>100</v>
          </cell>
          <cell r="S458">
            <v>6013641</v>
          </cell>
          <cell r="T458" t="str">
            <v>2025-01-20</v>
          </cell>
          <cell r="U458">
            <v>68956416.799999997</v>
          </cell>
          <cell r="V458">
            <v>68956416.799999997</v>
          </cell>
          <cell r="W458">
            <v>0</v>
          </cell>
          <cell r="X458" t="str">
            <v>no</v>
          </cell>
          <cell r="Y458" t="str">
            <v>no</v>
          </cell>
          <cell r="Z458" t="str">
            <v>28725</v>
          </cell>
          <cell r="AA458">
            <v>68956416.799999997</v>
          </cell>
          <cell r="AB458">
            <v>0</v>
          </cell>
          <cell r="AC458" t="str">
            <v>1728</v>
          </cell>
          <cell r="AD458" t="str">
            <v>Dirección de Metodología y Producción Estadística</v>
          </cell>
          <cell r="AF458" t="str">
            <v>JAIRO ADOLFO SALAMANCA CRISTANCHO - PRIORITARIO - -</v>
          </cell>
          <cell r="AG458" t="str">
            <v>DIMPE_05-Entregar boletines y cuadro de resultados de las operaciones estadísticas para publicación</v>
          </cell>
          <cell r="AH458">
            <v>1</v>
          </cell>
          <cell r="AI458">
            <v>0</v>
          </cell>
          <cell r="AJ458">
            <v>0</v>
          </cell>
          <cell r="AK458">
            <v>0</v>
          </cell>
          <cell r="AL458">
            <v>0</v>
          </cell>
          <cell r="AM458">
            <v>1</v>
          </cell>
          <cell r="AN458" t="str">
            <v>DIMPE_05</v>
          </cell>
          <cell r="AO458">
            <v>68956416.799999997</v>
          </cell>
          <cell r="AP458" t="str">
            <v>0</v>
          </cell>
          <cell r="AQ458">
            <v>0</v>
          </cell>
          <cell r="AR458" t="str">
            <v>0</v>
          </cell>
          <cell r="AS458">
            <v>0</v>
          </cell>
          <cell r="AT458">
            <v>68956416.799999997</v>
          </cell>
          <cell r="AU458">
            <v>0</v>
          </cell>
        </row>
        <row r="459">
          <cell r="A459">
            <v>117810225</v>
          </cell>
          <cell r="B459" t="str">
            <v>Dirección de Metodología y Producción Estadística</v>
          </cell>
          <cell r="C459" t="str">
            <v>DIMPE</v>
          </cell>
          <cell r="D459" t="str">
            <v>DIMPE_SERVICIOS_2025_EMS_BT</v>
          </cell>
          <cell r="E459" t="str">
            <v>Tematica Servicios [Economica]</v>
          </cell>
          <cell r="F459" t="str">
            <v>Producción de información Estadística analizada</v>
          </cell>
          <cell r="G459" t="str">
            <v>Boletines Técnicos</v>
          </cell>
          <cell r="H459" t="str">
            <v>DIMPE-Producción de información Estadística analizada-Boletines Técnicos</v>
          </cell>
          <cell r="I459" t="str">
            <v>202300000000008</v>
          </cell>
          <cell r="J459" t="str">
            <v>DIRECCIÓN TERRITORIAL CENTRAL</v>
          </cell>
          <cell r="K459" t="str">
            <v>DANE CENTRAL</v>
          </cell>
          <cell r="L459" t="str">
            <v>Talento Humano</v>
          </cell>
          <cell r="M459" t="str">
            <v>Profesional</v>
          </cell>
          <cell r="N459" t="str">
            <v>1</v>
          </cell>
          <cell r="O459">
            <v>11</v>
          </cell>
          <cell r="P459" t="str">
            <v>7</v>
          </cell>
          <cell r="Q459" t="str">
            <v>11.2333333333</v>
          </cell>
          <cell r="R459">
            <v>100</v>
          </cell>
          <cell r="S459">
            <v>6013641</v>
          </cell>
          <cell r="T459" t="str">
            <v>2025-01-20</v>
          </cell>
          <cell r="U459">
            <v>67553233.900000006</v>
          </cell>
          <cell r="V459">
            <v>67553233.900000006</v>
          </cell>
          <cell r="W459">
            <v>0</v>
          </cell>
          <cell r="X459" t="str">
            <v>no</v>
          </cell>
          <cell r="Y459" t="str">
            <v>no</v>
          </cell>
          <cell r="Z459" t="str">
            <v>30225</v>
          </cell>
          <cell r="AA459">
            <v>67553233.900000006</v>
          </cell>
          <cell r="AB459">
            <v>0</v>
          </cell>
          <cell r="AC459" t="str">
            <v>1726</v>
          </cell>
          <cell r="AD459" t="str">
            <v>Dirección de Metodología y Producción Estadística</v>
          </cell>
          <cell r="AF459" t="str">
            <v>DIANA KAROLINA MORA LAMUS - PRIORITARIO - -</v>
          </cell>
          <cell r="AG459" t="str">
            <v>DIMPE_05-Entregar boletines y cuadro de resultados de las operaciones estadísticas para publicación</v>
          </cell>
          <cell r="AH459">
            <v>1</v>
          </cell>
          <cell r="AI459">
            <v>0</v>
          </cell>
          <cell r="AJ459">
            <v>0</v>
          </cell>
          <cell r="AK459">
            <v>0</v>
          </cell>
          <cell r="AL459">
            <v>0</v>
          </cell>
          <cell r="AM459">
            <v>1</v>
          </cell>
          <cell r="AN459" t="str">
            <v>DIMPE_05</v>
          </cell>
          <cell r="AO459">
            <v>67553233.900000006</v>
          </cell>
          <cell r="AP459" t="str">
            <v>0</v>
          </cell>
          <cell r="AQ459">
            <v>0</v>
          </cell>
          <cell r="AR459" t="str">
            <v>0</v>
          </cell>
          <cell r="AS459">
            <v>0</v>
          </cell>
          <cell r="AT459">
            <v>67553233.900000006</v>
          </cell>
          <cell r="AU459">
            <v>0</v>
          </cell>
        </row>
        <row r="460">
          <cell r="A460">
            <v>117610225</v>
          </cell>
          <cell r="B460" t="str">
            <v>Dirección de Metodología y Producción Estadística</v>
          </cell>
          <cell r="C460" t="str">
            <v>DIMPE</v>
          </cell>
          <cell r="D460" t="str">
            <v>DIMPE_PRECIOS_2025_IPC_BT</v>
          </cell>
          <cell r="E460" t="str">
            <v>Tematica Precios [Economica]</v>
          </cell>
          <cell r="F460" t="str">
            <v>Producción de información Estadística analizada</v>
          </cell>
          <cell r="G460" t="str">
            <v>Boletines Técnicos</v>
          </cell>
          <cell r="H460" t="str">
            <v>DIMPE-Producción de información Estadística analizada-Boletines Técnicos</v>
          </cell>
          <cell r="I460" t="str">
            <v>202300000000008</v>
          </cell>
          <cell r="J460" t="str">
            <v>DIRECCIÓN TERRITORIAL CENTRAL</v>
          </cell>
          <cell r="K460" t="str">
            <v>DANE CENTRAL</v>
          </cell>
          <cell r="L460" t="str">
            <v>Talento Humano</v>
          </cell>
          <cell r="M460" t="str">
            <v>Profesional</v>
          </cell>
          <cell r="N460" t="str">
            <v>1</v>
          </cell>
          <cell r="O460">
            <v>10</v>
          </cell>
          <cell r="P460" t="str">
            <v>28</v>
          </cell>
          <cell r="Q460" t="str">
            <v>10.9333333333</v>
          </cell>
          <cell r="R460">
            <v>100</v>
          </cell>
          <cell r="S460">
            <v>6430010</v>
          </cell>
          <cell r="T460" t="str">
            <v>2025-01-20</v>
          </cell>
          <cell r="U460">
            <v>70301442.670000002</v>
          </cell>
          <cell r="V460">
            <v>70301442.670000002</v>
          </cell>
          <cell r="W460">
            <v>0</v>
          </cell>
          <cell r="X460" t="str">
            <v>no</v>
          </cell>
          <cell r="Y460" t="str">
            <v>no</v>
          </cell>
          <cell r="Z460" t="str">
            <v>23425</v>
          </cell>
          <cell r="AA460">
            <v>70301442.670000002</v>
          </cell>
          <cell r="AB460">
            <v>0</v>
          </cell>
          <cell r="AC460" t="str">
            <v>1724</v>
          </cell>
          <cell r="AD460" t="str">
            <v>Dirección de Metodología y Producción Estadística</v>
          </cell>
          <cell r="AF460" t="str">
            <v>CLAUDIA FABIOLA JARA PEÑALOZA - PRIORITARIO - -</v>
          </cell>
          <cell r="AG460" t="str">
            <v>DIMPE_05-Entregar boletines y cuadro de resultados de las operaciones estadísticas para publicación</v>
          </cell>
          <cell r="AH460">
            <v>1</v>
          </cell>
          <cell r="AI460">
            <v>0</v>
          </cell>
          <cell r="AJ460">
            <v>0</v>
          </cell>
          <cell r="AK460">
            <v>0</v>
          </cell>
          <cell r="AL460">
            <v>0</v>
          </cell>
          <cell r="AM460">
            <v>1</v>
          </cell>
          <cell r="AN460" t="str">
            <v>DIMPE_05</v>
          </cell>
          <cell r="AO460">
            <v>70301442.670000002</v>
          </cell>
          <cell r="AP460" t="str">
            <v>0</v>
          </cell>
          <cell r="AQ460">
            <v>0</v>
          </cell>
          <cell r="AR460" t="str">
            <v>0</v>
          </cell>
          <cell r="AS460">
            <v>0</v>
          </cell>
          <cell r="AT460">
            <v>70301442.670000002</v>
          </cell>
          <cell r="AU460">
            <v>0</v>
          </cell>
        </row>
        <row r="461">
          <cell r="A461">
            <v>119510225</v>
          </cell>
          <cell r="B461" t="str">
            <v>Dirección de Metodología y Producción Estadística</v>
          </cell>
          <cell r="C461" t="str">
            <v>DIMPE</v>
          </cell>
          <cell r="D461" t="str">
            <v>DIMPE_PRECIOS_2025_PPA_CR</v>
          </cell>
          <cell r="E461" t="str">
            <v>Tematica Precios [Economica]</v>
          </cell>
          <cell r="F461" t="str">
            <v>Producción de información Estadística analizada</v>
          </cell>
          <cell r="G461" t="str">
            <v>Cuadros de resultados</v>
          </cell>
          <cell r="H461" t="str">
            <v>DIMPE-Producción de información Estadística analizada-Cuadros de resultados</v>
          </cell>
          <cell r="I461" t="str">
            <v>202300000000008</v>
          </cell>
          <cell r="J461" t="str">
            <v>DIRECCIÓN TERRITORIAL CENTRAL</v>
          </cell>
          <cell r="K461" t="str">
            <v>DANE CENTRAL</v>
          </cell>
          <cell r="L461" t="str">
            <v>Talento Humano</v>
          </cell>
          <cell r="M461" t="str">
            <v>Profesional</v>
          </cell>
          <cell r="N461" t="str">
            <v>1</v>
          </cell>
          <cell r="O461">
            <v>9</v>
          </cell>
          <cell r="P461" t="str">
            <v>27</v>
          </cell>
          <cell r="Q461" t="str">
            <v>9.9000000000</v>
          </cell>
          <cell r="R461">
            <v>100</v>
          </cell>
          <cell r="S461">
            <v>5718493</v>
          </cell>
          <cell r="T461" t="str">
            <v>2025-02-24</v>
          </cell>
          <cell r="U461">
            <v>56613080.700000003</v>
          </cell>
          <cell r="V461">
            <v>56613081</v>
          </cell>
          <cell r="W461">
            <v>-0.29999999701976782</v>
          </cell>
          <cell r="X461" t="str">
            <v>no</v>
          </cell>
          <cell r="Y461" t="str">
            <v>no</v>
          </cell>
          <cell r="Z461" t="str">
            <v>83225</v>
          </cell>
          <cell r="AA461">
            <v>56613081</v>
          </cell>
          <cell r="AB461">
            <v>-0.29999999701976782</v>
          </cell>
          <cell r="AC461" t="str">
            <v>2253</v>
          </cell>
          <cell r="AD461" t="str">
            <v>Dirección de Metodología y Producción Estadística</v>
          </cell>
          <cell r="AF461" t="str">
            <v>JUAN DAVID PERDOMO PERDOMO-PRIORIDAD II - -</v>
          </cell>
          <cell r="AG461" t="str">
            <v>DIMPE_05-Entregar boletines y cuadro de resultados de las operaciones estadísticas para publicación</v>
          </cell>
          <cell r="AH461">
            <v>1</v>
          </cell>
          <cell r="AI461">
            <v>0</v>
          </cell>
          <cell r="AJ461">
            <v>0</v>
          </cell>
          <cell r="AK461">
            <v>0</v>
          </cell>
          <cell r="AL461">
            <v>0</v>
          </cell>
          <cell r="AM461">
            <v>1</v>
          </cell>
          <cell r="AN461" t="str">
            <v>DIMPE_05</v>
          </cell>
          <cell r="AO461">
            <v>56613080.700000003</v>
          </cell>
          <cell r="AP461" t="str">
            <v>0</v>
          </cell>
          <cell r="AQ461">
            <v>0</v>
          </cell>
          <cell r="AR461" t="str">
            <v>0</v>
          </cell>
          <cell r="AS461">
            <v>0</v>
          </cell>
          <cell r="AT461">
            <v>56613080.700000003</v>
          </cell>
          <cell r="AU461">
            <v>0</v>
          </cell>
        </row>
        <row r="462">
          <cell r="A462">
            <v>119210225</v>
          </cell>
          <cell r="B462" t="str">
            <v>Dirección de Metodología y Producción Estadística</v>
          </cell>
          <cell r="C462" t="str">
            <v>DIMPE</v>
          </cell>
          <cell r="D462" t="str">
            <v>DIMPE_PRECIOS_2025_IPC_CR</v>
          </cell>
          <cell r="E462" t="str">
            <v>Tematica Precios [Economica]</v>
          </cell>
          <cell r="F462" t="str">
            <v>Producción de información Estadística analizada</v>
          </cell>
          <cell r="G462" t="str">
            <v>Cuadros de resultados</v>
          </cell>
          <cell r="H462" t="str">
            <v>DIMPE-Producción de información Estadística analizada-Cuadros de resultados</v>
          </cell>
          <cell r="I462" t="str">
            <v>202300000000008</v>
          </cell>
          <cell r="J462" t="str">
            <v>DIRECCIÓN TERRITORIAL CENTRAL</v>
          </cell>
          <cell r="K462" t="str">
            <v>DANE CENTRAL</v>
          </cell>
          <cell r="L462" t="str">
            <v>Talento Humano</v>
          </cell>
          <cell r="M462" t="str">
            <v>Profesional</v>
          </cell>
          <cell r="N462" t="str">
            <v>1</v>
          </cell>
          <cell r="O462">
            <v>9</v>
          </cell>
          <cell r="P462" t="str">
            <v>10</v>
          </cell>
          <cell r="Q462" t="str">
            <v>9.3333333333</v>
          </cell>
          <cell r="R462">
            <v>100</v>
          </cell>
          <cell r="S462">
            <v>5534025</v>
          </cell>
          <cell r="T462" t="str">
            <v>2025-02-24</v>
          </cell>
          <cell r="U462">
            <v>51650900</v>
          </cell>
          <cell r="V462">
            <v>51650900</v>
          </cell>
          <cell r="W462">
            <v>0</v>
          </cell>
          <cell r="X462" t="str">
            <v>no</v>
          </cell>
          <cell r="Y462" t="str">
            <v>no</v>
          </cell>
          <cell r="Z462" t="str">
            <v>83325</v>
          </cell>
          <cell r="AA462">
            <v>51650900</v>
          </cell>
          <cell r="AB462">
            <v>0</v>
          </cell>
          <cell r="AC462" t="str">
            <v>2254</v>
          </cell>
          <cell r="AD462" t="str">
            <v>Dirección de Metodología y Producción Estadística</v>
          </cell>
          <cell r="AF462" t="str">
            <v>DIANA CAROLINA YANQUEN ROJAS-PRIORIDAD II - -</v>
          </cell>
          <cell r="AG462" t="str">
            <v>DIMPE_05-Entregar boletines y cuadro de resultados de las operaciones estadísticas para publicación</v>
          </cell>
          <cell r="AH462">
            <v>1</v>
          </cell>
          <cell r="AI462">
            <v>0</v>
          </cell>
          <cell r="AJ462">
            <v>0</v>
          </cell>
          <cell r="AK462">
            <v>0</v>
          </cell>
          <cell r="AL462">
            <v>0</v>
          </cell>
          <cell r="AM462">
            <v>1</v>
          </cell>
          <cell r="AN462" t="str">
            <v>DIMPE_05</v>
          </cell>
          <cell r="AO462">
            <v>51650900</v>
          </cell>
          <cell r="AP462" t="str">
            <v>0</v>
          </cell>
          <cell r="AQ462">
            <v>0</v>
          </cell>
          <cell r="AR462" t="str">
            <v>0</v>
          </cell>
          <cell r="AS462">
            <v>0</v>
          </cell>
          <cell r="AT462">
            <v>51650900</v>
          </cell>
          <cell r="AU462">
            <v>0</v>
          </cell>
        </row>
        <row r="463">
          <cell r="A463">
            <v>119110225</v>
          </cell>
          <cell r="B463" t="str">
            <v>Dirección de Metodología y Producción Estadística</v>
          </cell>
          <cell r="C463" t="str">
            <v>DIMPE</v>
          </cell>
          <cell r="D463" t="str">
            <v>DIMPE_PRECIOS_2025_IPC_CR</v>
          </cell>
          <cell r="E463" t="str">
            <v>Tematica Precios [Economica]</v>
          </cell>
          <cell r="F463" t="str">
            <v>Producción de información Estadística analizada</v>
          </cell>
          <cell r="G463" t="str">
            <v>Cuadros de resultados</v>
          </cell>
          <cell r="H463" t="str">
            <v>DIMPE-Producción de información Estadística analizada-Cuadros de resultados</v>
          </cell>
          <cell r="I463" t="str">
            <v>202300000000008</v>
          </cell>
          <cell r="J463" t="str">
            <v>DIRECCIÓN TERRITORIAL CENTRAL</v>
          </cell>
          <cell r="K463" t="str">
            <v>DANE CENTRAL</v>
          </cell>
          <cell r="L463" t="str">
            <v>Talento Humano</v>
          </cell>
          <cell r="M463" t="str">
            <v>Profesional</v>
          </cell>
          <cell r="N463" t="str">
            <v>1</v>
          </cell>
          <cell r="O463">
            <v>9</v>
          </cell>
          <cell r="P463" t="str">
            <v>28</v>
          </cell>
          <cell r="Q463" t="str">
            <v>9.9333333333</v>
          </cell>
          <cell r="R463">
            <v>100</v>
          </cell>
          <cell r="S463">
            <v>6013641</v>
          </cell>
          <cell r="T463" t="str">
            <v>2025-02-24</v>
          </cell>
          <cell r="U463">
            <v>59735500.600000001</v>
          </cell>
          <cell r="V463">
            <v>59735501</v>
          </cell>
          <cell r="W463">
            <v>-0.39999999850988388</v>
          </cell>
          <cell r="X463" t="str">
            <v>no</v>
          </cell>
          <cell r="Y463" t="str">
            <v>no</v>
          </cell>
          <cell r="Z463" t="str">
            <v>83425</v>
          </cell>
          <cell r="AA463">
            <v>59735501</v>
          </cell>
          <cell r="AB463">
            <v>-0.39999999850988388</v>
          </cell>
          <cell r="AC463" t="str">
            <v>2250</v>
          </cell>
          <cell r="AD463" t="str">
            <v>Dirección de Metodología y Producción Estadística</v>
          </cell>
          <cell r="AF463" t="str">
            <v>RAÚL GIOVANNY URREGO HOYOS-PRIORIDAD II - -</v>
          </cell>
          <cell r="AG463" t="str">
            <v>DIMPE_05-Entregar boletines y cuadro de resultados de las operaciones estadísticas para publicación</v>
          </cell>
          <cell r="AH463">
            <v>0.8</v>
          </cell>
          <cell r="AI463" t="str">
            <v>DIMPE_07</v>
          </cell>
          <cell r="AJ463">
            <v>0.2</v>
          </cell>
          <cell r="AK463">
            <v>0</v>
          </cell>
          <cell r="AL463">
            <v>0</v>
          </cell>
          <cell r="AM463">
            <v>1</v>
          </cell>
          <cell r="AN463" t="str">
            <v>DIMPE_05</v>
          </cell>
          <cell r="AO463">
            <v>47788400.480000004</v>
          </cell>
          <cell r="AP463" t="str">
            <v>DIMPE_07</v>
          </cell>
          <cell r="AQ463">
            <v>11947100.120000001</v>
          </cell>
          <cell r="AR463" t="str">
            <v>0</v>
          </cell>
          <cell r="AS463">
            <v>0</v>
          </cell>
          <cell r="AT463">
            <v>59735500.600000009</v>
          </cell>
          <cell r="AU463">
            <v>0</v>
          </cell>
        </row>
        <row r="464">
          <cell r="A464">
            <v>119010225</v>
          </cell>
          <cell r="B464" t="str">
            <v>Dirección de Metodología y Producción Estadística</v>
          </cell>
          <cell r="C464" t="str">
            <v>DIMPE</v>
          </cell>
          <cell r="D464" t="str">
            <v>DIMPE_PRECIOS_2025_IPC_CR</v>
          </cell>
          <cell r="E464" t="str">
            <v>Tematica Precios [Economica]</v>
          </cell>
          <cell r="F464" t="str">
            <v>Producción de información Estadística analizada</v>
          </cell>
          <cell r="G464" t="str">
            <v>Cuadros de resultados</v>
          </cell>
          <cell r="H464" t="str">
            <v>DIMPE-Producción de información Estadística analizada-Cuadros de resultados</v>
          </cell>
          <cell r="I464" t="str">
            <v>202300000000008</v>
          </cell>
          <cell r="J464" t="str">
            <v>DIRECCIÓN TERRITORIAL CENTRAL</v>
          </cell>
          <cell r="K464" t="str">
            <v>DANE CENTRAL</v>
          </cell>
          <cell r="L464" t="str">
            <v>Talento Humano</v>
          </cell>
          <cell r="M464" t="str">
            <v>Profesional</v>
          </cell>
          <cell r="N464" t="str">
            <v>1</v>
          </cell>
          <cell r="O464">
            <v>9</v>
          </cell>
          <cell r="P464" t="str">
            <v>24</v>
          </cell>
          <cell r="Q464" t="str">
            <v>9.8000000000</v>
          </cell>
          <cell r="R464">
            <v>100</v>
          </cell>
          <cell r="S464">
            <v>6013641</v>
          </cell>
          <cell r="T464" t="str">
            <v>2025-02-24</v>
          </cell>
          <cell r="U464">
            <v>58933681.799999997</v>
          </cell>
          <cell r="V464">
            <v>58933682</v>
          </cell>
          <cell r="W464">
            <v>-0.20000000298023221</v>
          </cell>
          <cell r="X464" t="str">
            <v>no</v>
          </cell>
          <cell r="Y464" t="str">
            <v>no</v>
          </cell>
          <cell r="Z464" t="str">
            <v>82625</v>
          </cell>
          <cell r="AA464">
            <v>58933682</v>
          </cell>
          <cell r="AB464">
            <v>-0.20000000298023221</v>
          </cell>
          <cell r="AC464" t="str">
            <v>2251</v>
          </cell>
          <cell r="AD464" t="str">
            <v>Dirección de Metodología y Producción Estadística</v>
          </cell>
          <cell r="AF464" t="str">
            <v>MANUEL ALEJANDRO VEGA MALDONADO-PRIORIDAD II - -</v>
          </cell>
          <cell r="AG464" t="str">
            <v>DIMPE_05-Entregar boletines y cuadro de resultados de las operaciones estadísticas para publicación</v>
          </cell>
          <cell r="AH464">
            <v>0.85</v>
          </cell>
          <cell r="AI464" t="str">
            <v>DIMPE_07</v>
          </cell>
          <cell r="AJ464">
            <v>0.15</v>
          </cell>
          <cell r="AK464">
            <v>0</v>
          </cell>
          <cell r="AL464">
            <v>0</v>
          </cell>
          <cell r="AM464">
            <v>1</v>
          </cell>
          <cell r="AN464" t="str">
            <v>DIMPE_05</v>
          </cell>
          <cell r="AO464">
            <v>50093629.529999994</v>
          </cell>
          <cell r="AP464" t="str">
            <v>DIMPE_07</v>
          </cell>
          <cell r="AQ464">
            <v>8840052.2699999996</v>
          </cell>
          <cell r="AR464" t="str">
            <v>0</v>
          </cell>
          <cell r="AS464">
            <v>0</v>
          </cell>
          <cell r="AT464">
            <v>58933681.799999997</v>
          </cell>
          <cell r="AU464">
            <v>0</v>
          </cell>
        </row>
        <row r="465">
          <cell r="A465">
            <v>120910225</v>
          </cell>
          <cell r="B465" t="str">
            <v>Dirección de Metodología y Producción Estadística</v>
          </cell>
          <cell r="C465" t="str">
            <v>DIMPE</v>
          </cell>
          <cell r="D465" t="str">
            <v>DIMPE_C_INTERNO_2025_EAC_BT</v>
          </cell>
          <cell r="E465" t="str">
            <v>Tematica Comercio Interno [Economica]</v>
          </cell>
          <cell r="F465" t="str">
            <v>Producción de información Estadística analizada</v>
          </cell>
          <cell r="G465" t="str">
            <v>Boletines Técnicos</v>
          </cell>
          <cell r="H465" t="str">
            <v>DIMPE-Producción de información Estadística analizada-Boletines Técnicos</v>
          </cell>
          <cell r="I465" t="str">
            <v>202300000000008</v>
          </cell>
          <cell r="J465" t="str">
            <v>DIRECCIÓN TERRITORIAL CENTRAL</v>
          </cell>
          <cell r="K465" t="str">
            <v>DANE CENTRAL</v>
          </cell>
          <cell r="L465" t="str">
            <v>Talento Humano</v>
          </cell>
          <cell r="M465" t="str">
            <v>Profesional</v>
          </cell>
          <cell r="N465" t="str">
            <v>1</v>
          </cell>
          <cell r="O465">
            <v>8</v>
          </cell>
          <cell r="P465" t="str">
            <v>0</v>
          </cell>
          <cell r="Q465" t="str">
            <v>8</v>
          </cell>
          <cell r="R465">
            <v>100</v>
          </cell>
          <cell r="S465">
            <v>6008370</v>
          </cell>
          <cell r="T465" t="str">
            <v>2025-01-20 00:00:00</v>
          </cell>
          <cell r="U465">
            <v>48066960</v>
          </cell>
          <cell r="V465">
            <v>48066960</v>
          </cell>
          <cell r="W465">
            <v>0</v>
          </cell>
          <cell r="X465" t="str">
            <v>NO</v>
          </cell>
          <cell r="Y465" t="str">
            <v>NO</v>
          </cell>
          <cell r="Z465" t="str">
            <v>54525</v>
          </cell>
          <cell r="AA465">
            <v>48066960</v>
          </cell>
          <cell r="AB465">
            <v>0</v>
          </cell>
          <cell r="AC465" t="str">
            <v>1117</v>
          </cell>
          <cell r="AD465" t="str">
            <v>Dirección de Metodología y Producción Estadística</v>
          </cell>
          <cell r="AF465" t="str">
            <v>LEONEL EDUARDO CRIADO MENESES - -</v>
          </cell>
          <cell r="AG465" t="str">
            <v>DIMPE_05-Entregar boletines y cuadro de resultados de las operaciones estadísticas para publicación</v>
          </cell>
          <cell r="AH465">
            <v>1</v>
          </cell>
          <cell r="AI465">
            <v>0</v>
          </cell>
          <cell r="AJ465">
            <v>0</v>
          </cell>
          <cell r="AK465">
            <v>0</v>
          </cell>
          <cell r="AL465">
            <v>0</v>
          </cell>
          <cell r="AM465">
            <v>1</v>
          </cell>
          <cell r="AN465" t="str">
            <v>DIMPE_05</v>
          </cell>
          <cell r="AO465">
            <v>48066960</v>
          </cell>
          <cell r="AP465" t="str">
            <v>0</v>
          </cell>
          <cell r="AQ465">
            <v>0</v>
          </cell>
          <cell r="AR465" t="str">
            <v>0</v>
          </cell>
          <cell r="AS465">
            <v>0</v>
          </cell>
          <cell r="AT465">
            <v>48066960</v>
          </cell>
          <cell r="AU465">
            <v>0</v>
          </cell>
        </row>
        <row r="466">
          <cell r="A466">
            <v>118310225</v>
          </cell>
          <cell r="B466" t="str">
            <v>Dirección de Metodología y Producción Estadística</v>
          </cell>
          <cell r="C466" t="str">
            <v>DIMPE</v>
          </cell>
          <cell r="D466" t="str">
            <v>DIMPE_SERVICIOS_2025_EMS_CR</v>
          </cell>
          <cell r="E466" t="str">
            <v>Tematica Servicios [Economica]</v>
          </cell>
          <cell r="F466" t="str">
            <v>Producción de información Estadística analizada</v>
          </cell>
          <cell r="G466" t="str">
            <v>Cuadros de resultados</v>
          </cell>
          <cell r="H466" t="str">
            <v>DIMPE-Producción de información Estadística analizada-Cuadros de resultados</v>
          </cell>
          <cell r="I466" t="str">
            <v>202300000000008</v>
          </cell>
          <cell r="J466" t="str">
            <v>DIRECCIÓN TERRITORIAL CENTRAL</v>
          </cell>
          <cell r="K466" t="str">
            <v>DANE CENTRAL</v>
          </cell>
          <cell r="L466" t="str">
            <v>Talento Humano</v>
          </cell>
          <cell r="M466" t="str">
            <v>Profesional</v>
          </cell>
          <cell r="N466" t="str">
            <v>1</v>
          </cell>
          <cell r="O466">
            <v>9</v>
          </cell>
          <cell r="P466" t="str">
            <v>0</v>
          </cell>
          <cell r="Q466" t="str">
            <v>9.0000000000</v>
          </cell>
          <cell r="R466">
            <v>100</v>
          </cell>
          <cell r="S466">
            <v>4325000</v>
          </cell>
          <cell r="T466" t="str">
            <v>2025-01-20</v>
          </cell>
          <cell r="U466">
            <v>38925000</v>
          </cell>
          <cell r="V466">
            <v>38925000</v>
          </cell>
          <cell r="W466">
            <v>0</v>
          </cell>
          <cell r="X466" t="str">
            <v>no</v>
          </cell>
          <cell r="Y466" t="str">
            <v>no</v>
          </cell>
          <cell r="Z466" t="str">
            <v>57725</v>
          </cell>
          <cell r="AA466">
            <v>38925000</v>
          </cell>
          <cell r="AB466">
            <v>0</v>
          </cell>
          <cell r="AC466" t="str">
            <v>1248</v>
          </cell>
          <cell r="AD466" t="str">
            <v>Dirección de Metodología y Producción Estadística</v>
          </cell>
          <cell r="AF466" t="str">
            <v>MARYORIS PEREZ - PRIORITARIO - -</v>
          </cell>
          <cell r="AG466" t="str">
            <v>DIMPE_05-Entregar boletines y cuadro de resultados de las operaciones estadísticas para publicación</v>
          </cell>
          <cell r="AH466">
            <v>1</v>
          </cell>
          <cell r="AI466">
            <v>0</v>
          </cell>
          <cell r="AJ466">
            <v>0</v>
          </cell>
          <cell r="AK466">
            <v>0</v>
          </cell>
          <cell r="AL466">
            <v>0</v>
          </cell>
          <cell r="AM466">
            <v>1</v>
          </cell>
          <cell r="AN466" t="str">
            <v>DIMPE_05</v>
          </cell>
          <cell r="AO466">
            <v>38925000</v>
          </cell>
          <cell r="AP466" t="str">
            <v>0</v>
          </cell>
          <cell r="AQ466">
            <v>0</v>
          </cell>
          <cell r="AR466" t="str">
            <v>0</v>
          </cell>
          <cell r="AS466">
            <v>0</v>
          </cell>
          <cell r="AT466">
            <v>38925000</v>
          </cell>
          <cell r="AU466">
            <v>0</v>
          </cell>
        </row>
        <row r="467">
          <cell r="A467">
            <v>1140225</v>
          </cell>
          <cell r="B467" t="str">
            <v>Dirección de Metodología y Producción Estadística</v>
          </cell>
          <cell r="C467" t="str">
            <v>DIMPE</v>
          </cell>
          <cell r="D467" t="str">
            <v>DIMPE_AGRO_2025_ENA_BT</v>
          </cell>
          <cell r="E467" t="str">
            <v>Tematica Agropecuaria [Economica]</v>
          </cell>
          <cell r="F467" t="str">
            <v>Producción de información Estadística analizada</v>
          </cell>
          <cell r="G467" t="str">
            <v>Boletines Técnicos</v>
          </cell>
          <cell r="H467" t="str">
            <v>DIMPE-Producción de información Estadística analizada-Boletines Técnicos</v>
          </cell>
          <cell r="I467" t="str">
            <v>202300000000008</v>
          </cell>
          <cell r="J467" t="str">
            <v>DIRECCIÓN TERRITORIAL CENTRAL</v>
          </cell>
          <cell r="K467" t="str">
            <v>DANE CENTRAL</v>
          </cell>
          <cell r="L467" t="str">
            <v>Tiquete</v>
          </cell>
          <cell r="M467" t="str">
            <v>tiquete_nacional</v>
          </cell>
          <cell r="N467">
            <v>1</v>
          </cell>
          <cell r="T467" t="str">
            <v>2025-04-01</v>
          </cell>
          <cell r="U467">
            <v>1000000</v>
          </cell>
          <cell r="V467">
            <v>1000000</v>
          </cell>
          <cell r="W467">
            <v>0</v>
          </cell>
          <cell r="X467" t="str">
            <v>NO</v>
          </cell>
          <cell r="Y467" t="str">
            <v>NO</v>
          </cell>
          <cell r="Z467" t="str">
            <v>93125</v>
          </cell>
          <cell r="AA467">
            <v>1000000</v>
          </cell>
          <cell r="AB467">
            <v>0</v>
          </cell>
          <cell r="AC467" t="str">
            <v>4953</v>
          </cell>
          <cell r="AD467" t="str">
            <v>Gestión Humana</v>
          </cell>
          <cell r="AF467" t="str">
            <v>TIQUETES - -</v>
          </cell>
          <cell r="AG467" t="str">
            <v>DIMPE_05-Entregar boletines y cuadro de resultados de las operaciones estadísticas para publicación</v>
          </cell>
          <cell r="AH467">
            <v>1</v>
          </cell>
          <cell r="AI467">
            <v>0</v>
          </cell>
          <cell r="AJ467">
            <v>0</v>
          </cell>
          <cell r="AK467">
            <v>0</v>
          </cell>
          <cell r="AL467">
            <v>0</v>
          </cell>
          <cell r="AM467">
            <v>1</v>
          </cell>
          <cell r="AN467" t="str">
            <v>DIMPE_05</v>
          </cell>
          <cell r="AO467">
            <v>1000000</v>
          </cell>
          <cell r="AP467" t="str">
            <v>0</v>
          </cell>
          <cell r="AQ467">
            <v>0</v>
          </cell>
          <cell r="AR467" t="str">
            <v>0</v>
          </cell>
          <cell r="AS467">
            <v>0</v>
          </cell>
          <cell r="AT467">
            <v>1000000</v>
          </cell>
          <cell r="AU467">
            <v>0</v>
          </cell>
        </row>
        <row r="468">
          <cell r="A468">
            <v>1040225</v>
          </cell>
          <cell r="B468" t="str">
            <v>Dirección de Metodología y Producción Estadística</v>
          </cell>
          <cell r="C468" t="str">
            <v>DIMPE</v>
          </cell>
          <cell r="D468" t="str">
            <v>DIMPE_AGRO_2025_SIPSA_BT</v>
          </cell>
          <cell r="E468" t="str">
            <v>Tematica Agropecuaria [Economica]</v>
          </cell>
          <cell r="F468" t="str">
            <v>Producción de información Estadística analizada</v>
          </cell>
          <cell r="G468" t="str">
            <v>Boletines Técnicos</v>
          </cell>
          <cell r="H468" t="str">
            <v>DIMPE-Producción de información Estadística analizada-Boletines Técnicos</v>
          </cell>
          <cell r="I468" t="str">
            <v>202300000000008</v>
          </cell>
          <cell r="J468" t="str">
            <v>DIRECCIÓN TERRITORIAL CENTRAL</v>
          </cell>
          <cell r="K468" t="str">
            <v>DANE CENTRAL</v>
          </cell>
          <cell r="L468" t="str">
            <v>Tiquete</v>
          </cell>
          <cell r="M468" t="str">
            <v>tiquete_nacional</v>
          </cell>
          <cell r="N468">
            <v>1</v>
          </cell>
          <cell r="T468" t="str">
            <v>2025-04-01</v>
          </cell>
          <cell r="U468">
            <v>1000000</v>
          </cell>
          <cell r="V468">
            <v>1000000</v>
          </cell>
          <cell r="W468">
            <v>0</v>
          </cell>
          <cell r="X468" t="str">
            <v>NO</v>
          </cell>
          <cell r="Y468" t="str">
            <v>NO</v>
          </cell>
          <cell r="Z468" t="str">
            <v>93125</v>
          </cell>
          <cell r="AA468">
            <v>1000000</v>
          </cell>
          <cell r="AB468">
            <v>0</v>
          </cell>
          <cell r="AC468" t="str">
            <v>4953</v>
          </cell>
          <cell r="AD468" t="str">
            <v>Gestión Humana</v>
          </cell>
          <cell r="AF468" t="str">
            <v>TIQUETES - -</v>
          </cell>
          <cell r="AG468" t="str">
            <v>DIMPE_05-Entregar boletines y cuadro de resultados de las operaciones estadísticas para publicación</v>
          </cell>
          <cell r="AH468">
            <v>1</v>
          </cell>
          <cell r="AI468">
            <v>0</v>
          </cell>
          <cell r="AJ468">
            <v>0</v>
          </cell>
          <cell r="AK468">
            <v>0</v>
          </cell>
          <cell r="AL468">
            <v>0</v>
          </cell>
          <cell r="AM468">
            <v>1</v>
          </cell>
          <cell r="AN468" t="str">
            <v>DIMPE_05</v>
          </cell>
          <cell r="AO468">
            <v>1000000</v>
          </cell>
          <cell r="AP468" t="str">
            <v>0</v>
          </cell>
          <cell r="AQ468">
            <v>0</v>
          </cell>
          <cell r="AR468" t="str">
            <v>0</v>
          </cell>
          <cell r="AS468">
            <v>0</v>
          </cell>
          <cell r="AT468">
            <v>1000000</v>
          </cell>
          <cell r="AU468">
            <v>0</v>
          </cell>
        </row>
        <row r="469">
          <cell r="A469">
            <v>1240225</v>
          </cell>
          <cell r="B469" t="str">
            <v>Dirección de Metodología y Producción Estadística</v>
          </cell>
          <cell r="C469" t="str">
            <v>DIMPE</v>
          </cell>
          <cell r="D469" t="str">
            <v>DIMPE_AMBIENTAL_2025_EAI_CR</v>
          </cell>
          <cell r="E469" t="str">
            <v>Tematica Ambiental [Economica]</v>
          </cell>
          <cell r="F469" t="str">
            <v>Producción de información Estadística analizada</v>
          </cell>
          <cell r="G469" t="str">
            <v>Cuadros de resultados</v>
          </cell>
          <cell r="H469" t="str">
            <v>DIMPE-Producción de información Estadística analizada-Cuadros de resultados</v>
          </cell>
          <cell r="I469" t="str">
            <v>202300000000008</v>
          </cell>
          <cell r="J469" t="str">
            <v>DIRECCIÓN TERRITORIAL CENTRAL</v>
          </cell>
          <cell r="K469" t="str">
            <v>DANE CENTRAL</v>
          </cell>
          <cell r="L469" t="str">
            <v>Tiquete</v>
          </cell>
          <cell r="M469" t="str">
            <v>tiquete_nacional</v>
          </cell>
          <cell r="N469">
            <v>2</v>
          </cell>
          <cell r="T469" t="str">
            <v>2025-04-01</v>
          </cell>
          <cell r="U469">
            <v>2000000</v>
          </cell>
          <cell r="V469">
            <v>2000000</v>
          </cell>
          <cell r="W469">
            <v>0</v>
          </cell>
          <cell r="X469" t="str">
            <v>NO</v>
          </cell>
          <cell r="Y469" t="str">
            <v>NO</v>
          </cell>
          <cell r="Z469" t="str">
            <v>93125</v>
          </cell>
          <cell r="AA469">
            <v>2000000</v>
          </cell>
          <cell r="AB469">
            <v>0</v>
          </cell>
          <cell r="AC469" t="str">
            <v>4953</v>
          </cell>
          <cell r="AD469" t="str">
            <v>Gestión Humana</v>
          </cell>
          <cell r="AF469" t="str">
            <v>TIQUETES - -</v>
          </cell>
          <cell r="AG469" t="str">
            <v>DIMPE_05-Entregar boletines y cuadro de resultados de las operaciones estadísticas para publicación</v>
          </cell>
          <cell r="AH469">
            <v>1</v>
          </cell>
          <cell r="AI469">
            <v>0</v>
          </cell>
          <cell r="AJ469">
            <v>0</v>
          </cell>
          <cell r="AK469">
            <v>0</v>
          </cell>
          <cell r="AL469">
            <v>0</v>
          </cell>
          <cell r="AM469">
            <v>1</v>
          </cell>
          <cell r="AN469" t="str">
            <v>DIMPE_05</v>
          </cell>
          <cell r="AO469">
            <v>2000000</v>
          </cell>
          <cell r="AP469" t="str">
            <v>0</v>
          </cell>
          <cell r="AQ469">
            <v>0</v>
          </cell>
          <cell r="AR469" t="str">
            <v>0</v>
          </cell>
          <cell r="AS469">
            <v>0</v>
          </cell>
          <cell r="AT469">
            <v>2000000</v>
          </cell>
          <cell r="AU469">
            <v>0</v>
          </cell>
        </row>
        <row r="470">
          <cell r="A470">
            <v>440225</v>
          </cell>
          <cell r="B470" t="str">
            <v>Dirección de Metodología y Producción Estadística</v>
          </cell>
          <cell r="C470" t="str">
            <v>DIMPE</v>
          </cell>
          <cell r="D470" t="str">
            <v>DIMPE_MERCADO_2025_GEIH_BT</v>
          </cell>
          <cell r="E470" t="str">
            <v>Tematica Mercado [Sociales]</v>
          </cell>
          <cell r="F470" t="str">
            <v>Producción de información Estadística analizada</v>
          </cell>
          <cell r="G470" t="str">
            <v>Boletines Técnicos</v>
          </cell>
          <cell r="H470" t="str">
            <v>DIMPE-Producción de información Estadística analizada-Boletines Técnicos</v>
          </cell>
          <cell r="I470" t="str">
            <v>202300000000008</v>
          </cell>
          <cell r="J470" t="str">
            <v>DIRECCIÓN TERRITORIAL CENTRAL</v>
          </cell>
          <cell r="K470" t="str">
            <v>DANE CENTRAL</v>
          </cell>
          <cell r="L470" t="str">
            <v>Tiquete</v>
          </cell>
          <cell r="M470" t="str">
            <v>tiquete_nacional</v>
          </cell>
          <cell r="N470">
            <v>2</v>
          </cell>
          <cell r="T470" t="str">
            <v>2025-04-01</v>
          </cell>
          <cell r="U470">
            <v>2000000</v>
          </cell>
          <cell r="V470">
            <v>2000000</v>
          </cell>
          <cell r="W470">
            <v>0</v>
          </cell>
          <cell r="X470" t="str">
            <v>NO</v>
          </cell>
          <cell r="Y470" t="str">
            <v>NO</v>
          </cell>
          <cell r="Z470" t="str">
            <v>93125</v>
          </cell>
          <cell r="AA470">
            <v>2000000</v>
          </cell>
          <cell r="AB470">
            <v>0</v>
          </cell>
          <cell r="AC470" t="str">
            <v>4953</v>
          </cell>
          <cell r="AD470" t="str">
            <v>Gestión Humana</v>
          </cell>
          <cell r="AF470" t="str">
            <v>TIQUETES - -</v>
          </cell>
          <cell r="AG470" t="str">
            <v>DIMPE_05-Entregar boletines y cuadro de resultados de las operaciones estadísticas para publicación</v>
          </cell>
          <cell r="AH470">
            <v>1</v>
          </cell>
          <cell r="AI470">
            <v>0</v>
          </cell>
          <cell r="AJ470">
            <v>0</v>
          </cell>
          <cell r="AK470">
            <v>0</v>
          </cell>
          <cell r="AL470">
            <v>0</v>
          </cell>
          <cell r="AM470">
            <v>1</v>
          </cell>
          <cell r="AN470" t="str">
            <v>DIMPE_05</v>
          </cell>
          <cell r="AO470">
            <v>2000000</v>
          </cell>
          <cell r="AP470" t="str">
            <v>0</v>
          </cell>
          <cell r="AQ470">
            <v>0</v>
          </cell>
          <cell r="AR470" t="str">
            <v>0</v>
          </cell>
          <cell r="AS470">
            <v>0</v>
          </cell>
          <cell r="AT470">
            <v>2000000</v>
          </cell>
          <cell r="AU470">
            <v>0</v>
          </cell>
        </row>
        <row r="471">
          <cell r="A471">
            <v>840225</v>
          </cell>
          <cell r="B471" t="str">
            <v>Dirección de Metodología y Producción Estadística</v>
          </cell>
          <cell r="C471" t="str">
            <v>DIMPE</v>
          </cell>
          <cell r="D471" t="str">
            <v>DIMPE_POBREZA_2025_ENUT_BT</v>
          </cell>
          <cell r="E471" t="str">
            <v>Tematica Pobreza Y Condiciones De Vida [Sociales]</v>
          </cell>
          <cell r="F471" t="str">
            <v>Producción de información Estadística analizada</v>
          </cell>
          <cell r="G471" t="str">
            <v>Boletines Técnicos</v>
          </cell>
          <cell r="H471" t="str">
            <v>DIMPE-Producción de información Estadística analizada-Boletines Técnicos</v>
          </cell>
          <cell r="I471" t="str">
            <v>202300000000008</v>
          </cell>
          <cell r="J471" t="str">
            <v>DIRECCIÓN TERRITORIAL CENTRAL</v>
          </cell>
          <cell r="K471" t="str">
            <v>DANE CENTRAL</v>
          </cell>
          <cell r="L471" t="str">
            <v>Tiquete</v>
          </cell>
          <cell r="M471" t="str">
            <v>tiquete_nacional</v>
          </cell>
          <cell r="N471">
            <v>4</v>
          </cell>
          <cell r="T471" t="str">
            <v>2025-04-01</v>
          </cell>
          <cell r="U471">
            <v>4000000</v>
          </cell>
          <cell r="V471">
            <v>4000000</v>
          </cell>
          <cell r="W471">
            <v>0</v>
          </cell>
          <cell r="X471" t="str">
            <v>NO</v>
          </cell>
          <cell r="Y471" t="str">
            <v>NO</v>
          </cell>
          <cell r="Z471" t="str">
            <v>93125</v>
          </cell>
          <cell r="AA471">
            <v>4000000</v>
          </cell>
          <cell r="AB471">
            <v>0</v>
          </cell>
          <cell r="AC471" t="str">
            <v>4953</v>
          </cell>
          <cell r="AD471" t="str">
            <v>Gestión Humana</v>
          </cell>
          <cell r="AF471" t="str">
            <v>TIQUETES - -</v>
          </cell>
          <cell r="AG471" t="str">
            <v>DIMPE_05-Entregar boletines y cuadro de resultados de las operaciones estadísticas para publicación</v>
          </cell>
          <cell r="AH471">
            <v>1</v>
          </cell>
          <cell r="AI471">
            <v>0</v>
          </cell>
          <cell r="AJ471">
            <v>0</v>
          </cell>
          <cell r="AK471">
            <v>0</v>
          </cell>
          <cell r="AL471">
            <v>0</v>
          </cell>
          <cell r="AM471">
            <v>1</v>
          </cell>
          <cell r="AN471" t="str">
            <v>DIMPE_05</v>
          </cell>
          <cell r="AO471">
            <v>4000000</v>
          </cell>
          <cell r="AP471" t="str">
            <v>0</v>
          </cell>
          <cell r="AQ471">
            <v>0</v>
          </cell>
          <cell r="AR471" t="str">
            <v>0</v>
          </cell>
          <cell r="AS471">
            <v>0</v>
          </cell>
          <cell r="AT471">
            <v>4000000</v>
          </cell>
          <cell r="AU471">
            <v>0</v>
          </cell>
        </row>
        <row r="472">
          <cell r="A472">
            <v>740225</v>
          </cell>
          <cell r="B472" t="str">
            <v>Dirección de Metodología y Producción Estadística</v>
          </cell>
          <cell r="C472" t="str">
            <v>DIMPE</v>
          </cell>
          <cell r="D472" t="str">
            <v>DIMPE_POBREZA_2025_MEDIDAS_DE_POBREZA_BT</v>
          </cell>
          <cell r="E472" t="str">
            <v>Tematica Pobreza Y Condiciones De Vida [Sociales]</v>
          </cell>
          <cell r="F472" t="str">
            <v>Producción de información Estadística analizada</v>
          </cell>
          <cell r="G472" t="str">
            <v>Boletines Técnicos</v>
          </cell>
          <cell r="H472" t="str">
            <v>DIMPE-Producción de información Estadística analizada-Boletines Técnicos</v>
          </cell>
          <cell r="I472" t="str">
            <v>202300000000008</v>
          </cell>
          <cell r="J472" t="str">
            <v>DIRECCIÓN TERRITORIAL CENTRAL</v>
          </cell>
          <cell r="K472" t="str">
            <v>DANE CENTRAL</v>
          </cell>
          <cell r="L472" t="str">
            <v>Tiquete</v>
          </cell>
          <cell r="M472" t="str">
            <v>tiquete_nacional</v>
          </cell>
          <cell r="N472">
            <v>1</v>
          </cell>
          <cell r="T472" t="str">
            <v>2025-04-01</v>
          </cell>
          <cell r="U472">
            <v>1000000</v>
          </cell>
          <cell r="V472">
            <v>1000000</v>
          </cell>
          <cell r="W472">
            <v>0</v>
          </cell>
          <cell r="X472" t="str">
            <v>NO</v>
          </cell>
          <cell r="Y472" t="str">
            <v>NO</v>
          </cell>
          <cell r="Z472" t="str">
            <v>93125</v>
          </cell>
          <cell r="AA472">
            <v>1000000</v>
          </cell>
          <cell r="AB472">
            <v>0</v>
          </cell>
          <cell r="AC472" t="str">
            <v>4953</v>
          </cell>
          <cell r="AD472" t="str">
            <v>Gestión Humana</v>
          </cell>
          <cell r="AF472" t="str">
            <v>TIQUETES - -</v>
          </cell>
          <cell r="AG472" t="str">
            <v>DIMPE_05-Entregar boletines y cuadro de resultados de las operaciones estadísticas para publicación</v>
          </cell>
          <cell r="AH472">
            <v>1</v>
          </cell>
          <cell r="AI472">
            <v>0</v>
          </cell>
          <cell r="AJ472">
            <v>0</v>
          </cell>
          <cell r="AK472">
            <v>0</v>
          </cell>
          <cell r="AL472">
            <v>0</v>
          </cell>
          <cell r="AM472">
            <v>1</v>
          </cell>
          <cell r="AN472" t="str">
            <v>DIMPE_05</v>
          </cell>
          <cell r="AO472">
            <v>1000000</v>
          </cell>
          <cell r="AP472" t="str">
            <v>0</v>
          </cell>
          <cell r="AQ472">
            <v>0</v>
          </cell>
          <cell r="AR472" t="str">
            <v>0</v>
          </cell>
          <cell r="AS472">
            <v>0</v>
          </cell>
          <cell r="AT472">
            <v>1000000</v>
          </cell>
          <cell r="AU472">
            <v>0</v>
          </cell>
        </row>
        <row r="473">
          <cell r="A473">
            <v>640225</v>
          </cell>
          <cell r="B473" t="str">
            <v>Dirección de Metodología y Producción Estadística</v>
          </cell>
          <cell r="C473" t="str">
            <v>DIMPE</v>
          </cell>
          <cell r="D473" t="str">
            <v>DIMPE_POBREZA_2025_ENCV_BT</v>
          </cell>
          <cell r="E473" t="str">
            <v>Tematica Pobreza Y Condiciones De Vida [Sociales]</v>
          </cell>
          <cell r="F473" t="str">
            <v>Producción de información Estadística analizada</v>
          </cell>
          <cell r="G473" t="str">
            <v>Boletines Técnicos</v>
          </cell>
          <cell r="H473" t="str">
            <v>DIMPE-Producción de información Estadística analizada-Boletines Técnicos</v>
          </cell>
          <cell r="I473" t="str">
            <v>202300000000008</v>
          </cell>
          <cell r="J473" t="str">
            <v>DIRECCIÓN TERRITORIAL CENTRAL</v>
          </cell>
          <cell r="K473" t="str">
            <v>DANE CENTRAL</v>
          </cell>
          <cell r="L473" t="str">
            <v>Tiquete</v>
          </cell>
          <cell r="M473" t="str">
            <v>tiquete_nacional</v>
          </cell>
          <cell r="N473">
            <v>2</v>
          </cell>
          <cell r="T473" t="str">
            <v>2025-04-01</v>
          </cell>
          <cell r="U473">
            <v>2000000</v>
          </cell>
          <cell r="V473">
            <v>2000000</v>
          </cell>
          <cell r="W473">
            <v>0</v>
          </cell>
          <cell r="X473" t="str">
            <v>NO</v>
          </cell>
          <cell r="Y473" t="str">
            <v>NO</v>
          </cell>
          <cell r="Z473" t="str">
            <v>93125</v>
          </cell>
          <cell r="AA473">
            <v>2000000</v>
          </cell>
          <cell r="AB473">
            <v>0</v>
          </cell>
          <cell r="AC473" t="str">
            <v>4953</v>
          </cell>
          <cell r="AD473" t="str">
            <v>Gestión Humana</v>
          </cell>
          <cell r="AF473" t="str">
            <v>TIQUETES - -</v>
          </cell>
          <cell r="AG473" t="str">
            <v>DIMPE_05-Entregar boletines y cuadro de resultados de las operaciones estadísticas para publicación</v>
          </cell>
          <cell r="AH473">
            <v>1</v>
          </cell>
          <cell r="AI473">
            <v>0</v>
          </cell>
          <cell r="AJ473">
            <v>0</v>
          </cell>
          <cell r="AK473">
            <v>0</v>
          </cell>
          <cell r="AL473">
            <v>0</v>
          </cell>
          <cell r="AM473">
            <v>1</v>
          </cell>
          <cell r="AN473" t="str">
            <v>DIMPE_05</v>
          </cell>
          <cell r="AO473">
            <v>2000000</v>
          </cell>
          <cell r="AP473" t="str">
            <v>0</v>
          </cell>
          <cell r="AQ473">
            <v>0</v>
          </cell>
          <cell r="AR473" t="str">
            <v>0</v>
          </cell>
          <cell r="AS473">
            <v>0</v>
          </cell>
          <cell r="AT473">
            <v>2000000</v>
          </cell>
          <cell r="AU473">
            <v>0</v>
          </cell>
        </row>
        <row r="474">
          <cell r="A474">
            <v>940225</v>
          </cell>
          <cell r="B474" t="str">
            <v>Dirección de Metodología y Producción Estadística</v>
          </cell>
          <cell r="C474" t="str">
            <v>DIMPE</v>
          </cell>
          <cell r="D474" t="str">
            <v>DIMPE_PRECIOS_2025_IPC_BT</v>
          </cell>
          <cell r="E474" t="str">
            <v>Tematica Precios [Economica]</v>
          </cell>
          <cell r="F474" t="str">
            <v>Producción de información Estadística analizada</v>
          </cell>
          <cell r="G474" t="str">
            <v>Boletines Técnicos</v>
          </cell>
          <cell r="H474" t="str">
            <v>DIMPE-Producción de información Estadística analizada-Boletines Técnicos</v>
          </cell>
          <cell r="I474" t="str">
            <v>202300000000008</v>
          </cell>
          <cell r="J474" t="str">
            <v>DIRECCIÓN TERRITORIAL CENTRAL</v>
          </cell>
          <cell r="K474" t="str">
            <v>DANE CENTRAL</v>
          </cell>
          <cell r="L474" t="str">
            <v>Tiquete</v>
          </cell>
          <cell r="M474" t="str">
            <v>tiquete_nacional</v>
          </cell>
          <cell r="N474">
            <v>2</v>
          </cell>
          <cell r="T474" t="str">
            <v>2025-04-01</v>
          </cell>
          <cell r="U474">
            <v>2000000</v>
          </cell>
          <cell r="V474">
            <v>2000000</v>
          </cell>
          <cell r="W474">
            <v>0</v>
          </cell>
          <cell r="X474" t="str">
            <v>NO</v>
          </cell>
          <cell r="Y474" t="str">
            <v>NO</v>
          </cell>
          <cell r="Z474" t="str">
            <v>93125</v>
          </cell>
          <cell r="AA474">
            <v>2000000</v>
          </cell>
          <cell r="AB474">
            <v>0</v>
          </cell>
          <cell r="AC474" t="str">
            <v>4953</v>
          </cell>
          <cell r="AD474" t="str">
            <v>Gestión Humana</v>
          </cell>
          <cell r="AF474" t="str">
            <v>TIQUETES - -</v>
          </cell>
          <cell r="AG474" t="str">
            <v>DIMPE_05-Entregar boletines y cuadro de resultados de las operaciones estadísticas para publicación</v>
          </cell>
          <cell r="AH474">
            <v>1</v>
          </cell>
          <cell r="AI474">
            <v>0</v>
          </cell>
          <cell r="AJ474">
            <v>0</v>
          </cell>
          <cell r="AK474">
            <v>0</v>
          </cell>
          <cell r="AL474">
            <v>0</v>
          </cell>
          <cell r="AM474">
            <v>1</v>
          </cell>
          <cell r="AN474" t="str">
            <v>DIMPE_05</v>
          </cell>
          <cell r="AO474">
            <v>2000000</v>
          </cell>
          <cell r="AP474" t="str">
            <v>0</v>
          </cell>
          <cell r="AQ474">
            <v>0</v>
          </cell>
          <cell r="AR474" t="str">
            <v>0</v>
          </cell>
          <cell r="AS474">
            <v>0</v>
          </cell>
          <cell r="AT474">
            <v>2000000</v>
          </cell>
          <cell r="AU474">
            <v>0</v>
          </cell>
        </row>
        <row r="475">
          <cell r="A475">
            <v>28630225</v>
          </cell>
          <cell r="B475" t="str">
            <v>Dirección de Metodología y Producción Estadística</v>
          </cell>
          <cell r="C475" t="str">
            <v>DIMPE</v>
          </cell>
          <cell r="D475" t="str">
            <v>DIMPE_POBREZA_2025_ENUT_BT</v>
          </cell>
          <cell r="E475" t="str">
            <v>Tematica Pobreza Y Condiciones De Vida [Sociales]</v>
          </cell>
          <cell r="F475" t="str">
            <v>Producción de información Estadística analizada</v>
          </cell>
          <cell r="G475" t="str">
            <v>Boletines Técnicos</v>
          </cell>
          <cell r="H475" t="str">
            <v>DIMPE-Producción de información Estadística analizada-Boletines Técnicos</v>
          </cell>
          <cell r="I475" t="str">
            <v>202300000000008</v>
          </cell>
          <cell r="J475" t="str">
            <v>DIRECCIÓN TERRITORIAL CENTRAL</v>
          </cell>
          <cell r="K475" t="str">
            <v>DANE CENTRAL</v>
          </cell>
          <cell r="L475" t="str">
            <v>Viático</v>
          </cell>
          <cell r="M475" t="str">
            <v>Viático</v>
          </cell>
          <cell r="T475" t="str">
            <v>2025-04-01</v>
          </cell>
          <cell r="U475">
            <v>1917908</v>
          </cell>
          <cell r="V475">
            <v>1917908</v>
          </cell>
          <cell r="W475">
            <v>0</v>
          </cell>
          <cell r="X475" t="str">
            <v>NO</v>
          </cell>
          <cell r="Y475" t="str">
            <v>NO</v>
          </cell>
          <cell r="Z475" t="str">
            <v>40325</v>
          </cell>
          <cell r="AA475">
            <v>1917908</v>
          </cell>
          <cell r="AB475">
            <v>0</v>
          </cell>
          <cell r="AC475" t="str">
            <v>6788</v>
          </cell>
          <cell r="AD475" t="str">
            <v>Dirección de Metodología y Producción Estadística</v>
          </cell>
          <cell r="AF475" t="str">
            <v>VIATICOS - -</v>
          </cell>
          <cell r="AG475" t="str">
            <v>DIMPE_05-Entregar boletines y cuadro de resultados de las operaciones estadísticas para publicación</v>
          </cell>
          <cell r="AH475">
            <v>1</v>
          </cell>
          <cell r="AI475">
            <v>0</v>
          </cell>
          <cell r="AJ475">
            <v>0</v>
          </cell>
          <cell r="AK475">
            <v>0</v>
          </cell>
          <cell r="AL475">
            <v>0</v>
          </cell>
          <cell r="AM475">
            <v>1</v>
          </cell>
          <cell r="AN475" t="str">
            <v>DIMPE_05</v>
          </cell>
          <cell r="AO475">
            <v>1917908</v>
          </cell>
          <cell r="AP475" t="str">
            <v>0</v>
          </cell>
          <cell r="AQ475">
            <v>0</v>
          </cell>
          <cell r="AR475" t="str">
            <v>0</v>
          </cell>
          <cell r="AS475">
            <v>0</v>
          </cell>
          <cell r="AT475">
            <v>1917908</v>
          </cell>
          <cell r="AU475">
            <v>0</v>
          </cell>
        </row>
        <row r="476">
          <cell r="A476">
            <v>28230225</v>
          </cell>
          <cell r="B476" t="str">
            <v>Dirección de Metodología y Producción Estadística</v>
          </cell>
          <cell r="C476" t="str">
            <v>DIMPE</v>
          </cell>
          <cell r="D476" t="str">
            <v>DIMPE_MERCADO_2025_GEIH_BT</v>
          </cell>
          <cell r="E476" t="str">
            <v>Tematica Mercado [Sociales]</v>
          </cell>
          <cell r="F476" t="str">
            <v>Producción de información Estadística analizada</v>
          </cell>
          <cell r="G476" t="str">
            <v>Boletines Técnicos</v>
          </cell>
          <cell r="H476" t="str">
            <v>DIMPE-Producción de información Estadística analizada-Boletines Técnicos</v>
          </cell>
          <cell r="I476" t="str">
            <v>202300000000008</v>
          </cell>
          <cell r="J476" t="str">
            <v>DIRECCIÓN TERRITORIAL CENTRAL</v>
          </cell>
          <cell r="K476" t="str">
            <v>DANE CENTRAL</v>
          </cell>
          <cell r="L476" t="str">
            <v>Viático</v>
          </cell>
          <cell r="M476" t="str">
            <v>Viático</v>
          </cell>
          <cell r="T476" t="str">
            <v>2025-04-01</v>
          </cell>
          <cell r="U476">
            <v>1458954</v>
          </cell>
          <cell r="V476">
            <v>1458954</v>
          </cell>
          <cell r="W476">
            <v>0</v>
          </cell>
          <cell r="X476" t="str">
            <v>NO</v>
          </cell>
          <cell r="Y476" t="str">
            <v>NO</v>
          </cell>
          <cell r="Z476" t="str">
            <v>40325</v>
          </cell>
          <cell r="AA476">
            <v>1458954</v>
          </cell>
          <cell r="AB476">
            <v>0</v>
          </cell>
          <cell r="AC476" t="str">
            <v>6788</v>
          </cell>
          <cell r="AD476" t="str">
            <v>Dirección de Metodología y Producción Estadística</v>
          </cell>
          <cell r="AF476" t="str">
            <v>VIATICOS - -</v>
          </cell>
          <cell r="AG476" t="str">
            <v>DIMPE_05-Entregar boletines y cuadro de resultados de las operaciones estadísticas para publicación</v>
          </cell>
          <cell r="AH476">
            <v>1</v>
          </cell>
          <cell r="AI476">
            <v>0</v>
          </cell>
          <cell r="AJ476">
            <v>0</v>
          </cell>
          <cell r="AK476">
            <v>0</v>
          </cell>
          <cell r="AL476">
            <v>0</v>
          </cell>
          <cell r="AM476">
            <v>1</v>
          </cell>
          <cell r="AN476" t="str">
            <v>DIMPE_05</v>
          </cell>
          <cell r="AO476">
            <v>1458954</v>
          </cell>
          <cell r="AP476" t="str">
            <v>0</v>
          </cell>
          <cell r="AQ476">
            <v>0</v>
          </cell>
          <cell r="AR476" t="str">
            <v>0</v>
          </cell>
          <cell r="AS476">
            <v>0</v>
          </cell>
          <cell r="AT476">
            <v>1458954</v>
          </cell>
          <cell r="AU476">
            <v>0</v>
          </cell>
        </row>
        <row r="477">
          <cell r="A477">
            <v>28430225</v>
          </cell>
          <cell r="B477" t="str">
            <v>Dirección de Metodología y Producción Estadística</v>
          </cell>
          <cell r="C477" t="str">
            <v>DIMPE</v>
          </cell>
          <cell r="D477" t="str">
            <v>DIMPE_POBREZA_2025_ENCV_BT</v>
          </cell>
          <cell r="E477" t="str">
            <v>Tematica Pobreza Y Condiciones De Vida [Sociales]</v>
          </cell>
          <cell r="F477" t="str">
            <v>Producción de información Estadística analizada</v>
          </cell>
          <cell r="G477" t="str">
            <v>Boletines Técnicos</v>
          </cell>
          <cell r="H477" t="str">
            <v>DIMPE-Producción de información Estadística analizada-Boletines Técnicos</v>
          </cell>
          <cell r="I477" t="str">
            <v>202300000000008</v>
          </cell>
          <cell r="J477" t="str">
            <v>DIRECCIÓN TERRITORIAL CENTRAL</v>
          </cell>
          <cell r="K477" t="str">
            <v>DANE CENTRAL</v>
          </cell>
          <cell r="L477" t="str">
            <v>Viático</v>
          </cell>
          <cell r="M477" t="str">
            <v>Viático</v>
          </cell>
          <cell r="T477" t="str">
            <v>2025-04-01</v>
          </cell>
          <cell r="U477">
            <v>1458954</v>
          </cell>
          <cell r="V477">
            <v>1458954</v>
          </cell>
          <cell r="W477">
            <v>0</v>
          </cell>
          <cell r="X477" t="str">
            <v>NO</v>
          </cell>
          <cell r="Y477" t="str">
            <v>NO</v>
          </cell>
          <cell r="Z477" t="str">
            <v>40325</v>
          </cell>
          <cell r="AA477">
            <v>1458954</v>
          </cell>
          <cell r="AB477">
            <v>0</v>
          </cell>
          <cell r="AC477" t="str">
            <v>6788</v>
          </cell>
          <cell r="AD477" t="str">
            <v>Dirección de Metodología y Producción Estadística</v>
          </cell>
          <cell r="AF477" t="str">
            <v>VIATICOS - -</v>
          </cell>
          <cell r="AG477" t="str">
            <v>DIMPE_05-Entregar boletines y cuadro de resultados de las operaciones estadísticas para publicación</v>
          </cell>
          <cell r="AH477">
            <v>1</v>
          </cell>
          <cell r="AI477">
            <v>0</v>
          </cell>
          <cell r="AJ477">
            <v>0</v>
          </cell>
          <cell r="AK477">
            <v>0</v>
          </cell>
          <cell r="AL477">
            <v>0</v>
          </cell>
          <cell r="AM477">
            <v>1</v>
          </cell>
          <cell r="AN477" t="str">
            <v>DIMPE_05</v>
          </cell>
          <cell r="AO477">
            <v>1458954</v>
          </cell>
          <cell r="AP477" t="str">
            <v>0</v>
          </cell>
          <cell r="AQ477">
            <v>0</v>
          </cell>
          <cell r="AR477" t="str">
            <v>0</v>
          </cell>
          <cell r="AS477">
            <v>0</v>
          </cell>
          <cell r="AT477">
            <v>1458954</v>
          </cell>
          <cell r="AU477">
            <v>0</v>
          </cell>
        </row>
        <row r="478">
          <cell r="A478">
            <v>28530225</v>
          </cell>
          <cell r="B478" t="str">
            <v>Dirección de Metodología y Producción Estadística</v>
          </cell>
          <cell r="C478" t="str">
            <v>DIMPE</v>
          </cell>
          <cell r="D478" t="str">
            <v>DIMPE_POBREZA_2025_MEDIDAS_DE_POBREZA_BT</v>
          </cell>
          <cell r="E478" t="str">
            <v>Tematica Pobreza Y Condiciones De Vida [Sociales]</v>
          </cell>
          <cell r="F478" t="str">
            <v>Producción de información Estadística analizada</v>
          </cell>
          <cell r="G478" t="str">
            <v>Boletines Técnicos</v>
          </cell>
          <cell r="H478" t="str">
            <v>DIMPE-Producción de información Estadística analizada-Boletines Técnicos</v>
          </cell>
          <cell r="I478" t="str">
            <v>202300000000008</v>
          </cell>
          <cell r="J478" t="str">
            <v>DIRECCIÓN TERRITORIAL CENTRAL</v>
          </cell>
          <cell r="K478" t="str">
            <v>DANE CENTRAL</v>
          </cell>
          <cell r="L478" t="str">
            <v>Viático</v>
          </cell>
          <cell r="M478" t="str">
            <v>Viático</v>
          </cell>
          <cell r="T478" t="str">
            <v>2025-04-01</v>
          </cell>
          <cell r="U478">
            <v>729477</v>
          </cell>
          <cell r="V478">
            <v>729477</v>
          </cell>
          <cell r="W478">
            <v>0</v>
          </cell>
          <cell r="X478" t="str">
            <v>NO</v>
          </cell>
          <cell r="Y478" t="str">
            <v>NO</v>
          </cell>
          <cell r="Z478" t="str">
            <v>40325</v>
          </cell>
          <cell r="AA478">
            <v>729477</v>
          </cell>
          <cell r="AB478">
            <v>0</v>
          </cell>
          <cell r="AC478" t="str">
            <v>6788</v>
          </cell>
          <cell r="AD478" t="str">
            <v>Dirección de Metodología y Producción Estadística</v>
          </cell>
          <cell r="AF478" t="str">
            <v>VIATICOS - -</v>
          </cell>
          <cell r="AG478" t="str">
            <v>DIMPE_05-Entregar boletines y cuadro de resultados de las operaciones estadísticas para publicación</v>
          </cell>
          <cell r="AH478">
            <v>1</v>
          </cell>
          <cell r="AI478">
            <v>0</v>
          </cell>
          <cell r="AJ478">
            <v>0</v>
          </cell>
          <cell r="AK478">
            <v>0</v>
          </cell>
          <cell r="AL478">
            <v>0</v>
          </cell>
          <cell r="AM478">
            <v>1</v>
          </cell>
          <cell r="AN478" t="str">
            <v>DIMPE_05</v>
          </cell>
          <cell r="AO478">
            <v>729477</v>
          </cell>
          <cell r="AP478" t="str">
            <v>0</v>
          </cell>
          <cell r="AQ478">
            <v>0</v>
          </cell>
          <cell r="AR478" t="str">
            <v>0</v>
          </cell>
          <cell r="AS478">
            <v>0</v>
          </cell>
          <cell r="AT478">
            <v>729477</v>
          </cell>
          <cell r="AU478">
            <v>0</v>
          </cell>
        </row>
        <row r="479">
          <cell r="A479">
            <v>28730225</v>
          </cell>
          <cell r="B479" t="str">
            <v>Dirección de Metodología y Producción Estadística</v>
          </cell>
          <cell r="C479" t="str">
            <v>DIMPE</v>
          </cell>
          <cell r="D479" t="str">
            <v>DIMPE_PRECIOS_2025_IPC_BT</v>
          </cell>
          <cell r="E479" t="str">
            <v>Tematica Precios [Economica]</v>
          </cell>
          <cell r="F479" t="str">
            <v>Producción de información Estadística analizada</v>
          </cell>
          <cell r="G479" t="str">
            <v>Boletines Técnicos</v>
          </cell>
          <cell r="H479" t="str">
            <v>DIMPE-Producción de información Estadística analizada-Boletines Técnicos</v>
          </cell>
          <cell r="I479" t="str">
            <v>202300000000008</v>
          </cell>
          <cell r="J479" t="str">
            <v>DIRECCIÓN TERRITORIAL CENTRAL</v>
          </cell>
          <cell r="K479" t="str">
            <v>DANE CENTRAL</v>
          </cell>
          <cell r="L479" t="str">
            <v>Viático</v>
          </cell>
          <cell r="M479" t="str">
            <v>Viático</v>
          </cell>
          <cell r="T479" t="str">
            <v>2025-04-01</v>
          </cell>
          <cell r="U479">
            <v>1458954</v>
          </cell>
          <cell r="V479">
            <v>1458954</v>
          </cell>
          <cell r="W479">
            <v>0</v>
          </cell>
          <cell r="X479" t="str">
            <v>NO</v>
          </cell>
          <cell r="Y479" t="str">
            <v>NO</v>
          </cell>
          <cell r="Z479" t="str">
            <v>40325</v>
          </cell>
          <cell r="AA479">
            <v>1458954</v>
          </cell>
          <cell r="AB479">
            <v>0</v>
          </cell>
          <cell r="AC479" t="str">
            <v>6788</v>
          </cell>
          <cell r="AD479" t="str">
            <v>Dirección de Metodología y Producción Estadística</v>
          </cell>
          <cell r="AF479" t="str">
            <v>VIATICOS - -</v>
          </cell>
          <cell r="AG479" t="str">
            <v>DIMPE_05-Entregar boletines y cuadro de resultados de las operaciones estadísticas para publicación</v>
          </cell>
          <cell r="AH479">
            <v>1</v>
          </cell>
          <cell r="AI479">
            <v>0</v>
          </cell>
          <cell r="AJ479">
            <v>0</v>
          </cell>
          <cell r="AK479">
            <v>0</v>
          </cell>
          <cell r="AL479">
            <v>0</v>
          </cell>
          <cell r="AM479">
            <v>1</v>
          </cell>
          <cell r="AN479" t="str">
            <v>DIMPE_05</v>
          </cell>
          <cell r="AO479">
            <v>1458954</v>
          </cell>
          <cell r="AP479" t="str">
            <v>0</v>
          </cell>
          <cell r="AQ479">
            <v>0</v>
          </cell>
          <cell r="AR479" t="str">
            <v>0</v>
          </cell>
          <cell r="AS479">
            <v>0</v>
          </cell>
          <cell r="AT479">
            <v>1458954</v>
          </cell>
          <cell r="AU479">
            <v>0</v>
          </cell>
        </row>
        <row r="480">
          <cell r="A480">
            <v>28830225</v>
          </cell>
          <cell r="B480" t="str">
            <v>Dirección de Metodología y Producción Estadística</v>
          </cell>
          <cell r="C480" t="str">
            <v>DIMPE</v>
          </cell>
          <cell r="D480" t="str">
            <v>DIMPE_AGRO_2025_SIPSA_BT</v>
          </cell>
          <cell r="E480" t="str">
            <v>Tematica Agropecuaria [Economica]</v>
          </cell>
          <cell r="F480" t="str">
            <v>Producción de información Estadística analizada</v>
          </cell>
          <cell r="G480" t="str">
            <v>Boletines Técnicos</v>
          </cell>
          <cell r="H480" t="str">
            <v>DIMPE-Producción de información Estadística analizada-Boletines Técnicos</v>
          </cell>
          <cell r="I480" t="str">
            <v>202300000000008</v>
          </cell>
          <cell r="J480" t="str">
            <v>DIRECCIÓN TERRITORIAL CENTRAL</v>
          </cell>
          <cell r="K480" t="str">
            <v>DANE CENTRAL</v>
          </cell>
          <cell r="L480" t="str">
            <v>Viático</v>
          </cell>
          <cell r="M480" t="str">
            <v>Viático</v>
          </cell>
          <cell r="T480" t="str">
            <v>2025-04-01</v>
          </cell>
          <cell r="U480">
            <v>729477</v>
          </cell>
          <cell r="V480">
            <v>729477</v>
          </cell>
          <cell r="W480">
            <v>0</v>
          </cell>
          <cell r="X480" t="str">
            <v>NO</v>
          </cell>
          <cell r="Y480" t="str">
            <v>NO</v>
          </cell>
          <cell r="Z480" t="str">
            <v>40325</v>
          </cell>
          <cell r="AA480">
            <v>729477</v>
          </cell>
          <cell r="AB480">
            <v>0</v>
          </cell>
          <cell r="AC480" t="str">
            <v>6788</v>
          </cell>
          <cell r="AD480" t="str">
            <v>Dirección de Metodología y Producción Estadística</v>
          </cell>
          <cell r="AF480" t="str">
            <v>VIATICOS - -</v>
          </cell>
          <cell r="AG480" t="str">
            <v>DIMPE_05-Entregar boletines y cuadro de resultados de las operaciones estadísticas para publicación</v>
          </cell>
          <cell r="AH480">
            <v>1</v>
          </cell>
          <cell r="AI480">
            <v>0</v>
          </cell>
          <cell r="AJ480">
            <v>0</v>
          </cell>
          <cell r="AK480">
            <v>0</v>
          </cell>
          <cell r="AL480">
            <v>0</v>
          </cell>
          <cell r="AM480">
            <v>1</v>
          </cell>
          <cell r="AN480" t="str">
            <v>DIMPE_05</v>
          </cell>
          <cell r="AO480">
            <v>729477</v>
          </cell>
          <cell r="AP480" t="str">
            <v>0</v>
          </cell>
          <cell r="AQ480">
            <v>0</v>
          </cell>
          <cell r="AR480" t="str">
            <v>0</v>
          </cell>
          <cell r="AS480">
            <v>0</v>
          </cell>
          <cell r="AT480">
            <v>729477</v>
          </cell>
          <cell r="AU480">
            <v>0</v>
          </cell>
        </row>
        <row r="481">
          <cell r="A481">
            <v>29030225</v>
          </cell>
          <cell r="B481" t="str">
            <v>Dirección de Metodología y Producción Estadística</v>
          </cell>
          <cell r="C481" t="str">
            <v>DIMPE</v>
          </cell>
          <cell r="D481" t="str">
            <v>DIMPE_AMBIENTAL_2025_EAI_CR</v>
          </cell>
          <cell r="E481" t="str">
            <v>Tematica Ambiental [Economica]</v>
          </cell>
          <cell r="F481" t="str">
            <v>Producción de información Estadística analizada</v>
          </cell>
          <cell r="G481" t="str">
            <v>Cuadros de resultados</v>
          </cell>
          <cell r="H481" t="str">
            <v>DIMPE-Producción de información Estadística analizada-Cuadros de resultados</v>
          </cell>
          <cell r="I481" t="str">
            <v>202300000000008</v>
          </cell>
          <cell r="J481" t="str">
            <v>DIRECCIÓN TERRITORIAL CENTRAL</v>
          </cell>
          <cell r="K481" t="str">
            <v>DANE CENTRAL</v>
          </cell>
          <cell r="L481" t="str">
            <v>Viático</v>
          </cell>
          <cell r="M481" t="str">
            <v>Viático</v>
          </cell>
          <cell r="T481" t="str">
            <v>2025-04-01</v>
          </cell>
          <cell r="U481">
            <v>1458954</v>
          </cell>
          <cell r="V481">
            <v>1458954</v>
          </cell>
          <cell r="W481">
            <v>0</v>
          </cell>
          <cell r="X481" t="str">
            <v>NO</v>
          </cell>
          <cell r="Y481" t="str">
            <v>NO</v>
          </cell>
          <cell r="Z481" t="str">
            <v>40325</v>
          </cell>
          <cell r="AA481">
            <v>1458954</v>
          </cell>
          <cell r="AB481">
            <v>0</v>
          </cell>
          <cell r="AC481" t="str">
            <v>6788</v>
          </cell>
          <cell r="AD481" t="str">
            <v>Dirección de Metodología y Producción Estadística</v>
          </cell>
          <cell r="AF481" t="str">
            <v>VIATICOS - -</v>
          </cell>
          <cell r="AG481" t="str">
            <v>DIMPE_05-Entregar boletines y cuadro de resultados de las operaciones estadísticas para publicación</v>
          </cell>
          <cell r="AH481">
            <v>1</v>
          </cell>
          <cell r="AI481">
            <v>0</v>
          </cell>
          <cell r="AJ481">
            <v>0</v>
          </cell>
          <cell r="AK481">
            <v>0</v>
          </cell>
          <cell r="AL481">
            <v>0</v>
          </cell>
          <cell r="AM481">
            <v>1</v>
          </cell>
          <cell r="AN481" t="str">
            <v>DIMPE_05</v>
          </cell>
          <cell r="AO481">
            <v>1458954</v>
          </cell>
          <cell r="AP481" t="str">
            <v>0</v>
          </cell>
          <cell r="AQ481">
            <v>0</v>
          </cell>
          <cell r="AR481" t="str">
            <v>0</v>
          </cell>
          <cell r="AS481">
            <v>0</v>
          </cell>
          <cell r="AT481">
            <v>1458954</v>
          </cell>
          <cell r="AU481">
            <v>0</v>
          </cell>
        </row>
        <row r="482">
          <cell r="A482">
            <v>28930225</v>
          </cell>
          <cell r="B482" t="str">
            <v>Dirección de Metodología y Producción Estadística</v>
          </cell>
          <cell r="C482" t="str">
            <v>DIMPE</v>
          </cell>
          <cell r="D482" t="str">
            <v>DIMPE_AGRO_2025_ENA_BT</v>
          </cell>
          <cell r="E482" t="str">
            <v>Tematica Agropecuaria [Economica]</v>
          </cell>
          <cell r="F482" t="str">
            <v>Producción de información Estadística analizada</v>
          </cell>
          <cell r="G482" t="str">
            <v>Boletines Técnicos</v>
          </cell>
          <cell r="H482" t="str">
            <v>DIMPE-Producción de información Estadística analizada-Boletines Técnicos</v>
          </cell>
          <cell r="I482" t="str">
            <v>202300000000008</v>
          </cell>
          <cell r="J482" t="str">
            <v>DIRECCIÓN TERRITORIAL CENTRAL</v>
          </cell>
          <cell r="K482" t="str">
            <v>DANE CENTRAL</v>
          </cell>
          <cell r="L482" t="str">
            <v>Viático</v>
          </cell>
          <cell r="M482" t="str">
            <v>Viático</v>
          </cell>
          <cell r="T482" t="str">
            <v>2025-04-01</v>
          </cell>
          <cell r="U482">
            <v>1729477</v>
          </cell>
          <cell r="V482">
            <v>1729477</v>
          </cell>
          <cell r="W482">
            <v>0</v>
          </cell>
          <cell r="X482" t="str">
            <v>NO</v>
          </cell>
          <cell r="Y482" t="str">
            <v>NO</v>
          </cell>
          <cell r="Z482" t="str">
            <v>40325</v>
          </cell>
          <cell r="AA482">
            <v>1729477</v>
          </cell>
          <cell r="AB482">
            <v>0</v>
          </cell>
          <cell r="AC482" t="str">
            <v>6788</v>
          </cell>
          <cell r="AD482" t="str">
            <v>Dirección de Metodología y Producción Estadística</v>
          </cell>
          <cell r="AF482" t="str">
            <v>VIATICOS - -</v>
          </cell>
          <cell r="AG482" t="str">
            <v>DIMPE_05-Entregar boletines y cuadro de resultados de las operaciones estadísticas para publicación</v>
          </cell>
          <cell r="AH482">
            <v>1</v>
          </cell>
          <cell r="AI482">
            <v>0</v>
          </cell>
          <cell r="AJ482">
            <v>0</v>
          </cell>
          <cell r="AK482">
            <v>0</v>
          </cell>
          <cell r="AL482">
            <v>0</v>
          </cell>
          <cell r="AM482">
            <v>1</v>
          </cell>
          <cell r="AN482" t="str">
            <v>DIMPE_05</v>
          </cell>
          <cell r="AO482">
            <v>1729477</v>
          </cell>
          <cell r="AP482" t="str">
            <v>0</v>
          </cell>
          <cell r="AQ482">
            <v>0</v>
          </cell>
          <cell r="AR482" t="str">
            <v>0</v>
          </cell>
          <cell r="AS482">
            <v>0</v>
          </cell>
          <cell r="AT482">
            <v>1729477</v>
          </cell>
          <cell r="AU482">
            <v>0</v>
          </cell>
        </row>
        <row r="483">
          <cell r="A483">
            <v>158750225</v>
          </cell>
          <cell r="B483" t="str">
            <v>Dirección de Metodología y Producción Estadística</v>
          </cell>
          <cell r="C483" t="str">
            <v>DIMPE</v>
          </cell>
          <cell r="D483" t="str">
            <v>DIMPE_PRECIOS_2025_IPC_BT</v>
          </cell>
          <cell r="E483" t="str">
            <v>Tematica Precios [Economica]</v>
          </cell>
          <cell r="F483" t="str">
            <v>Producción de información Estadística analizada</v>
          </cell>
          <cell r="G483" t="str">
            <v>Boletines Técnicos</v>
          </cell>
          <cell r="H483" t="str">
            <v>DIMPE-Producción de información Estadística analizada-Boletines Técnicos</v>
          </cell>
          <cell r="I483" t="str">
            <v>202300000000008</v>
          </cell>
          <cell r="J483" t="str">
            <v>DIRECCIÓN TERRITORIAL CENTRAL</v>
          </cell>
          <cell r="K483" t="str">
            <v>DANE CENTRAL</v>
          </cell>
          <cell r="L483" t="str">
            <v>Insumo</v>
          </cell>
          <cell r="M483" t="str">
            <v>Otros_gastos_operativos</v>
          </cell>
          <cell r="N483">
            <v>1</v>
          </cell>
          <cell r="S483">
            <v>0.33</v>
          </cell>
          <cell r="T483" t="str">
            <v>2025-09-01</v>
          </cell>
          <cell r="U483">
            <v>0.33</v>
          </cell>
          <cell r="W483">
            <v>0.33</v>
          </cell>
          <cell r="X483" t="str">
            <v>no</v>
          </cell>
          <cell r="Y483" t="str">
            <v>no</v>
          </cell>
          <cell r="AF483" t="str">
            <v>Saldo de contratación</v>
          </cell>
          <cell r="AG483" t="str">
            <v>DIMPE_05-Entregar boletines y cuadro de resultados de las operaciones estadísticas para publicación</v>
          </cell>
          <cell r="AH483">
            <v>1</v>
          </cell>
          <cell r="AI483" t="str">
            <v/>
          </cell>
          <cell r="AJ483">
            <v>0</v>
          </cell>
          <cell r="AK483" t="str">
            <v/>
          </cell>
          <cell r="AL483">
            <v>0</v>
          </cell>
          <cell r="AM483">
            <v>1</v>
          </cell>
          <cell r="AN483" t="str">
            <v>DIMPE_05</v>
          </cell>
          <cell r="AO483">
            <v>0.33</v>
          </cell>
          <cell r="AP483" t="str">
            <v/>
          </cell>
          <cell r="AQ483">
            <v>0</v>
          </cell>
          <cell r="AR483" t="str">
            <v/>
          </cell>
          <cell r="AS483">
            <v>0</v>
          </cell>
          <cell r="AT483">
            <v>0.33</v>
          </cell>
          <cell r="AU483">
            <v>0</v>
          </cell>
        </row>
        <row r="484">
          <cell r="A484">
            <v>158850225</v>
          </cell>
          <cell r="B484" t="str">
            <v>Dirección de Metodología y Producción Estadística</v>
          </cell>
          <cell r="C484" t="str">
            <v>DIMPE</v>
          </cell>
          <cell r="D484" t="str">
            <v>DIMPE_SERVICIOS_2025_EMAV_BT</v>
          </cell>
          <cell r="E484" t="str">
            <v>Tematica Servicios [Economica]</v>
          </cell>
          <cell r="F484" t="str">
            <v>Producción de información Estadística analizada</v>
          </cell>
          <cell r="G484" t="str">
            <v>Boletines Técnicos</v>
          </cell>
          <cell r="H484" t="str">
            <v>DIMPE-Producción de información Estadística analizada-Boletines Técnicos</v>
          </cell>
          <cell r="I484" t="str">
            <v>202300000000008</v>
          </cell>
          <cell r="J484" t="str">
            <v>DIRECCIÓN TERRITORIAL CENTRAL</v>
          </cell>
          <cell r="K484" t="str">
            <v>DANE CENTRAL</v>
          </cell>
          <cell r="L484" t="str">
            <v>Insumo</v>
          </cell>
          <cell r="M484" t="str">
            <v>Otros_gastos_operativos</v>
          </cell>
          <cell r="N484">
            <v>1</v>
          </cell>
          <cell r="S484">
            <v>0.2</v>
          </cell>
          <cell r="T484" t="str">
            <v>2025-09-01</v>
          </cell>
          <cell r="U484">
            <v>0.2</v>
          </cell>
          <cell r="W484">
            <v>0.2</v>
          </cell>
          <cell r="X484" t="str">
            <v>no</v>
          </cell>
          <cell r="Y484" t="str">
            <v>no</v>
          </cell>
          <cell r="AF484" t="str">
            <v>Saldo de contratación</v>
          </cell>
          <cell r="AG484" t="str">
            <v>DIMPE_05-Entregar boletines y cuadro de resultados de las operaciones estadísticas para publicación</v>
          </cell>
          <cell r="AH484">
            <v>1</v>
          </cell>
          <cell r="AI484" t="str">
            <v/>
          </cell>
          <cell r="AJ484">
            <v>0</v>
          </cell>
          <cell r="AK484" t="str">
            <v/>
          </cell>
          <cell r="AL484">
            <v>0</v>
          </cell>
          <cell r="AM484">
            <v>1</v>
          </cell>
          <cell r="AN484" t="str">
            <v>DIMPE_05</v>
          </cell>
          <cell r="AO484">
            <v>0.2</v>
          </cell>
          <cell r="AP484" t="str">
            <v/>
          </cell>
          <cell r="AQ484">
            <v>0</v>
          </cell>
          <cell r="AR484" t="str">
            <v/>
          </cell>
          <cell r="AS484">
            <v>0</v>
          </cell>
          <cell r="AT484">
            <v>0.2</v>
          </cell>
          <cell r="AU484">
            <v>0</v>
          </cell>
        </row>
        <row r="485">
          <cell r="A485">
            <v>158950225</v>
          </cell>
          <cell r="B485" t="str">
            <v>Dirección de Metodología y Producción Estadística</v>
          </cell>
          <cell r="C485" t="str">
            <v>DIMPE</v>
          </cell>
          <cell r="D485" t="str">
            <v>DIMPE_SERVICIOS_2025_EMS_BT</v>
          </cell>
          <cell r="E485" t="str">
            <v>Tematica Servicios [Economica]</v>
          </cell>
          <cell r="F485" t="str">
            <v>Producción de información Estadística analizada</v>
          </cell>
          <cell r="G485" t="str">
            <v>Boletines Técnicos</v>
          </cell>
          <cell r="H485" t="str">
            <v>DIMPE-Producción de información Estadística analizada-Boletines Técnicos</v>
          </cell>
          <cell r="I485" t="str">
            <v>202300000000008</v>
          </cell>
          <cell r="J485" t="str">
            <v>DIRECCIÓN TERRITORIAL CENTRAL</v>
          </cell>
          <cell r="K485" t="str">
            <v>DANE CENTRAL</v>
          </cell>
          <cell r="L485" t="str">
            <v>Insumo</v>
          </cell>
          <cell r="M485" t="str">
            <v>Otros_gastos_operativos</v>
          </cell>
          <cell r="N485">
            <v>1</v>
          </cell>
          <cell r="S485">
            <v>0.1</v>
          </cell>
          <cell r="T485" t="str">
            <v>2025-09-01</v>
          </cell>
          <cell r="U485">
            <v>0.1</v>
          </cell>
          <cell r="W485">
            <v>0.1</v>
          </cell>
          <cell r="X485" t="str">
            <v>no</v>
          </cell>
          <cell r="Y485" t="str">
            <v>no</v>
          </cell>
          <cell r="AF485" t="str">
            <v>Saldo de contratación</v>
          </cell>
          <cell r="AG485" t="str">
            <v>DIMPE_05-Entregar boletines y cuadro de resultados de las operaciones estadísticas para publicación</v>
          </cell>
          <cell r="AH485">
            <v>1</v>
          </cell>
          <cell r="AI485" t="str">
            <v/>
          </cell>
          <cell r="AJ485">
            <v>0</v>
          </cell>
          <cell r="AK485" t="str">
            <v/>
          </cell>
          <cell r="AL485">
            <v>0</v>
          </cell>
          <cell r="AM485">
            <v>1</v>
          </cell>
          <cell r="AN485" t="str">
            <v>DIMPE_05</v>
          </cell>
          <cell r="AO485">
            <v>0.1</v>
          </cell>
          <cell r="AP485" t="str">
            <v/>
          </cell>
          <cell r="AQ485">
            <v>0</v>
          </cell>
          <cell r="AR485" t="str">
            <v/>
          </cell>
          <cell r="AS485">
            <v>0</v>
          </cell>
          <cell r="AT485">
            <v>0.1</v>
          </cell>
          <cell r="AU485">
            <v>0</v>
          </cell>
        </row>
        <row r="486">
          <cell r="A486">
            <v>159050225</v>
          </cell>
          <cell r="B486" t="str">
            <v>Dirección de Metodología y Producción Estadística</v>
          </cell>
          <cell r="C486" t="str">
            <v>DIMPE</v>
          </cell>
          <cell r="D486" t="str">
            <v>DIMPE_POBREZA_2025_ENCV_CR</v>
          </cell>
          <cell r="E486" t="str">
            <v>Tematica Pobreza Y Condiciones De Vida [Sociales]</v>
          </cell>
          <cell r="F486" t="str">
            <v>Producción de información Estadística analizada</v>
          </cell>
          <cell r="G486" t="str">
            <v>Cuadros de resultados</v>
          </cell>
          <cell r="H486" t="str">
            <v>DIMPE-Producción de información Estadística analizada-Cuadros de resultados</v>
          </cell>
          <cell r="I486" t="str">
            <v>202300000000008</v>
          </cell>
          <cell r="J486" t="str">
            <v>DIRECCIÓN TERRITORIAL CENTRAL</v>
          </cell>
          <cell r="K486" t="str">
            <v>DANE CENTRAL</v>
          </cell>
          <cell r="L486" t="str">
            <v>Insumo</v>
          </cell>
          <cell r="M486" t="str">
            <v>Otros_gastos_operativos</v>
          </cell>
          <cell r="N486">
            <v>1</v>
          </cell>
          <cell r="S486">
            <v>0.67</v>
          </cell>
          <cell r="T486" t="str">
            <v>2025-09-01</v>
          </cell>
          <cell r="U486">
            <v>0.67</v>
          </cell>
          <cell r="W486">
            <v>0.67</v>
          </cell>
          <cell r="X486" t="str">
            <v>no</v>
          </cell>
          <cell r="Y486" t="str">
            <v>no</v>
          </cell>
          <cell r="AF486" t="str">
            <v>Saldo de contratación</v>
          </cell>
          <cell r="AG486" t="str">
            <v>DIMPE_05-Entregar boletines y cuadro de resultados de las operaciones estadísticas para publicación</v>
          </cell>
          <cell r="AH486">
            <v>1</v>
          </cell>
          <cell r="AI486" t="str">
            <v/>
          </cell>
          <cell r="AJ486">
            <v>0</v>
          </cell>
          <cell r="AK486" t="str">
            <v/>
          </cell>
          <cell r="AL486">
            <v>0</v>
          </cell>
          <cell r="AM486">
            <v>1</v>
          </cell>
          <cell r="AN486" t="str">
            <v>DIMPE_05</v>
          </cell>
          <cell r="AO486">
            <v>0.67</v>
          </cell>
          <cell r="AP486" t="str">
            <v/>
          </cell>
          <cell r="AQ486">
            <v>0</v>
          </cell>
          <cell r="AR486" t="str">
            <v/>
          </cell>
          <cell r="AS486">
            <v>0</v>
          </cell>
          <cell r="AT486">
            <v>0.67</v>
          </cell>
          <cell r="AU486">
            <v>0</v>
          </cell>
        </row>
        <row r="487">
          <cell r="A487">
            <v>159150225</v>
          </cell>
          <cell r="B487" t="str">
            <v>Dirección de Metodología y Producción Estadística</v>
          </cell>
          <cell r="C487" t="str">
            <v>DIMPE</v>
          </cell>
          <cell r="D487" t="str">
            <v>DIMPE_PRECIOS_2025_PPA_CR</v>
          </cell>
          <cell r="E487" t="str">
            <v>Tematica Precios [Economica]</v>
          </cell>
          <cell r="F487" t="str">
            <v>Producción de información Estadística analizada</v>
          </cell>
          <cell r="G487" t="str">
            <v>Cuadros de resultados</v>
          </cell>
          <cell r="H487" t="str">
            <v>DIMPE-Producción de información Estadística analizada-Cuadros de resultados</v>
          </cell>
          <cell r="I487" t="str">
            <v>202300000000008</v>
          </cell>
          <cell r="J487" t="str">
            <v>DIRECCIÓN TERRITORIAL CENTRAL</v>
          </cell>
          <cell r="K487" t="str">
            <v>DANE CENTRAL</v>
          </cell>
          <cell r="L487" t="str">
            <v>Insumo</v>
          </cell>
          <cell r="M487" t="str">
            <v>Otros_gastos_operativos</v>
          </cell>
          <cell r="N487">
            <v>1</v>
          </cell>
          <cell r="S487">
            <v>0.3</v>
          </cell>
          <cell r="T487" t="str">
            <v>2025-09-01</v>
          </cell>
          <cell r="U487">
            <v>0.3</v>
          </cell>
          <cell r="W487">
            <v>0.3</v>
          </cell>
          <cell r="X487" t="str">
            <v>no</v>
          </cell>
          <cell r="Y487" t="str">
            <v>no</v>
          </cell>
          <cell r="AF487" t="str">
            <v>Saldo de contratación</v>
          </cell>
          <cell r="AG487" t="str">
            <v>DIMPE_05-Entregar boletines y cuadro de resultados de las operaciones estadísticas para publicación</v>
          </cell>
          <cell r="AH487">
            <v>1</v>
          </cell>
          <cell r="AI487" t="str">
            <v/>
          </cell>
          <cell r="AJ487">
            <v>0</v>
          </cell>
          <cell r="AK487" t="str">
            <v/>
          </cell>
          <cell r="AL487">
            <v>0</v>
          </cell>
          <cell r="AM487">
            <v>1</v>
          </cell>
          <cell r="AN487" t="str">
            <v>DIMPE_05</v>
          </cell>
          <cell r="AO487">
            <v>0.3</v>
          </cell>
          <cell r="AP487" t="str">
            <v/>
          </cell>
          <cell r="AQ487">
            <v>0</v>
          </cell>
          <cell r="AR487" t="str">
            <v/>
          </cell>
          <cell r="AS487">
            <v>0</v>
          </cell>
          <cell r="AT487">
            <v>0.3</v>
          </cell>
          <cell r="AU487">
            <v>0</v>
          </cell>
        </row>
        <row r="488">
          <cell r="A488">
            <v>66650225</v>
          </cell>
          <cell r="B488" t="str">
            <v>Dirección de Metodología y Producción Estadística</v>
          </cell>
          <cell r="C488" t="str">
            <v>DIMPE</v>
          </cell>
          <cell r="D488" t="str">
            <v>DIMPE_AMBIENTAL_2025_EAI_BT</v>
          </cell>
          <cell r="E488" t="str">
            <v>Tematica Ambiental [Economica]</v>
          </cell>
          <cell r="F488" t="str">
            <v>Producción de información Estadística analizada</v>
          </cell>
          <cell r="G488" t="str">
            <v>Boletines Técnicos</v>
          </cell>
          <cell r="H488" t="str">
            <v>DIMPE-Producción de información Estadística analizada-Boletines Técnicos</v>
          </cell>
          <cell r="I488" t="str">
            <v>202300000000008</v>
          </cell>
          <cell r="J488" t="str">
            <v>DIRECCIÓN TERRITORIAL CENTRAL</v>
          </cell>
          <cell r="K488" t="str">
            <v>DANE CENTRAL</v>
          </cell>
          <cell r="L488" t="str">
            <v>Insumo</v>
          </cell>
          <cell r="M488" t="str">
            <v>Otros_gastos_operativos</v>
          </cell>
          <cell r="N488">
            <v>1</v>
          </cell>
          <cell r="S488">
            <v>12185185</v>
          </cell>
          <cell r="T488" t="str">
            <v>2025-04-01</v>
          </cell>
          <cell r="U488">
            <v>12185185</v>
          </cell>
          <cell r="V488">
            <v>12185185</v>
          </cell>
          <cell r="W488">
            <v>0</v>
          </cell>
          <cell r="X488" t="str">
            <v>NO</v>
          </cell>
          <cell r="Y488" t="str">
            <v>NO</v>
          </cell>
          <cell r="Z488" t="str">
            <v>84625</v>
          </cell>
          <cell r="AA488">
            <v>12185185</v>
          </cell>
          <cell r="AB488">
            <v>0</v>
          </cell>
          <cell r="AC488" t="str">
            <v>2278</v>
          </cell>
          <cell r="AD488" t="str">
            <v>Oficina de Sistemas</v>
          </cell>
          <cell r="AF488" t="str">
            <v>Herramientas colaborativas</v>
          </cell>
          <cell r="AG488" t="str">
            <v>DIMPE_05-Entregar boletines y cuadro de resultados de las operaciones estadísticas para publicación</v>
          </cell>
          <cell r="AH488">
            <v>1</v>
          </cell>
          <cell r="AI488">
            <v>0</v>
          </cell>
          <cell r="AJ488">
            <v>0</v>
          </cell>
          <cell r="AK488">
            <v>0</v>
          </cell>
          <cell r="AL488">
            <v>0</v>
          </cell>
          <cell r="AM488">
            <v>1</v>
          </cell>
          <cell r="AN488" t="str">
            <v>DIMPE_05</v>
          </cell>
          <cell r="AO488">
            <v>12185185</v>
          </cell>
          <cell r="AP488" t="str">
            <v>0</v>
          </cell>
          <cell r="AQ488">
            <v>0</v>
          </cell>
          <cell r="AR488" t="str">
            <v>0</v>
          </cell>
          <cell r="AS488">
            <v>0</v>
          </cell>
          <cell r="AT488">
            <v>12185185</v>
          </cell>
          <cell r="AU488">
            <v>0</v>
          </cell>
        </row>
        <row r="489">
          <cell r="A489">
            <v>67950225</v>
          </cell>
          <cell r="B489" t="str">
            <v>Dirección de Metodología y Producción Estadística</v>
          </cell>
          <cell r="C489" t="str">
            <v>DIMPE</v>
          </cell>
          <cell r="D489" t="str">
            <v>DIMPE_MERCADO_2025_GEIH_BT</v>
          </cell>
          <cell r="E489" t="str">
            <v>Tematica Mercado [Sociales]</v>
          </cell>
          <cell r="F489" t="str">
            <v>Producción de información Estadística analizada</v>
          </cell>
          <cell r="G489" t="str">
            <v>Boletines Técnicos</v>
          </cell>
          <cell r="H489" t="str">
            <v>DIMPE-Producción de información Estadística analizada-Boletines Técnicos</v>
          </cell>
          <cell r="I489" t="str">
            <v>202300000000008</v>
          </cell>
          <cell r="J489" t="str">
            <v>DIRECCIÓN TERRITORIAL CENTRAL</v>
          </cell>
          <cell r="K489" t="str">
            <v>DANE CENTRAL</v>
          </cell>
          <cell r="L489" t="str">
            <v>Insumo</v>
          </cell>
          <cell r="M489" t="str">
            <v>Otros_gastos_operativos</v>
          </cell>
          <cell r="N489">
            <v>1</v>
          </cell>
          <cell r="S489">
            <v>12185190</v>
          </cell>
          <cell r="T489" t="str">
            <v>2025-04-01</v>
          </cell>
          <cell r="U489">
            <v>12185190</v>
          </cell>
          <cell r="V489">
            <v>12185190</v>
          </cell>
          <cell r="W489">
            <v>0</v>
          </cell>
          <cell r="X489" t="str">
            <v>NO</v>
          </cell>
          <cell r="Y489" t="str">
            <v>NO</v>
          </cell>
          <cell r="Z489" t="str">
            <v>84625</v>
          </cell>
          <cell r="AA489">
            <v>12185190</v>
          </cell>
          <cell r="AB489">
            <v>0</v>
          </cell>
          <cell r="AC489" t="str">
            <v>2278</v>
          </cell>
          <cell r="AD489" t="str">
            <v>Oficina de Sistemas</v>
          </cell>
          <cell r="AF489" t="str">
            <v>Herramientas colaborativas</v>
          </cell>
          <cell r="AG489" t="str">
            <v>DIMPE_05-Entregar boletines y cuadro de resultados de las operaciones estadísticas para publicación</v>
          </cell>
          <cell r="AH489">
            <v>1</v>
          </cell>
          <cell r="AI489">
            <v>0</v>
          </cell>
          <cell r="AJ489">
            <v>0</v>
          </cell>
          <cell r="AK489">
            <v>0</v>
          </cell>
          <cell r="AL489">
            <v>0</v>
          </cell>
          <cell r="AM489">
            <v>1</v>
          </cell>
          <cell r="AN489" t="str">
            <v>DIMPE_05</v>
          </cell>
          <cell r="AO489">
            <v>12185190</v>
          </cell>
          <cell r="AP489" t="str">
            <v>0</v>
          </cell>
          <cell r="AQ489">
            <v>0</v>
          </cell>
          <cell r="AR489" t="str">
            <v>0</v>
          </cell>
          <cell r="AS489">
            <v>0</v>
          </cell>
          <cell r="AT489">
            <v>12185190</v>
          </cell>
          <cell r="AU489">
            <v>0</v>
          </cell>
        </row>
        <row r="490">
          <cell r="A490">
            <v>159250225</v>
          </cell>
          <cell r="B490" t="str">
            <v>Dirección de Metodología y Producción Estadística</v>
          </cell>
          <cell r="C490" t="str">
            <v>DIMPE</v>
          </cell>
          <cell r="D490" t="str">
            <v>DIMPE_PRECIOS_2025_IPC_CR</v>
          </cell>
          <cell r="E490" t="str">
            <v>Tematica Precios [Economica]</v>
          </cell>
          <cell r="F490" t="str">
            <v>Producción de información Estadística analizada</v>
          </cell>
          <cell r="G490" t="str">
            <v>Cuadros de resultados</v>
          </cell>
          <cell r="H490" t="str">
            <v>DIMPE-Producción de información Estadística analizada-Cuadros de resultados</v>
          </cell>
          <cell r="I490" t="str">
            <v>202300000000008</v>
          </cell>
          <cell r="J490" t="str">
            <v>DIRECCIÓN TERRITORIAL CENTRAL</v>
          </cell>
          <cell r="K490" t="str">
            <v>DANE CENTRAL</v>
          </cell>
          <cell r="L490" t="str">
            <v>Insumo</v>
          </cell>
          <cell r="M490" t="str">
            <v>Otros_gastos_operativos</v>
          </cell>
          <cell r="N490">
            <v>1</v>
          </cell>
          <cell r="S490">
            <v>0.6</v>
          </cell>
          <cell r="T490" t="str">
            <v>2025-09-01</v>
          </cell>
          <cell r="U490">
            <v>0.6</v>
          </cell>
          <cell r="W490">
            <v>0.6</v>
          </cell>
          <cell r="X490" t="str">
            <v>no</v>
          </cell>
          <cell r="Y490" t="str">
            <v>no</v>
          </cell>
          <cell r="AF490" t="str">
            <v>Saldo de contratación</v>
          </cell>
          <cell r="AG490" t="str">
            <v>DIMPE_05-Entregar boletines y cuadro de resultados de las operaciones estadísticas para publicación</v>
          </cell>
          <cell r="AH490">
            <v>1</v>
          </cell>
          <cell r="AI490" t="str">
            <v/>
          </cell>
          <cell r="AJ490">
            <v>0</v>
          </cell>
          <cell r="AK490" t="str">
            <v/>
          </cell>
          <cell r="AL490">
            <v>0</v>
          </cell>
          <cell r="AM490">
            <v>1</v>
          </cell>
          <cell r="AN490" t="str">
            <v>DIMPE_05</v>
          </cell>
          <cell r="AO490">
            <v>0.6</v>
          </cell>
          <cell r="AP490" t="str">
            <v/>
          </cell>
          <cell r="AQ490">
            <v>0</v>
          </cell>
          <cell r="AR490" t="str">
            <v/>
          </cell>
          <cell r="AS490">
            <v>0</v>
          </cell>
          <cell r="AT490">
            <v>0.6</v>
          </cell>
          <cell r="AU490">
            <v>0</v>
          </cell>
        </row>
        <row r="491">
          <cell r="A491">
            <v>67550225</v>
          </cell>
          <cell r="B491" t="str">
            <v>Dirección de Metodología y Producción Estadística</v>
          </cell>
          <cell r="C491" t="str">
            <v>DIMPE</v>
          </cell>
          <cell r="D491" t="str">
            <v>DIMPE_CONSTRUCCION_2025_IMA_BT</v>
          </cell>
          <cell r="E491" t="str">
            <v>Tematica Construccion [Economica]</v>
          </cell>
          <cell r="F491" t="str">
            <v>Producción de información Estadística analizada</v>
          </cell>
          <cell r="G491" t="str">
            <v>Boletines Técnicos</v>
          </cell>
          <cell r="H491" t="str">
            <v>DIMPE-Producción de información Estadística analizada-Boletines Técnicos</v>
          </cell>
          <cell r="I491" t="str">
            <v>202300000000008</v>
          </cell>
          <cell r="J491" t="str">
            <v>DIRECCIÓN TERRITORIAL CENTRAL</v>
          </cell>
          <cell r="K491" t="str">
            <v>DANE CENTRAL</v>
          </cell>
          <cell r="L491" t="str">
            <v>Insumo</v>
          </cell>
          <cell r="M491" t="str">
            <v>Otros_gastos_operativos</v>
          </cell>
          <cell r="N491">
            <v>1</v>
          </cell>
          <cell r="S491">
            <v>12185185</v>
          </cell>
          <cell r="T491" t="str">
            <v>2025-04-01</v>
          </cell>
          <cell r="U491">
            <v>12185185</v>
          </cell>
          <cell r="V491">
            <v>12185185</v>
          </cell>
          <cell r="W491">
            <v>0</v>
          </cell>
          <cell r="X491" t="str">
            <v>NO</v>
          </cell>
          <cell r="Y491" t="str">
            <v>NO</v>
          </cell>
          <cell r="Z491" t="str">
            <v>84625</v>
          </cell>
          <cell r="AA491">
            <v>12185185</v>
          </cell>
          <cell r="AB491">
            <v>0</v>
          </cell>
          <cell r="AC491" t="str">
            <v>2278</v>
          </cell>
          <cell r="AD491" t="str">
            <v>Oficina de Sistemas</v>
          </cell>
          <cell r="AF491" t="str">
            <v>Herramientas colaborativas</v>
          </cell>
          <cell r="AG491" t="str">
            <v>DIMPE_05-Entregar boletines y cuadro de resultados de las operaciones estadísticas para publicación</v>
          </cell>
          <cell r="AH491">
            <v>1</v>
          </cell>
          <cell r="AI491">
            <v>0</v>
          </cell>
          <cell r="AJ491">
            <v>0</v>
          </cell>
          <cell r="AK491">
            <v>0</v>
          </cell>
          <cell r="AL491">
            <v>0</v>
          </cell>
          <cell r="AM491">
            <v>1</v>
          </cell>
          <cell r="AN491" t="str">
            <v>DIMPE_05</v>
          </cell>
          <cell r="AO491">
            <v>12185185</v>
          </cell>
          <cell r="AP491" t="str">
            <v>0</v>
          </cell>
          <cell r="AQ491">
            <v>0</v>
          </cell>
          <cell r="AR491" t="str">
            <v>0</v>
          </cell>
          <cell r="AS491">
            <v>0</v>
          </cell>
          <cell r="AT491">
            <v>12185185</v>
          </cell>
          <cell r="AU491">
            <v>0</v>
          </cell>
        </row>
        <row r="492">
          <cell r="A492">
            <v>68850225</v>
          </cell>
          <cell r="B492" t="str">
            <v>Dirección de Metodología y Producción Estadística</v>
          </cell>
          <cell r="C492" t="str">
            <v>DIMPE</v>
          </cell>
          <cell r="D492" t="str">
            <v>DIMPE_SERVICIOS_2025_EMAV_BT</v>
          </cell>
          <cell r="E492" t="str">
            <v>Tematica Servicios [Economica]</v>
          </cell>
          <cell r="F492" t="str">
            <v>Producción de información Estadística analizada</v>
          </cell>
          <cell r="G492" t="str">
            <v>Boletines Técnicos</v>
          </cell>
          <cell r="H492" t="str">
            <v>DIMPE-Producción de información Estadística analizada-Boletines Técnicos</v>
          </cell>
          <cell r="I492" t="str">
            <v>202300000000008</v>
          </cell>
          <cell r="J492" t="str">
            <v>DIRECCIÓN TERRITORIAL CENTRAL</v>
          </cell>
          <cell r="K492" t="str">
            <v>DANE CENTRAL</v>
          </cell>
          <cell r="L492" t="str">
            <v>Insumo</v>
          </cell>
          <cell r="M492" t="str">
            <v>Otros_gastos_operativos</v>
          </cell>
          <cell r="N492">
            <v>1</v>
          </cell>
          <cell r="S492">
            <v>12185185</v>
          </cell>
          <cell r="T492" t="str">
            <v>2025-04-01</v>
          </cell>
          <cell r="U492">
            <v>12185185</v>
          </cell>
          <cell r="V492">
            <v>12185185</v>
          </cell>
          <cell r="W492">
            <v>0</v>
          </cell>
          <cell r="X492" t="str">
            <v>NO</v>
          </cell>
          <cell r="Y492" t="str">
            <v>NO</v>
          </cell>
          <cell r="Z492" t="str">
            <v>84625</v>
          </cell>
          <cell r="AA492">
            <v>12185185</v>
          </cell>
          <cell r="AB492">
            <v>0</v>
          </cell>
          <cell r="AC492" t="str">
            <v>2278</v>
          </cell>
          <cell r="AD492" t="str">
            <v>Oficina de Sistemas</v>
          </cell>
          <cell r="AF492" t="str">
            <v>Herramientas colaborativas</v>
          </cell>
          <cell r="AG492" t="str">
            <v>DIMPE_05-Entregar boletines y cuadro de resultados de las operaciones estadísticas para publicación</v>
          </cell>
          <cell r="AH492">
            <v>1</v>
          </cell>
          <cell r="AI492">
            <v>0</v>
          </cell>
          <cell r="AJ492">
            <v>0</v>
          </cell>
          <cell r="AK492">
            <v>0</v>
          </cell>
          <cell r="AL492">
            <v>0</v>
          </cell>
          <cell r="AM492">
            <v>1</v>
          </cell>
          <cell r="AN492" t="str">
            <v>DIMPE_05</v>
          </cell>
          <cell r="AO492">
            <v>12185185</v>
          </cell>
          <cell r="AP492" t="str">
            <v>0</v>
          </cell>
          <cell r="AQ492">
            <v>0</v>
          </cell>
          <cell r="AR492" t="str">
            <v>0</v>
          </cell>
          <cell r="AS492">
            <v>0</v>
          </cell>
          <cell r="AT492">
            <v>12185185</v>
          </cell>
          <cell r="AU492">
            <v>0</v>
          </cell>
        </row>
        <row r="493">
          <cell r="A493">
            <v>66750225</v>
          </cell>
          <cell r="B493" t="str">
            <v>Dirección de Metodología y Producción Estadística</v>
          </cell>
          <cell r="C493" t="str">
            <v>DIMPE</v>
          </cell>
          <cell r="D493" t="str">
            <v>DIMPE_C_INTERNAL_2025_EXPO_IMPO_BT</v>
          </cell>
          <cell r="E493" t="str">
            <v>Tematica Comercio Internacional [Economica]</v>
          </cell>
          <cell r="F493" t="str">
            <v>Producción de información Estadística analizada</v>
          </cell>
          <cell r="G493" t="str">
            <v>Boletines Técnicos</v>
          </cell>
          <cell r="H493" t="str">
            <v>DIMPE-Producción de información Estadística analizada-Boletines Técnicos</v>
          </cell>
          <cell r="I493" t="str">
            <v>202300000000008</v>
          </cell>
          <cell r="J493" t="str">
            <v>DIRECCIÓN TERRITORIAL CENTRAL</v>
          </cell>
          <cell r="K493" t="str">
            <v>DANE CENTRAL</v>
          </cell>
          <cell r="L493" t="str">
            <v>Insumo</v>
          </cell>
          <cell r="M493" t="str">
            <v>Otros_gastos_operativos</v>
          </cell>
          <cell r="N493">
            <v>1</v>
          </cell>
          <cell r="S493">
            <v>12185184.67</v>
          </cell>
          <cell r="T493" t="str">
            <v>2025-04-01</v>
          </cell>
          <cell r="U493">
            <v>12185184.67</v>
          </cell>
          <cell r="V493">
            <v>12185185</v>
          </cell>
          <cell r="W493">
            <v>-0.33000000007450581</v>
          </cell>
          <cell r="X493" t="str">
            <v>no</v>
          </cell>
          <cell r="Y493" t="str">
            <v>no</v>
          </cell>
          <cell r="Z493" t="str">
            <v>84625</v>
          </cell>
          <cell r="AA493">
            <v>12185185</v>
          </cell>
          <cell r="AB493">
            <v>-0.33000000007450581</v>
          </cell>
          <cell r="AC493" t="str">
            <v>2278</v>
          </cell>
          <cell r="AD493" t="str">
            <v>Oficina de Sistemas</v>
          </cell>
          <cell r="AF493" t="str">
            <v>Herramientas colaborativas</v>
          </cell>
          <cell r="AG493" t="str">
            <v>DIMPE_05-Entregar boletines y cuadro de resultados de las operaciones estadísticas para publicación</v>
          </cell>
          <cell r="AH493">
            <v>1</v>
          </cell>
          <cell r="AI493">
            <v>0</v>
          </cell>
          <cell r="AJ493">
            <v>0</v>
          </cell>
          <cell r="AK493">
            <v>0</v>
          </cell>
          <cell r="AL493">
            <v>0</v>
          </cell>
          <cell r="AM493">
            <v>1</v>
          </cell>
          <cell r="AN493" t="str">
            <v>DIMPE_05</v>
          </cell>
          <cell r="AO493">
            <v>12185184.67</v>
          </cell>
          <cell r="AP493" t="str">
            <v>0</v>
          </cell>
          <cell r="AQ493">
            <v>0</v>
          </cell>
          <cell r="AR493" t="str">
            <v>0</v>
          </cell>
          <cell r="AS493">
            <v>0</v>
          </cell>
          <cell r="AT493">
            <v>12185184.67</v>
          </cell>
          <cell r="AU493">
            <v>0</v>
          </cell>
        </row>
        <row r="494">
          <cell r="A494">
            <v>68050225</v>
          </cell>
          <cell r="B494" t="str">
            <v>Dirección de Metodología y Producción Estadística</v>
          </cell>
          <cell r="C494" t="str">
            <v>DIMPE</v>
          </cell>
          <cell r="D494" t="str">
            <v>DIMPE_POBREZA_2025_ENCV_BT</v>
          </cell>
          <cell r="E494" t="str">
            <v>Tematica Pobreza Y Condiciones De Vida [Sociales]</v>
          </cell>
          <cell r="F494" t="str">
            <v>Producción de información Estadística analizada</v>
          </cell>
          <cell r="G494" t="str">
            <v>Boletines Técnicos</v>
          </cell>
          <cell r="H494" t="str">
            <v>DIMPE-Producción de información Estadística analizada-Boletines Técnicos</v>
          </cell>
          <cell r="I494" t="str">
            <v>202300000000008</v>
          </cell>
          <cell r="J494" t="str">
            <v>DIRECCIÓN TERRITORIAL CENTRAL</v>
          </cell>
          <cell r="K494" t="str">
            <v>DANE CENTRAL</v>
          </cell>
          <cell r="L494" t="str">
            <v>Insumo</v>
          </cell>
          <cell r="M494" t="str">
            <v>Otros_gastos_operativos</v>
          </cell>
          <cell r="N494">
            <v>1</v>
          </cell>
          <cell r="S494">
            <v>12185185</v>
          </cell>
          <cell r="T494" t="str">
            <v>2025-04-01</v>
          </cell>
          <cell r="U494">
            <v>12185185</v>
          </cell>
          <cell r="V494">
            <v>12185185</v>
          </cell>
          <cell r="W494">
            <v>0</v>
          </cell>
          <cell r="X494" t="str">
            <v>NO</v>
          </cell>
          <cell r="Y494" t="str">
            <v>NO</v>
          </cell>
          <cell r="Z494" t="str">
            <v>84625</v>
          </cell>
          <cell r="AA494">
            <v>12185185</v>
          </cell>
          <cell r="AB494">
            <v>0</v>
          </cell>
          <cell r="AC494" t="str">
            <v>2278</v>
          </cell>
          <cell r="AD494" t="str">
            <v>Oficina de Sistemas</v>
          </cell>
          <cell r="AF494" t="str">
            <v>Herramientas colaborativas</v>
          </cell>
          <cell r="AG494" t="str">
            <v>DIMPE_05-Entregar boletines y cuadro de resultados de las operaciones estadísticas para publicación</v>
          </cell>
          <cell r="AH494">
            <v>1</v>
          </cell>
          <cell r="AI494">
            <v>0</v>
          </cell>
          <cell r="AJ494">
            <v>0</v>
          </cell>
          <cell r="AK494">
            <v>0</v>
          </cell>
          <cell r="AL494">
            <v>0</v>
          </cell>
          <cell r="AM494">
            <v>1</v>
          </cell>
          <cell r="AN494" t="str">
            <v>DIMPE_05</v>
          </cell>
          <cell r="AO494">
            <v>12185185</v>
          </cell>
          <cell r="AP494" t="str">
            <v>0</v>
          </cell>
          <cell r="AQ494">
            <v>0</v>
          </cell>
          <cell r="AR494" t="str">
            <v>0</v>
          </cell>
          <cell r="AS494">
            <v>0</v>
          </cell>
          <cell r="AT494">
            <v>12185185</v>
          </cell>
          <cell r="AU494">
            <v>0</v>
          </cell>
        </row>
        <row r="495">
          <cell r="A495">
            <v>66550225</v>
          </cell>
          <cell r="B495" t="str">
            <v>Dirección de Metodología y Producción Estadística</v>
          </cell>
          <cell r="C495" t="str">
            <v>DIMPE</v>
          </cell>
          <cell r="D495" t="str">
            <v>DIMPE_AGRO_2025_SIPSA_BT</v>
          </cell>
          <cell r="E495" t="str">
            <v>Tematica Agropecuaria [Economica]</v>
          </cell>
          <cell r="F495" t="str">
            <v>Producción de información Estadística analizada</v>
          </cell>
          <cell r="G495" t="str">
            <v>Boletines Técnicos</v>
          </cell>
          <cell r="H495" t="str">
            <v>DIMPE-Producción de información Estadística analizada-Boletines Técnicos</v>
          </cell>
          <cell r="I495" t="str">
            <v>202300000000008</v>
          </cell>
          <cell r="J495" t="str">
            <v>DIRECCIÓN TERRITORIAL CENTRAL</v>
          </cell>
          <cell r="K495" t="str">
            <v>DANE CENTRAL</v>
          </cell>
          <cell r="L495" t="str">
            <v>Insumo</v>
          </cell>
          <cell r="M495" t="str">
            <v>Otros_gastos_operativos</v>
          </cell>
          <cell r="N495">
            <v>1</v>
          </cell>
          <cell r="S495">
            <v>12185185</v>
          </cell>
          <cell r="T495" t="str">
            <v>2025-04-01</v>
          </cell>
          <cell r="U495">
            <v>12185185</v>
          </cell>
          <cell r="V495">
            <v>12185185</v>
          </cell>
          <cell r="W495">
            <v>0</v>
          </cell>
          <cell r="X495" t="str">
            <v>NO</v>
          </cell>
          <cell r="Y495" t="str">
            <v>NO</v>
          </cell>
          <cell r="Z495" t="str">
            <v>84625</v>
          </cell>
          <cell r="AA495">
            <v>12185185</v>
          </cell>
          <cell r="AB495">
            <v>0</v>
          </cell>
          <cell r="AC495" t="str">
            <v>2278</v>
          </cell>
          <cell r="AD495" t="str">
            <v>Oficina de Sistemas</v>
          </cell>
          <cell r="AF495" t="str">
            <v>Herramientas colaborativas</v>
          </cell>
          <cell r="AG495" t="str">
            <v>DIMPE_05-Entregar boletines y cuadro de resultados de las operaciones estadísticas para publicación</v>
          </cell>
          <cell r="AH495">
            <v>1</v>
          </cell>
          <cell r="AI495">
            <v>0</v>
          </cell>
          <cell r="AJ495">
            <v>0</v>
          </cell>
          <cell r="AK495">
            <v>0</v>
          </cell>
          <cell r="AL495">
            <v>0</v>
          </cell>
          <cell r="AM495">
            <v>1</v>
          </cell>
          <cell r="AN495" t="str">
            <v>DIMPE_05</v>
          </cell>
          <cell r="AO495">
            <v>12185185</v>
          </cell>
          <cell r="AP495" t="str">
            <v>0</v>
          </cell>
          <cell r="AQ495">
            <v>0</v>
          </cell>
          <cell r="AR495" t="str">
            <v>0</v>
          </cell>
          <cell r="AS495">
            <v>0</v>
          </cell>
          <cell r="AT495">
            <v>12185185</v>
          </cell>
          <cell r="AU495">
            <v>0</v>
          </cell>
        </row>
        <row r="496">
          <cell r="A496">
            <v>67850225</v>
          </cell>
          <cell r="B496" t="str">
            <v>Dirección de Metodología y Producción Estadística</v>
          </cell>
          <cell r="C496" t="str">
            <v>DIMPE</v>
          </cell>
          <cell r="D496" t="str">
            <v>DIMPE_INDUSTRIA_2025_IPI_BT</v>
          </cell>
          <cell r="E496" t="str">
            <v>Tematica Industria [Economica]</v>
          </cell>
          <cell r="F496" t="str">
            <v>Producción de información Estadística analizada</v>
          </cell>
          <cell r="G496" t="str">
            <v>Boletines Técnicos</v>
          </cell>
          <cell r="H496" t="str">
            <v>DIMPE-Producción de información Estadística analizada-Boletines Técnicos</v>
          </cell>
          <cell r="I496" t="str">
            <v>202300000000008</v>
          </cell>
          <cell r="J496" t="str">
            <v>DIRECCIÓN TERRITORIAL CENTRAL</v>
          </cell>
          <cell r="K496" t="str">
            <v>DANE CENTRAL</v>
          </cell>
          <cell r="L496" t="str">
            <v>Insumo</v>
          </cell>
          <cell r="M496" t="str">
            <v>Otros_gastos_operativos</v>
          </cell>
          <cell r="N496">
            <v>1</v>
          </cell>
          <cell r="S496">
            <v>12185185</v>
          </cell>
          <cell r="T496" t="str">
            <v>2025-04-01</v>
          </cell>
          <cell r="U496">
            <v>12185185</v>
          </cell>
          <cell r="V496">
            <v>12185185</v>
          </cell>
          <cell r="W496">
            <v>0</v>
          </cell>
          <cell r="X496" t="str">
            <v>no</v>
          </cell>
          <cell r="Y496" t="str">
            <v>no</v>
          </cell>
          <cell r="Z496" t="str">
            <v>84625</v>
          </cell>
          <cell r="AA496">
            <v>12185185</v>
          </cell>
          <cell r="AB496">
            <v>0</v>
          </cell>
          <cell r="AC496" t="str">
            <v>2278</v>
          </cell>
          <cell r="AD496" t="str">
            <v>Oficina de Sistemas</v>
          </cell>
          <cell r="AF496" t="str">
            <v>Herramientas colaborativas</v>
          </cell>
          <cell r="AG496" t="str">
            <v>DIMPE_05-Entregar boletines y cuadro de resultados de las operaciones estadísticas para publicación</v>
          </cell>
          <cell r="AH496">
            <v>1</v>
          </cell>
          <cell r="AI496">
            <v>0</v>
          </cell>
          <cell r="AJ496">
            <v>0</v>
          </cell>
          <cell r="AK496">
            <v>0</v>
          </cell>
          <cell r="AL496">
            <v>0</v>
          </cell>
          <cell r="AM496">
            <v>1</v>
          </cell>
          <cell r="AN496" t="str">
            <v>DIMPE_05</v>
          </cell>
          <cell r="AO496">
            <v>12185185</v>
          </cell>
          <cell r="AP496" t="str">
            <v>0</v>
          </cell>
          <cell r="AQ496">
            <v>0</v>
          </cell>
          <cell r="AR496" t="str">
            <v>0</v>
          </cell>
          <cell r="AS496">
            <v>0</v>
          </cell>
          <cell r="AT496">
            <v>12185185</v>
          </cell>
          <cell r="AU496">
            <v>0</v>
          </cell>
        </row>
        <row r="497">
          <cell r="A497">
            <v>153850225</v>
          </cell>
          <cell r="B497" t="str">
            <v>Dirección de Metodología y Producción Estadística</v>
          </cell>
          <cell r="C497" t="str">
            <v>DIMPE</v>
          </cell>
          <cell r="D497" t="str">
            <v>DIMPE_PRECIOS_2025_PVPLVA_BT</v>
          </cell>
          <cell r="E497" t="str">
            <v>Tematica Precios [Economica]</v>
          </cell>
          <cell r="F497" t="str">
            <v>Producción de información Estadística analizada</v>
          </cell>
          <cell r="G497" t="str">
            <v>Boletines Técnicos</v>
          </cell>
          <cell r="H497" t="str">
            <v>DIMPE-Producción de información Estadística analizada-Boletines Técnicos</v>
          </cell>
          <cell r="I497" t="str">
            <v>202300000000008</v>
          </cell>
          <cell r="J497" t="str">
            <v>DIRECCIÓN TERRITORIAL CENTRAL</v>
          </cell>
          <cell r="K497" t="str">
            <v>DANE CENTRAL</v>
          </cell>
          <cell r="L497" t="str">
            <v>Insumo</v>
          </cell>
          <cell r="M497" t="str">
            <v>Otros_gastos_operativos</v>
          </cell>
          <cell r="N497">
            <v>1</v>
          </cell>
          <cell r="S497">
            <v>0.67</v>
          </cell>
          <cell r="T497" t="str">
            <v>2025-11-03</v>
          </cell>
          <cell r="U497">
            <v>0.67</v>
          </cell>
          <cell r="W497">
            <v>0.67</v>
          </cell>
          <cell r="X497" t="str">
            <v>no</v>
          </cell>
          <cell r="Y497" t="str">
            <v>no</v>
          </cell>
          <cell r="AF497" t="str">
            <v>Saldo de contratación</v>
          </cell>
          <cell r="AG497" t="str">
            <v>DIMPE_05-Entregar boletines y cuadro de resultados de las operaciones estadísticas para publicación</v>
          </cell>
          <cell r="AH497">
            <v>1</v>
          </cell>
          <cell r="AI497" t="str">
            <v/>
          </cell>
          <cell r="AJ497">
            <v>0</v>
          </cell>
          <cell r="AK497" t="str">
            <v/>
          </cell>
          <cell r="AL497">
            <v>0</v>
          </cell>
          <cell r="AM497">
            <v>1</v>
          </cell>
          <cell r="AN497" t="str">
            <v>DIMPE_05</v>
          </cell>
          <cell r="AO497">
            <v>0.67</v>
          </cell>
          <cell r="AP497" t="str">
            <v/>
          </cell>
          <cell r="AQ497">
            <v>0</v>
          </cell>
          <cell r="AR497" t="str">
            <v/>
          </cell>
          <cell r="AS497">
            <v>0</v>
          </cell>
          <cell r="AT497">
            <v>0.67</v>
          </cell>
          <cell r="AU497">
            <v>0</v>
          </cell>
        </row>
        <row r="498">
          <cell r="A498">
            <v>153950225</v>
          </cell>
          <cell r="B498" t="str">
            <v>Dirección de Metodología y Producción Estadística</v>
          </cell>
          <cell r="C498" t="str">
            <v>DIMPE</v>
          </cell>
          <cell r="D498" t="str">
            <v>DIMPE_MERCADO_2025_GEIH_BT</v>
          </cell>
          <cell r="E498" t="str">
            <v>Tematica Mercado [Sociales]</v>
          </cell>
          <cell r="F498" t="str">
            <v>Producción de información Estadística analizada</v>
          </cell>
          <cell r="G498" t="str">
            <v>Boletines Técnicos</v>
          </cell>
          <cell r="H498" t="str">
            <v>DIMPE-Producción de información Estadística analizada-Boletines Técnicos</v>
          </cell>
          <cell r="I498" t="str">
            <v>202300000000008</v>
          </cell>
          <cell r="J498" t="str">
            <v>DIRECCIÓN TERRITORIAL CENTRAL</v>
          </cell>
          <cell r="K498" t="str">
            <v>DANE CENTRAL</v>
          </cell>
          <cell r="L498" t="str">
            <v>Insumo</v>
          </cell>
          <cell r="M498" t="str">
            <v>Otros_gastos_operativos</v>
          </cell>
          <cell r="N498">
            <v>1</v>
          </cell>
          <cell r="S498">
            <v>0.66</v>
          </cell>
          <cell r="T498" t="str">
            <v>2025-11-03</v>
          </cell>
          <cell r="U498">
            <v>0.66</v>
          </cell>
          <cell r="W498">
            <v>0.66</v>
          </cell>
          <cell r="X498" t="str">
            <v>no</v>
          </cell>
          <cell r="Y498" t="str">
            <v>no</v>
          </cell>
          <cell r="AF498" t="str">
            <v>Saldo de contratación</v>
          </cell>
          <cell r="AG498" t="str">
            <v>DIMPE_05-Entregar boletines y cuadro de resultados de las operaciones estadísticas para publicación</v>
          </cell>
          <cell r="AH498">
            <v>1</v>
          </cell>
          <cell r="AI498" t="str">
            <v/>
          </cell>
          <cell r="AJ498">
            <v>0</v>
          </cell>
          <cell r="AK498" t="str">
            <v/>
          </cell>
          <cell r="AL498">
            <v>0</v>
          </cell>
          <cell r="AM498">
            <v>1</v>
          </cell>
          <cell r="AN498" t="str">
            <v>DIMPE_05</v>
          </cell>
          <cell r="AO498">
            <v>0.66</v>
          </cell>
          <cell r="AP498" t="str">
            <v/>
          </cell>
          <cell r="AQ498">
            <v>0</v>
          </cell>
          <cell r="AR498" t="str">
            <v/>
          </cell>
          <cell r="AS498">
            <v>0</v>
          </cell>
          <cell r="AT498">
            <v>0.66</v>
          </cell>
          <cell r="AU498">
            <v>0</v>
          </cell>
        </row>
        <row r="499">
          <cell r="A499">
            <v>154050225</v>
          </cell>
          <cell r="B499" t="str">
            <v>Dirección de Metodología y Producción Estadística</v>
          </cell>
          <cell r="C499" t="str">
            <v>DIMPE</v>
          </cell>
          <cell r="D499" t="str">
            <v>DIMPE_INDUSTRIA_2025_EMMET_CR</v>
          </cell>
          <cell r="E499" t="str">
            <v>Tematica Industria [Economica]</v>
          </cell>
          <cell r="F499" t="str">
            <v>Producción de información Estadística analizada</v>
          </cell>
          <cell r="G499" t="str">
            <v>Cuadros de resultados</v>
          </cell>
          <cell r="H499" t="str">
            <v>DIMPE-Producción de información Estadística analizada-Cuadros de resultados</v>
          </cell>
          <cell r="I499" t="str">
            <v>202300000000008</v>
          </cell>
          <cell r="J499" t="str">
            <v>DIRECCIÓN TERRITORIAL CENTRAL</v>
          </cell>
          <cell r="K499" t="str">
            <v>DANE CENTRAL</v>
          </cell>
          <cell r="L499" t="str">
            <v>Insumo</v>
          </cell>
          <cell r="M499" t="str">
            <v>Otros_gastos_operativos</v>
          </cell>
          <cell r="N499">
            <v>1</v>
          </cell>
          <cell r="S499">
            <v>0.33</v>
          </cell>
          <cell r="T499" t="str">
            <v>2025-11-03</v>
          </cell>
          <cell r="U499">
            <v>0.33</v>
          </cell>
          <cell r="W499">
            <v>0.33</v>
          </cell>
          <cell r="X499" t="str">
            <v>no</v>
          </cell>
          <cell r="Y499" t="str">
            <v>no</v>
          </cell>
          <cell r="AF499" t="str">
            <v>Saldo de contratación</v>
          </cell>
          <cell r="AG499" t="str">
            <v>DIMPE_05-Entregar boletines y cuadro de resultados de las operaciones estadísticas para publicación</v>
          </cell>
          <cell r="AH499">
            <v>1</v>
          </cell>
          <cell r="AI499" t="str">
            <v/>
          </cell>
          <cell r="AJ499">
            <v>0</v>
          </cell>
          <cell r="AK499" t="str">
            <v/>
          </cell>
          <cell r="AL499">
            <v>0</v>
          </cell>
          <cell r="AM499">
            <v>1</v>
          </cell>
          <cell r="AN499" t="str">
            <v>DIMPE_05</v>
          </cell>
          <cell r="AO499">
            <v>0.33</v>
          </cell>
          <cell r="AP499" t="str">
            <v/>
          </cell>
          <cell r="AQ499">
            <v>0</v>
          </cell>
          <cell r="AR499" t="str">
            <v/>
          </cell>
          <cell r="AS499">
            <v>0</v>
          </cell>
          <cell r="AT499">
            <v>0.33</v>
          </cell>
          <cell r="AU499">
            <v>0</v>
          </cell>
        </row>
        <row r="500">
          <cell r="A500">
            <v>154150225</v>
          </cell>
          <cell r="B500" t="str">
            <v>Dirección de Metodología y Producción Estadística</v>
          </cell>
          <cell r="C500" t="str">
            <v>DIMPE</v>
          </cell>
          <cell r="D500" t="str">
            <v>DIMPE_SERVICIOS_2025_EMA_CR</v>
          </cell>
          <cell r="E500" t="str">
            <v>Tematica Servicios [Economica]</v>
          </cell>
          <cell r="F500" t="str">
            <v>Producción de información Estadística analizada</v>
          </cell>
          <cell r="G500" t="str">
            <v>Cuadros de resultados</v>
          </cell>
          <cell r="H500" t="str">
            <v>DIMPE-Producción de información Estadística analizada-Cuadros de resultados</v>
          </cell>
          <cell r="I500" t="str">
            <v>202300000000008</v>
          </cell>
          <cell r="J500" t="str">
            <v>DIRECCIÓN TERRITORIAL CENTRAL</v>
          </cell>
          <cell r="K500" t="str">
            <v>DANE CENTRAL</v>
          </cell>
          <cell r="L500" t="str">
            <v>Insumo</v>
          </cell>
          <cell r="M500" t="str">
            <v>Otros_gastos_operativos</v>
          </cell>
          <cell r="N500">
            <v>1</v>
          </cell>
          <cell r="S500">
            <v>9907090.3300000001</v>
          </cell>
          <cell r="T500" t="str">
            <v>2025-09-01</v>
          </cell>
          <cell r="U500">
            <v>9907090.3300000001</v>
          </cell>
          <cell r="W500">
            <v>9907090.3300000001</v>
          </cell>
          <cell r="X500" t="str">
            <v>no</v>
          </cell>
          <cell r="Y500" t="str">
            <v>no</v>
          </cell>
          <cell r="AF500" t="str">
            <v>Saldo de contratación</v>
          </cell>
          <cell r="AG500" t="str">
            <v>DIMPE_05-Entregar boletines y cuadro de resultados de las operaciones estadísticas para publicación</v>
          </cell>
          <cell r="AH500">
            <v>1</v>
          </cell>
          <cell r="AI500" t="str">
            <v/>
          </cell>
          <cell r="AJ500">
            <v>0</v>
          </cell>
          <cell r="AK500" t="str">
            <v/>
          </cell>
          <cell r="AL500">
            <v>0</v>
          </cell>
          <cell r="AM500">
            <v>1</v>
          </cell>
          <cell r="AN500" t="str">
            <v>DIMPE_05</v>
          </cell>
          <cell r="AO500">
            <v>9907090.3300000001</v>
          </cell>
          <cell r="AP500" t="str">
            <v/>
          </cell>
          <cell r="AQ500">
            <v>0</v>
          </cell>
          <cell r="AR500" t="str">
            <v/>
          </cell>
          <cell r="AS500">
            <v>0</v>
          </cell>
          <cell r="AT500">
            <v>9907090.3300000001</v>
          </cell>
          <cell r="AU500">
            <v>0</v>
          </cell>
        </row>
        <row r="501">
          <cell r="A501">
            <v>66850225</v>
          </cell>
          <cell r="B501" t="str">
            <v>Dirección de Metodología y Producción Estadística</v>
          </cell>
          <cell r="C501" t="str">
            <v>DIMPE</v>
          </cell>
          <cell r="D501" t="str">
            <v>DIMPE_C_INTERNAL_2025_ZF_BT</v>
          </cell>
          <cell r="E501" t="str">
            <v>Tematica Comercio Internacional [Economica]</v>
          </cell>
          <cell r="F501" t="str">
            <v>Producción de información Estadística analizada</v>
          </cell>
          <cell r="G501" t="str">
            <v>Boletines Técnicos</v>
          </cell>
          <cell r="H501" t="str">
            <v>DIMPE-Producción de información Estadística analizada-Boletines Técnicos</v>
          </cell>
          <cell r="I501" t="str">
            <v>202300000000008</v>
          </cell>
          <cell r="J501" t="str">
            <v>DIRECCIÓN TERRITORIAL CENTRAL</v>
          </cell>
          <cell r="K501" t="str">
            <v>DANE CENTRAL</v>
          </cell>
          <cell r="L501" t="str">
            <v>Insumo</v>
          </cell>
          <cell r="M501" t="str">
            <v>Otros_gastos_operativos</v>
          </cell>
          <cell r="N501">
            <v>1</v>
          </cell>
          <cell r="S501">
            <v>12185185</v>
          </cell>
          <cell r="T501" t="str">
            <v>2025-04-01</v>
          </cell>
          <cell r="U501">
            <v>12185185</v>
          </cell>
          <cell r="V501">
            <v>12185185</v>
          </cell>
          <cell r="W501">
            <v>0</v>
          </cell>
          <cell r="X501" t="str">
            <v>NO</v>
          </cell>
          <cell r="Y501" t="str">
            <v>NO</v>
          </cell>
          <cell r="Z501" t="str">
            <v>84625</v>
          </cell>
          <cell r="AA501">
            <v>12185185</v>
          </cell>
          <cell r="AB501">
            <v>0</v>
          </cell>
          <cell r="AC501" t="str">
            <v>2278</v>
          </cell>
          <cell r="AD501" t="str">
            <v>Oficina de Sistemas</v>
          </cell>
          <cell r="AF501" t="str">
            <v>Herramientas colaborativas</v>
          </cell>
          <cell r="AG501" t="str">
            <v>DIMPE_05-Entregar boletines y cuadro de resultados de las operaciones estadísticas para publicación</v>
          </cell>
          <cell r="AH501">
            <v>1</v>
          </cell>
          <cell r="AI501">
            <v>0</v>
          </cell>
          <cell r="AJ501">
            <v>0</v>
          </cell>
          <cell r="AK501">
            <v>0</v>
          </cell>
          <cell r="AL501">
            <v>0</v>
          </cell>
          <cell r="AM501">
            <v>1</v>
          </cell>
          <cell r="AN501" t="str">
            <v>DIMPE_05</v>
          </cell>
          <cell r="AO501">
            <v>12185185</v>
          </cell>
          <cell r="AP501" t="str">
            <v>0</v>
          </cell>
          <cell r="AQ501">
            <v>0</v>
          </cell>
          <cell r="AR501" t="str">
            <v>0</v>
          </cell>
          <cell r="AS501">
            <v>0</v>
          </cell>
          <cell r="AT501">
            <v>12185185</v>
          </cell>
          <cell r="AU501">
            <v>0</v>
          </cell>
        </row>
        <row r="502">
          <cell r="A502">
            <v>68150225</v>
          </cell>
          <cell r="B502" t="str">
            <v>Dirección de Metodología y Producción Estadística</v>
          </cell>
          <cell r="C502" t="str">
            <v>DIMPE</v>
          </cell>
          <cell r="D502" t="str">
            <v>DIMPE_POBREZA_2025_ENUT_BT</v>
          </cell>
          <cell r="E502" t="str">
            <v>Tematica Pobreza Y Condiciones De Vida [Sociales]</v>
          </cell>
          <cell r="F502" t="str">
            <v>Producción de información Estadística analizada</v>
          </cell>
          <cell r="G502" t="str">
            <v>Boletines Técnicos</v>
          </cell>
          <cell r="H502" t="str">
            <v>DIMPE-Producción de información Estadística analizada-Boletines Técnicos</v>
          </cell>
          <cell r="I502" t="str">
            <v>202300000000008</v>
          </cell>
          <cell r="J502" t="str">
            <v>DIRECCIÓN TERRITORIAL CENTRAL</v>
          </cell>
          <cell r="K502" t="str">
            <v>DANE CENTRAL</v>
          </cell>
          <cell r="L502" t="str">
            <v>Insumo</v>
          </cell>
          <cell r="M502" t="str">
            <v>Otros_gastos_operativos</v>
          </cell>
          <cell r="N502">
            <v>1</v>
          </cell>
          <cell r="S502">
            <v>12185185</v>
          </cell>
          <cell r="T502" t="str">
            <v>2025-04-01</v>
          </cell>
          <cell r="U502">
            <v>12185185</v>
          </cell>
          <cell r="V502">
            <v>12185185</v>
          </cell>
          <cell r="W502">
            <v>0</v>
          </cell>
          <cell r="X502" t="str">
            <v>NO</v>
          </cell>
          <cell r="Y502" t="str">
            <v>NO</v>
          </cell>
          <cell r="Z502" t="str">
            <v>84625</v>
          </cell>
          <cell r="AA502">
            <v>12185185</v>
          </cell>
          <cell r="AB502">
            <v>0</v>
          </cell>
          <cell r="AC502" t="str">
            <v>2278</v>
          </cell>
          <cell r="AD502" t="str">
            <v>Oficina de Sistemas</v>
          </cell>
          <cell r="AF502" t="str">
            <v>Herramientas colaborativas</v>
          </cell>
          <cell r="AG502" t="str">
            <v>DIMPE_05-Entregar boletines y cuadro de resultados de las operaciones estadísticas para publicación</v>
          </cell>
          <cell r="AH502">
            <v>1</v>
          </cell>
          <cell r="AI502">
            <v>0</v>
          </cell>
          <cell r="AJ502">
            <v>0</v>
          </cell>
          <cell r="AK502">
            <v>0</v>
          </cell>
          <cell r="AL502">
            <v>0</v>
          </cell>
          <cell r="AM502">
            <v>1</v>
          </cell>
          <cell r="AN502" t="str">
            <v>DIMPE_05</v>
          </cell>
          <cell r="AO502">
            <v>12185185</v>
          </cell>
          <cell r="AP502" t="str">
            <v>0</v>
          </cell>
          <cell r="AQ502">
            <v>0</v>
          </cell>
          <cell r="AR502" t="str">
            <v>0</v>
          </cell>
          <cell r="AS502">
            <v>0</v>
          </cell>
          <cell r="AT502">
            <v>12185185</v>
          </cell>
          <cell r="AU502">
            <v>0</v>
          </cell>
        </row>
        <row r="503">
          <cell r="A503">
            <v>154250225</v>
          </cell>
          <cell r="B503" t="str">
            <v>Dirección de Metodología y Producción Estadística</v>
          </cell>
          <cell r="C503" t="str">
            <v>DIMPE</v>
          </cell>
          <cell r="D503" t="str">
            <v>DIMPE_PRECIOS_2025_ICOCIV_e_ICOCED_CR</v>
          </cell>
          <cell r="E503" t="str">
            <v>Tematica Precios [Economica]</v>
          </cell>
          <cell r="F503" t="str">
            <v>Producción de información Estadística analizada</v>
          </cell>
          <cell r="G503" t="str">
            <v>Cuadros de resultados</v>
          </cell>
          <cell r="H503" t="str">
            <v>DIMPE-Producción de información Estadística analizada-Cuadros de resultados</v>
          </cell>
          <cell r="I503" t="str">
            <v>202300000000008</v>
          </cell>
          <cell r="J503" t="str">
            <v>DIRECCIÓN TERRITORIAL CENTRAL</v>
          </cell>
          <cell r="K503" t="str">
            <v>DANE CENTRAL</v>
          </cell>
          <cell r="L503" t="str">
            <v>Insumo</v>
          </cell>
          <cell r="M503" t="str">
            <v>Otros_gastos_operativos</v>
          </cell>
          <cell r="N503">
            <v>1</v>
          </cell>
          <cell r="S503">
            <v>0.4</v>
          </cell>
          <cell r="T503" t="str">
            <v>2025-11-03</v>
          </cell>
          <cell r="U503">
            <v>0.4</v>
          </cell>
          <cell r="W503">
            <v>0.4</v>
          </cell>
          <cell r="X503" t="str">
            <v>no</v>
          </cell>
          <cell r="Y503" t="str">
            <v>no</v>
          </cell>
          <cell r="AF503" t="str">
            <v>Saldo de contratación</v>
          </cell>
          <cell r="AG503" t="str">
            <v>DIMPE_05-Entregar boletines y cuadro de resultados de las operaciones estadísticas para publicación</v>
          </cell>
          <cell r="AH503">
            <v>1</v>
          </cell>
          <cell r="AI503" t="str">
            <v/>
          </cell>
          <cell r="AJ503">
            <v>0</v>
          </cell>
          <cell r="AK503" t="str">
            <v/>
          </cell>
          <cell r="AL503">
            <v>0</v>
          </cell>
          <cell r="AM503">
            <v>1</v>
          </cell>
          <cell r="AN503" t="str">
            <v>DIMPE_05</v>
          </cell>
          <cell r="AO503">
            <v>0.4</v>
          </cell>
          <cell r="AP503" t="str">
            <v/>
          </cell>
          <cell r="AQ503">
            <v>0</v>
          </cell>
          <cell r="AR503" t="str">
            <v/>
          </cell>
          <cell r="AS503">
            <v>0</v>
          </cell>
          <cell r="AT503">
            <v>0.4</v>
          </cell>
          <cell r="AU503">
            <v>0</v>
          </cell>
        </row>
        <row r="504">
          <cell r="A504">
            <v>66950225</v>
          </cell>
          <cell r="B504" t="str">
            <v>Dirección de Metodología y Producción Estadística</v>
          </cell>
          <cell r="C504" t="str">
            <v>DIMPE</v>
          </cell>
          <cell r="D504" t="str">
            <v>DIMPE_C_INTERNO_2025_EAC_BT</v>
          </cell>
          <cell r="E504" t="str">
            <v>Tematica Comercio Interno [Economica]</v>
          </cell>
          <cell r="F504" t="str">
            <v>Producción de información Estadística analizada</v>
          </cell>
          <cell r="G504" t="str">
            <v>Boletines Técnicos</v>
          </cell>
          <cell r="H504" t="str">
            <v>DIMPE-Producción de información Estadística analizada-Boletines Técnicos</v>
          </cell>
          <cell r="I504" t="str">
            <v>202300000000008</v>
          </cell>
          <cell r="J504" t="str">
            <v>DIRECCIÓN TERRITORIAL CENTRAL</v>
          </cell>
          <cell r="K504" t="str">
            <v>DANE CENTRAL</v>
          </cell>
          <cell r="L504" t="str">
            <v>Insumo</v>
          </cell>
          <cell r="M504" t="str">
            <v>Otros_gastos_operativos</v>
          </cell>
          <cell r="N504">
            <v>1</v>
          </cell>
          <cell r="S504">
            <v>12185185</v>
          </cell>
          <cell r="T504" t="str">
            <v>2025-04-01</v>
          </cell>
          <cell r="U504">
            <v>12185185</v>
          </cell>
          <cell r="V504">
            <v>12185185</v>
          </cell>
          <cell r="W504">
            <v>0</v>
          </cell>
          <cell r="X504" t="str">
            <v>NO</v>
          </cell>
          <cell r="Y504" t="str">
            <v>NO</v>
          </cell>
          <cell r="Z504" t="str">
            <v>84625</v>
          </cell>
          <cell r="AA504">
            <v>12185185</v>
          </cell>
          <cell r="AB504">
            <v>0</v>
          </cell>
          <cell r="AC504" t="str">
            <v>2278</v>
          </cell>
          <cell r="AD504" t="str">
            <v>Oficina de Sistemas</v>
          </cell>
          <cell r="AF504" t="str">
            <v>Herramientas colaborativas</v>
          </cell>
          <cell r="AG504" t="str">
            <v>DIMPE_05-Entregar boletines y cuadro de resultados de las operaciones estadísticas para publicación</v>
          </cell>
          <cell r="AH504">
            <v>1</v>
          </cell>
          <cell r="AI504">
            <v>0</v>
          </cell>
          <cell r="AJ504">
            <v>0</v>
          </cell>
          <cell r="AK504">
            <v>0</v>
          </cell>
          <cell r="AL504">
            <v>0</v>
          </cell>
          <cell r="AM504">
            <v>1</v>
          </cell>
          <cell r="AN504" t="str">
            <v>DIMPE_05</v>
          </cell>
          <cell r="AO504">
            <v>12185185</v>
          </cell>
          <cell r="AP504" t="str">
            <v>0</v>
          </cell>
          <cell r="AQ504">
            <v>0</v>
          </cell>
          <cell r="AR504" t="str">
            <v>0</v>
          </cell>
          <cell r="AS504">
            <v>0</v>
          </cell>
          <cell r="AT504">
            <v>12185185</v>
          </cell>
          <cell r="AU504">
            <v>0</v>
          </cell>
        </row>
        <row r="505">
          <cell r="A505">
            <v>68250225</v>
          </cell>
          <cell r="B505" t="str">
            <v>Dirección de Metodología y Producción Estadística</v>
          </cell>
          <cell r="C505" t="str">
            <v>DIMPE</v>
          </cell>
          <cell r="D505" t="str">
            <v>DIMPE_POBREZA_2025_MEDIDAS_DE_POBREZA_BT</v>
          </cell>
          <cell r="E505" t="str">
            <v>Tematica Pobreza Y Condiciones De Vida [Sociales]</v>
          </cell>
          <cell r="F505" t="str">
            <v>Producción de información Estadística analizada</v>
          </cell>
          <cell r="G505" t="str">
            <v>Boletines Técnicos</v>
          </cell>
          <cell r="H505" t="str">
            <v>DIMPE-Producción de información Estadística analizada-Boletines Técnicos</v>
          </cell>
          <cell r="I505" t="str">
            <v>202300000000008</v>
          </cell>
          <cell r="J505" t="str">
            <v>DIRECCIÓN TERRITORIAL CENTRAL</v>
          </cell>
          <cell r="K505" t="str">
            <v>DANE CENTRAL</v>
          </cell>
          <cell r="L505" t="str">
            <v>Insumo</v>
          </cell>
          <cell r="M505" t="str">
            <v>Otros_gastos_operativos</v>
          </cell>
          <cell r="N505">
            <v>1</v>
          </cell>
          <cell r="S505">
            <v>12185185</v>
          </cell>
          <cell r="T505" t="str">
            <v>2025-04-01</v>
          </cell>
          <cell r="U505">
            <v>12185185</v>
          </cell>
          <cell r="V505">
            <v>12185185</v>
          </cell>
          <cell r="W505">
            <v>0</v>
          </cell>
          <cell r="X505" t="str">
            <v>NO</v>
          </cell>
          <cell r="Y505" t="str">
            <v>NO</v>
          </cell>
          <cell r="Z505" t="str">
            <v>84625</v>
          </cell>
          <cell r="AA505">
            <v>12185185</v>
          </cell>
          <cell r="AB505">
            <v>0</v>
          </cell>
          <cell r="AC505" t="str">
            <v>2278</v>
          </cell>
          <cell r="AD505" t="str">
            <v>Oficina de Sistemas</v>
          </cell>
          <cell r="AF505" t="str">
            <v>Herramientas colaborativas</v>
          </cell>
          <cell r="AG505" t="str">
            <v>DIMPE_05-Entregar boletines y cuadro de resultados de las operaciones estadísticas para publicación</v>
          </cell>
          <cell r="AH505">
            <v>1</v>
          </cell>
          <cell r="AI505">
            <v>0</v>
          </cell>
          <cell r="AJ505">
            <v>0</v>
          </cell>
          <cell r="AK505">
            <v>0</v>
          </cell>
          <cell r="AL505">
            <v>0</v>
          </cell>
          <cell r="AM505">
            <v>1</v>
          </cell>
          <cell r="AN505" t="str">
            <v>DIMPE_05</v>
          </cell>
          <cell r="AO505">
            <v>12185185</v>
          </cell>
          <cell r="AP505" t="str">
            <v>0</v>
          </cell>
          <cell r="AQ505">
            <v>0</v>
          </cell>
          <cell r="AR505" t="str">
            <v>0</v>
          </cell>
          <cell r="AS505">
            <v>0</v>
          </cell>
          <cell r="AT505">
            <v>12185185</v>
          </cell>
          <cell r="AU505">
            <v>0</v>
          </cell>
        </row>
        <row r="506">
          <cell r="A506">
            <v>67050225</v>
          </cell>
          <cell r="B506" t="str">
            <v>Dirección de Metodología y Producción Estadística</v>
          </cell>
          <cell r="C506" t="str">
            <v>DIMPE</v>
          </cell>
          <cell r="D506" t="str">
            <v>DIMPE_C_INTERNO_2025_EMC_BT</v>
          </cell>
          <cell r="E506" t="str">
            <v>Tematica Comercio Interno [Economica]</v>
          </cell>
          <cell r="F506" t="str">
            <v>Producción de información Estadística analizada</v>
          </cell>
          <cell r="G506" t="str">
            <v>Boletines Técnicos</v>
          </cell>
          <cell r="H506" t="str">
            <v>DIMPE-Producción de información Estadística analizada-Boletines Técnicos</v>
          </cell>
          <cell r="I506" t="str">
            <v>202300000000008</v>
          </cell>
          <cell r="J506" t="str">
            <v>DIRECCIÓN TERRITORIAL CENTRAL</v>
          </cell>
          <cell r="K506" t="str">
            <v>DANE CENTRAL</v>
          </cell>
          <cell r="L506" t="str">
            <v>Insumo</v>
          </cell>
          <cell r="M506" t="str">
            <v>Otros_gastos_operativos</v>
          </cell>
          <cell r="N506">
            <v>1</v>
          </cell>
          <cell r="S506">
            <v>12185185</v>
          </cell>
          <cell r="T506" t="str">
            <v>2025-04-01</v>
          </cell>
          <cell r="U506">
            <v>12185185</v>
          </cell>
          <cell r="V506">
            <v>12185185</v>
          </cell>
          <cell r="W506">
            <v>0</v>
          </cell>
          <cell r="X506" t="str">
            <v>NO</v>
          </cell>
          <cell r="Y506" t="str">
            <v>NO</v>
          </cell>
          <cell r="Z506" t="str">
            <v>84625</v>
          </cell>
          <cell r="AA506">
            <v>12185185</v>
          </cell>
          <cell r="AB506">
            <v>0</v>
          </cell>
          <cell r="AC506" t="str">
            <v>2278</v>
          </cell>
          <cell r="AD506" t="str">
            <v>Oficina de Sistemas</v>
          </cell>
          <cell r="AF506" t="str">
            <v>Herramientas colaborativas</v>
          </cell>
          <cell r="AG506" t="str">
            <v>DIMPE_05-Entregar boletines y cuadro de resultados de las operaciones estadísticas para publicación</v>
          </cell>
          <cell r="AH506">
            <v>1</v>
          </cell>
          <cell r="AI506">
            <v>0</v>
          </cell>
          <cell r="AJ506">
            <v>0</v>
          </cell>
          <cell r="AK506">
            <v>0</v>
          </cell>
          <cell r="AL506">
            <v>0</v>
          </cell>
          <cell r="AM506">
            <v>1</v>
          </cell>
          <cell r="AN506" t="str">
            <v>DIMPE_05</v>
          </cell>
          <cell r="AO506">
            <v>12185185</v>
          </cell>
          <cell r="AP506" t="str">
            <v>0</v>
          </cell>
          <cell r="AQ506">
            <v>0</v>
          </cell>
          <cell r="AR506" t="str">
            <v>0</v>
          </cell>
          <cell r="AS506">
            <v>0</v>
          </cell>
          <cell r="AT506">
            <v>12185185</v>
          </cell>
          <cell r="AU506">
            <v>0</v>
          </cell>
        </row>
        <row r="507">
          <cell r="A507">
            <v>68350225</v>
          </cell>
          <cell r="B507" t="str">
            <v>Dirección de Metodología y Producción Estadística</v>
          </cell>
          <cell r="C507" t="str">
            <v>DIMPE</v>
          </cell>
          <cell r="D507" t="str">
            <v>DIMPE_PRECIOS_2025_IPC_BT</v>
          </cell>
          <cell r="E507" t="str">
            <v>Tematica Precios [Economica]</v>
          </cell>
          <cell r="F507" t="str">
            <v>Producción de información Estadística analizada</v>
          </cell>
          <cell r="G507" t="str">
            <v>Boletines Técnicos</v>
          </cell>
          <cell r="H507" t="str">
            <v>DIMPE-Producción de información Estadística analizada-Boletines Técnicos</v>
          </cell>
          <cell r="I507" t="str">
            <v>202300000000008</v>
          </cell>
          <cell r="J507" t="str">
            <v>DIRECCIÓN TERRITORIAL CENTRAL</v>
          </cell>
          <cell r="K507" t="str">
            <v>DANE CENTRAL</v>
          </cell>
          <cell r="L507" t="str">
            <v>Insumo</v>
          </cell>
          <cell r="M507" t="str">
            <v>Otros_gastos_operativos</v>
          </cell>
          <cell r="N507">
            <v>1</v>
          </cell>
          <cell r="S507">
            <v>12185185</v>
          </cell>
          <cell r="T507" t="str">
            <v>2025-04-01</v>
          </cell>
          <cell r="U507">
            <v>12185185</v>
          </cell>
          <cell r="V507">
            <v>12185185</v>
          </cell>
          <cell r="W507">
            <v>0</v>
          </cell>
          <cell r="X507" t="str">
            <v>NO</v>
          </cell>
          <cell r="Y507" t="str">
            <v>NO</v>
          </cell>
          <cell r="Z507" t="str">
            <v>84625</v>
          </cell>
          <cell r="AA507">
            <v>12185185</v>
          </cell>
          <cell r="AB507">
            <v>0</v>
          </cell>
          <cell r="AC507" t="str">
            <v>2278</v>
          </cell>
          <cell r="AD507" t="str">
            <v>Oficina de Sistemas</v>
          </cell>
          <cell r="AF507" t="str">
            <v>Herramientas colaborativas</v>
          </cell>
          <cell r="AG507" t="str">
            <v>DIMPE_05-Entregar boletines y cuadro de resultados de las operaciones estadísticas para publicación</v>
          </cell>
          <cell r="AH507">
            <v>1</v>
          </cell>
          <cell r="AI507">
            <v>0</v>
          </cell>
          <cell r="AJ507">
            <v>0</v>
          </cell>
          <cell r="AK507">
            <v>0</v>
          </cell>
          <cell r="AL507">
            <v>0</v>
          </cell>
          <cell r="AM507">
            <v>1</v>
          </cell>
          <cell r="AN507" t="str">
            <v>DIMPE_05</v>
          </cell>
          <cell r="AO507">
            <v>12185185</v>
          </cell>
          <cell r="AP507" t="str">
            <v>0</v>
          </cell>
          <cell r="AQ507">
            <v>0</v>
          </cell>
          <cell r="AR507" t="str">
            <v>0</v>
          </cell>
          <cell r="AS507">
            <v>0</v>
          </cell>
          <cell r="AT507">
            <v>12185185</v>
          </cell>
          <cell r="AU507">
            <v>0</v>
          </cell>
        </row>
        <row r="508">
          <cell r="A508">
            <v>67150225</v>
          </cell>
          <cell r="B508" t="str">
            <v>Dirección de Metodología y Producción Estadística</v>
          </cell>
          <cell r="C508" t="str">
            <v>DIMPE</v>
          </cell>
          <cell r="D508" t="str">
            <v>DIMPE_C_INTERNO_2025_EMICRON_BT</v>
          </cell>
          <cell r="E508" t="str">
            <v>Tematica Comercio Interno [Economica]</v>
          </cell>
          <cell r="F508" t="str">
            <v>Producción de información Estadística analizada</v>
          </cell>
          <cell r="G508" t="str">
            <v>Boletines Técnicos</v>
          </cell>
          <cell r="H508" t="str">
            <v>DIMPE-Producción de información Estadística analizada-Boletines Técnicos</v>
          </cell>
          <cell r="I508" t="str">
            <v>202300000000008</v>
          </cell>
          <cell r="J508" t="str">
            <v>DIRECCIÓN TERRITORIAL CENTRAL</v>
          </cell>
          <cell r="K508" t="str">
            <v>DANE CENTRAL</v>
          </cell>
          <cell r="L508" t="str">
            <v>Insumo</v>
          </cell>
          <cell r="M508" t="str">
            <v>Otros_gastos_operativos</v>
          </cell>
          <cell r="N508">
            <v>1</v>
          </cell>
          <cell r="S508">
            <v>12185185</v>
          </cell>
          <cell r="T508" t="str">
            <v>2025-04-01</v>
          </cell>
          <cell r="U508">
            <v>12185185</v>
          </cell>
          <cell r="V508">
            <v>12185185</v>
          </cell>
          <cell r="W508">
            <v>0</v>
          </cell>
          <cell r="X508" t="str">
            <v>NO</v>
          </cell>
          <cell r="Y508" t="str">
            <v>NO</v>
          </cell>
          <cell r="Z508" t="str">
            <v>84625</v>
          </cell>
          <cell r="AA508">
            <v>12185185</v>
          </cell>
          <cell r="AB508">
            <v>0</v>
          </cell>
          <cell r="AC508" t="str">
            <v>2278</v>
          </cell>
          <cell r="AD508" t="str">
            <v>Oficina de Sistemas</v>
          </cell>
          <cell r="AF508" t="str">
            <v>Herramientas colaborativas</v>
          </cell>
          <cell r="AG508" t="str">
            <v>DIMPE_05-Entregar boletines y cuadro de resultados de las operaciones estadísticas para publicación</v>
          </cell>
          <cell r="AH508">
            <v>1</v>
          </cell>
          <cell r="AI508">
            <v>0</v>
          </cell>
          <cell r="AJ508">
            <v>0</v>
          </cell>
          <cell r="AK508">
            <v>0</v>
          </cell>
          <cell r="AL508">
            <v>0</v>
          </cell>
          <cell r="AM508">
            <v>1</v>
          </cell>
          <cell r="AN508" t="str">
            <v>DIMPE_05</v>
          </cell>
          <cell r="AO508">
            <v>12185185</v>
          </cell>
          <cell r="AP508" t="str">
            <v>0</v>
          </cell>
          <cell r="AQ508">
            <v>0</v>
          </cell>
          <cell r="AR508" t="str">
            <v>0</v>
          </cell>
          <cell r="AS508">
            <v>0</v>
          </cell>
          <cell r="AT508">
            <v>12185185</v>
          </cell>
          <cell r="AU508">
            <v>0</v>
          </cell>
        </row>
        <row r="509">
          <cell r="A509">
            <v>68450225</v>
          </cell>
          <cell r="B509" t="str">
            <v>Dirección de Metodología y Producción Estadística</v>
          </cell>
          <cell r="C509" t="str">
            <v>DIMPE</v>
          </cell>
          <cell r="D509" t="str">
            <v>DIMPE_PRECIOS_2025_IPP_BT</v>
          </cell>
          <cell r="E509" t="str">
            <v>Tematica Precios [Economica]</v>
          </cell>
          <cell r="F509" t="str">
            <v>Producción de información Estadística analizada</v>
          </cell>
          <cell r="G509" t="str">
            <v>Boletines Técnicos</v>
          </cell>
          <cell r="H509" t="str">
            <v>DIMPE-Producción de información Estadística analizada-Boletines Técnicos</v>
          </cell>
          <cell r="I509" t="str">
            <v>202300000000008</v>
          </cell>
          <cell r="J509" t="str">
            <v>DIRECCIÓN TERRITORIAL CENTRAL</v>
          </cell>
          <cell r="K509" t="str">
            <v>DANE CENTRAL</v>
          </cell>
          <cell r="L509" t="str">
            <v>Insumo</v>
          </cell>
          <cell r="M509" t="str">
            <v>Otros_gastos_operativos</v>
          </cell>
          <cell r="N509">
            <v>1</v>
          </cell>
          <cell r="S509">
            <v>12185185</v>
          </cell>
          <cell r="T509" t="str">
            <v>2025-04-01</v>
          </cell>
          <cell r="U509">
            <v>12185185</v>
          </cell>
          <cell r="V509">
            <v>12185185</v>
          </cell>
          <cell r="W509">
            <v>0</v>
          </cell>
          <cell r="X509" t="str">
            <v>NO</v>
          </cell>
          <cell r="Y509" t="str">
            <v>NO</v>
          </cell>
          <cell r="Z509" t="str">
            <v>84625</v>
          </cell>
          <cell r="AA509">
            <v>12185185</v>
          </cell>
          <cell r="AB509">
            <v>0</v>
          </cell>
          <cell r="AC509" t="str">
            <v>2278</v>
          </cell>
          <cell r="AD509" t="str">
            <v>Oficina de Sistemas</v>
          </cell>
          <cell r="AF509" t="str">
            <v>Herramientas colaborativas</v>
          </cell>
          <cell r="AG509" t="str">
            <v>DIMPE_05-Entregar boletines y cuadro de resultados de las operaciones estadísticas para publicación</v>
          </cell>
          <cell r="AH509">
            <v>1</v>
          </cell>
          <cell r="AI509">
            <v>0</v>
          </cell>
          <cell r="AJ509">
            <v>0</v>
          </cell>
          <cell r="AK509">
            <v>0</v>
          </cell>
          <cell r="AL509">
            <v>0</v>
          </cell>
          <cell r="AM509">
            <v>1</v>
          </cell>
          <cell r="AN509" t="str">
            <v>DIMPE_05</v>
          </cell>
          <cell r="AO509">
            <v>12185185</v>
          </cell>
          <cell r="AP509" t="str">
            <v>0</v>
          </cell>
          <cell r="AQ509">
            <v>0</v>
          </cell>
          <cell r="AR509" t="str">
            <v>0</v>
          </cell>
          <cell r="AS509">
            <v>0</v>
          </cell>
          <cell r="AT509">
            <v>12185185</v>
          </cell>
          <cell r="AU509">
            <v>0</v>
          </cell>
        </row>
        <row r="510">
          <cell r="A510">
            <v>67250225</v>
          </cell>
          <cell r="B510" t="str">
            <v>Dirección de Metodología y Producción Estadística</v>
          </cell>
          <cell r="C510" t="str">
            <v>DIMPE</v>
          </cell>
          <cell r="D510" t="str">
            <v>DIMPE_CONSTRUCCION_2025_CEED_BT</v>
          </cell>
          <cell r="E510" t="str">
            <v>Tematica Construccion [Economica]</v>
          </cell>
          <cell r="F510" t="str">
            <v>Producción de información Estadística analizada</v>
          </cell>
          <cell r="G510" t="str">
            <v>Boletines Técnicos</v>
          </cell>
          <cell r="H510" t="str">
            <v>DIMPE-Producción de información Estadística analizada-Boletines Técnicos</v>
          </cell>
          <cell r="I510" t="str">
            <v>202300000000008</v>
          </cell>
          <cell r="J510" t="str">
            <v>DIRECCIÓN TERRITORIAL CENTRAL</v>
          </cell>
          <cell r="K510" t="str">
            <v>DANE CENTRAL</v>
          </cell>
          <cell r="L510" t="str">
            <v>Insumo</v>
          </cell>
          <cell r="M510" t="str">
            <v>Otros_gastos_operativos</v>
          </cell>
          <cell r="N510">
            <v>1</v>
          </cell>
          <cell r="S510">
            <v>12185185</v>
          </cell>
          <cell r="T510" t="str">
            <v>2025-04-01</v>
          </cell>
          <cell r="U510">
            <v>12185185</v>
          </cell>
          <cell r="V510">
            <v>12185185</v>
          </cell>
          <cell r="W510">
            <v>0</v>
          </cell>
          <cell r="X510" t="str">
            <v>NO</v>
          </cell>
          <cell r="Y510" t="str">
            <v>NO</v>
          </cell>
          <cell r="Z510" t="str">
            <v>84625</v>
          </cell>
          <cell r="AA510">
            <v>12185185</v>
          </cell>
          <cell r="AB510">
            <v>0</v>
          </cell>
          <cell r="AC510" t="str">
            <v>2278</v>
          </cell>
          <cell r="AD510" t="str">
            <v>Oficina de Sistemas</v>
          </cell>
          <cell r="AF510" t="str">
            <v>Herramientas colaborativas</v>
          </cell>
          <cell r="AG510" t="str">
            <v>DIMPE_05-Entregar boletines y cuadro de resultados de las operaciones estadísticas para publicación</v>
          </cell>
          <cell r="AH510">
            <v>1</v>
          </cell>
          <cell r="AI510">
            <v>0</v>
          </cell>
          <cell r="AJ510">
            <v>0</v>
          </cell>
          <cell r="AK510">
            <v>0</v>
          </cell>
          <cell r="AL510">
            <v>0</v>
          </cell>
          <cell r="AM510">
            <v>1</v>
          </cell>
          <cell r="AN510" t="str">
            <v>DIMPE_05</v>
          </cell>
          <cell r="AO510">
            <v>12185185</v>
          </cell>
          <cell r="AP510" t="str">
            <v>0</v>
          </cell>
          <cell r="AQ510">
            <v>0</v>
          </cell>
          <cell r="AR510" t="str">
            <v>0</v>
          </cell>
          <cell r="AS510">
            <v>0</v>
          </cell>
          <cell r="AT510">
            <v>12185185</v>
          </cell>
          <cell r="AU510">
            <v>0</v>
          </cell>
        </row>
        <row r="511">
          <cell r="A511">
            <v>68550225</v>
          </cell>
          <cell r="B511" t="str">
            <v>Dirección de Metodología y Producción Estadística</v>
          </cell>
          <cell r="C511" t="str">
            <v>DIMPE</v>
          </cell>
          <cell r="D511" t="str">
            <v>DIMPE_PRECIOS_2025_PVPLVA_BT</v>
          </cell>
          <cell r="E511" t="str">
            <v>Tematica Precios [Economica]</v>
          </cell>
          <cell r="F511" t="str">
            <v>Producción de información Estadística analizada</v>
          </cell>
          <cell r="G511" t="str">
            <v>Boletines Técnicos</v>
          </cell>
          <cell r="H511" t="str">
            <v>DIMPE-Producción de información Estadística analizada-Boletines Técnicos</v>
          </cell>
          <cell r="I511" t="str">
            <v>202300000000008</v>
          </cell>
          <cell r="J511" t="str">
            <v>DIRECCIÓN TERRITORIAL CENTRAL</v>
          </cell>
          <cell r="K511" t="str">
            <v>DANE CENTRAL</v>
          </cell>
          <cell r="L511" t="str">
            <v>Insumo</v>
          </cell>
          <cell r="M511" t="str">
            <v>Otros_gastos_operativos</v>
          </cell>
          <cell r="N511">
            <v>1</v>
          </cell>
          <cell r="S511">
            <v>12185185</v>
          </cell>
          <cell r="T511" t="str">
            <v>2025-04-01</v>
          </cell>
          <cell r="U511">
            <v>12185185</v>
          </cell>
          <cell r="V511">
            <v>12185185</v>
          </cell>
          <cell r="W511">
            <v>0</v>
          </cell>
          <cell r="X511" t="str">
            <v>NO</v>
          </cell>
          <cell r="Y511" t="str">
            <v>NO</v>
          </cell>
          <cell r="Z511" t="str">
            <v>84625</v>
          </cell>
          <cell r="AA511">
            <v>12185185</v>
          </cell>
          <cell r="AB511">
            <v>0</v>
          </cell>
          <cell r="AC511" t="str">
            <v>2278</v>
          </cell>
          <cell r="AD511" t="str">
            <v>Oficina de Sistemas</v>
          </cell>
          <cell r="AF511" t="str">
            <v>Herramientas colaborativas</v>
          </cell>
          <cell r="AG511" t="str">
            <v>DIMPE_05-Entregar boletines y cuadro de resultados de las operaciones estadísticas para publicación</v>
          </cell>
          <cell r="AH511">
            <v>1</v>
          </cell>
          <cell r="AI511">
            <v>0</v>
          </cell>
          <cell r="AJ511">
            <v>0</v>
          </cell>
          <cell r="AK511">
            <v>0</v>
          </cell>
          <cell r="AL511">
            <v>0</v>
          </cell>
          <cell r="AM511">
            <v>1</v>
          </cell>
          <cell r="AN511" t="str">
            <v>DIMPE_05</v>
          </cell>
          <cell r="AO511">
            <v>12185185</v>
          </cell>
          <cell r="AP511" t="str">
            <v>0</v>
          </cell>
          <cell r="AQ511">
            <v>0</v>
          </cell>
          <cell r="AR511" t="str">
            <v>0</v>
          </cell>
          <cell r="AS511">
            <v>0</v>
          </cell>
          <cell r="AT511">
            <v>12185185</v>
          </cell>
          <cell r="AU511">
            <v>0</v>
          </cell>
        </row>
        <row r="512">
          <cell r="A512">
            <v>67350225</v>
          </cell>
          <cell r="B512" t="str">
            <v>Dirección de Metodología y Producción Estadística</v>
          </cell>
          <cell r="C512" t="str">
            <v>DIMPE</v>
          </cell>
          <cell r="D512" t="str">
            <v>DIMPE_CONSTRUCCION_2025_ECG_BT</v>
          </cell>
          <cell r="E512" t="str">
            <v>Tematica Construccion [Economica]</v>
          </cell>
          <cell r="F512" t="str">
            <v>Producción de información Estadística analizada</v>
          </cell>
          <cell r="G512" t="str">
            <v>Boletines Técnicos</v>
          </cell>
          <cell r="H512" t="str">
            <v>DIMPE-Producción de información Estadística analizada-Boletines Técnicos</v>
          </cell>
          <cell r="I512" t="str">
            <v>202300000000008</v>
          </cell>
          <cell r="J512" t="str">
            <v>DIRECCIÓN TERRITORIAL CENTRAL</v>
          </cell>
          <cell r="K512" t="str">
            <v>DANE CENTRAL</v>
          </cell>
          <cell r="L512" t="str">
            <v>Insumo</v>
          </cell>
          <cell r="M512" t="str">
            <v>Otros_gastos_operativos</v>
          </cell>
          <cell r="N512">
            <v>1</v>
          </cell>
          <cell r="S512">
            <v>12185185</v>
          </cell>
          <cell r="T512" t="str">
            <v>2025-04-01</v>
          </cell>
          <cell r="U512">
            <v>12185185</v>
          </cell>
          <cell r="V512">
            <v>12185185</v>
          </cell>
          <cell r="W512">
            <v>0</v>
          </cell>
          <cell r="X512" t="str">
            <v>NO</v>
          </cell>
          <cell r="Y512" t="str">
            <v>NO</v>
          </cell>
          <cell r="Z512" t="str">
            <v>84625</v>
          </cell>
          <cell r="AA512">
            <v>12185185</v>
          </cell>
          <cell r="AB512">
            <v>0</v>
          </cell>
          <cell r="AC512" t="str">
            <v>2278</v>
          </cell>
          <cell r="AD512" t="str">
            <v>Oficina de Sistemas</v>
          </cell>
          <cell r="AF512" t="str">
            <v>Herramientas colaborativas</v>
          </cell>
          <cell r="AG512" t="str">
            <v>DIMPE_05-Entregar boletines y cuadro de resultados de las operaciones estadísticas para publicación</v>
          </cell>
          <cell r="AH512">
            <v>1</v>
          </cell>
          <cell r="AI512">
            <v>0</v>
          </cell>
          <cell r="AJ512">
            <v>0</v>
          </cell>
          <cell r="AK512">
            <v>0</v>
          </cell>
          <cell r="AL512">
            <v>0</v>
          </cell>
          <cell r="AM512">
            <v>1</v>
          </cell>
          <cell r="AN512" t="str">
            <v>DIMPE_05</v>
          </cell>
          <cell r="AO512">
            <v>12185185</v>
          </cell>
          <cell r="AP512" t="str">
            <v>0</v>
          </cell>
          <cell r="AQ512">
            <v>0</v>
          </cell>
          <cell r="AR512" t="str">
            <v>0</v>
          </cell>
          <cell r="AS512">
            <v>0</v>
          </cell>
          <cell r="AT512">
            <v>12185185</v>
          </cell>
          <cell r="AU512">
            <v>0</v>
          </cell>
        </row>
        <row r="513">
          <cell r="A513">
            <v>68650225</v>
          </cell>
          <cell r="B513" t="str">
            <v>Dirección de Metodología y Producción Estadística</v>
          </cell>
          <cell r="C513" t="str">
            <v>DIMPE</v>
          </cell>
          <cell r="D513" t="str">
            <v>DIMPE_SERVICIOS_2025_EAS_BT</v>
          </cell>
          <cell r="E513" t="str">
            <v>Tematica Servicios [Economica]</v>
          </cell>
          <cell r="F513" t="str">
            <v>Producción de información Estadística analizada</v>
          </cell>
          <cell r="G513" t="str">
            <v>Boletines Técnicos</v>
          </cell>
          <cell r="H513" t="str">
            <v>DIMPE-Producción de información Estadística analizada-Boletines Técnicos</v>
          </cell>
          <cell r="I513" t="str">
            <v>202300000000008</v>
          </cell>
          <cell r="J513" t="str">
            <v>DIRECCIÓN TERRITORIAL CENTRAL</v>
          </cell>
          <cell r="K513" t="str">
            <v>DANE CENTRAL</v>
          </cell>
          <cell r="L513" t="str">
            <v>Insumo</v>
          </cell>
          <cell r="M513" t="str">
            <v>Otros_gastos_operativos</v>
          </cell>
          <cell r="N513">
            <v>1</v>
          </cell>
          <cell r="S513">
            <v>12185185</v>
          </cell>
          <cell r="T513" t="str">
            <v>2025-04-01</v>
          </cell>
          <cell r="U513">
            <v>12185185</v>
          </cell>
          <cell r="V513">
            <v>12185185</v>
          </cell>
          <cell r="W513">
            <v>0</v>
          </cell>
          <cell r="X513" t="str">
            <v>NO</v>
          </cell>
          <cell r="Y513" t="str">
            <v>NO</v>
          </cell>
          <cell r="Z513" t="str">
            <v>84625</v>
          </cell>
          <cell r="AA513">
            <v>12185185</v>
          </cell>
          <cell r="AB513">
            <v>0</v>
          </cell>
          <cell r="AC513" t="str">
            <v>2278</v>
          </cell>
          <cell r="AD513" t="str">
            <v>Oficina de Sistemas</v>
          </cell>
          <cell r="AF513" t="str">
            <v>Herramientas colaborativas</v>
          </cell>
          <cell r="AG513" t="str">
            <v>DIMPE_05-Entregar boletines y cuadro de resultados de las operaciones estadísticas para publicación</v>
          </cell>
          <cell r="AH513">
            <v>1</v>
          </cell>
          <cell r="AI513">
            <v>0</v>
          </cell>
          <cell r="AJ513">
            <v>0</v>
          </cell>
          <cell r="AK513">
            <v>0</v>
          </cell>
          <cell r="AL513">
            <v>0</v>
          </cell>
          <cell r="AM513">
            <v>1</v>
          </cell>
          <cell r="AN513" t="str">
            <v>DIMPE_05</v>
          </cell>
          <cell r="AO513">
            <v>12185185</v>
          </cell>
          <cell r="AP513" t="str">
            <v>0</v>
          </cell>
          <cell r="AQ513">
            <v>0</v>
          </cell>
          <cell r="AR513" t="str">
            <v>0</v>
          </cell>
          <cell r="AS513">
            <v>0</v>
          </cell>
          <cell r="AT513">
            <v>12185185</v>
          </cell>
          <cell r="AU513">
            <v>0</v>
          </cell>
        </row>
        <row r="514">
          <cell r="A514">
            <v>67450225</v>
          </cell>
          <cell r="B514" t="str">
            <v>Dirección de Metodología y Producción Estadística</v>
          </cell>
          <cell r="C514" t="str">
            <v>DIMPE</v>
          </cell>
          <cell r="D514" t="str">
            <v>DIMPE_CONSTRUCCION_2025_FIVI_BT</v>
          </cell>
          <cell r="E514" t="str">
            <v>Tematica Construccion [Economica]</v>
          </cell>
          <cell r="F514" t="str">
            <v>Producción de información Estadística analizada</v>
          </cell>
          <cell r="G514" t="str">
            <v>Boletines Técnicos</v>
          </cell>
          <cell r="H514" t="str">
            <v>DIMPE-Producción de información Estadística analizada-Boletines Técnicos</v>
          </cell>
          <cell r="I514" t="str">
            <v>202300000000008</v>
          </cell>
          <cell r="J514" t="str">
            <v>DIRECCIÓN TERRITORIAL CENTRAL</v>
          </cell>
          <cell r="K514" t="str">
            <v>DANE CENTRAL</v>
          </cell>
          <cell r="L514" t="str">
            <v>Insumo</v>
          </cell>
          <cell r="M514" t="str">
            <v>Otros_gastos_operativos</v>
          </cell>
          <cell r="N514">
            <v>1</v>
          </cell>
          <cell r="S514">
            <v>12185185</v>
          </cell>
          <cell r="T514" t="str">
            <v>2025-04-01</v>
          </cell>
          <cell r="U514">
            <v>12185185</v>
          </cell>
          <cell r="V514">
            <v>12185185</v>
          </cell>
          <cell r="W514">
            <v>0</v>
          </cell>
          <cell r="X514" t="str">
            <v>NO</v>
          </cell>
          <cell r="Y514" t="str">
            <v>NO</v>
          </cell>
          <cell r="Z514" t="str">
            <v>84625</v>
          </cell>
          <cell r="AA514">
            <v>12185185</v>
          </cell>
          <cell r="AB514">
            <v>0</v>
          </cell>
          <cell r="AC514" t="str">
            <v>2278</v>
          </cell>
          <cell r="AD514" t="str">
            <v>Oficina de Sistemas</v>
          </cell>
          <cell r="AF514" t="str">
            <v>Herramientas colaborativas</v>
          </cell>
          <cell r="AG514" t="str">
            <v>DIMPE_05-Entregar boletines y cuadro de resultados de las operaciones estadísticas para publicación</v>
          </cell>
          <cell r="AH514">
            <v>1</v>
          </cell>
          <cell r="AI514">
            <v>0</v>
          </cell>
          <cell r="AJ514">
            <v>0</v>
          </cell>
          <cell r="AK514">
            <v>0</v>
          </cell>
          <cell r="AL514">
            <v>0</v>
          </cell>
          <cell r="AM514">
            <v>1</v>
          </cell>
          <cell r="AN514" t="str">
            <v>DIMPE_05</v>
          </cell>
          <cell r="AO514">
            <v>12185185</v>
          </cell>
          <cell r="AP514" t="str">
            <v>0</v>
          </cell>
          <cell r="AQ514">
            <v>0</v>
          </cell>
          <cell r="AR514" t="str">
            <v>0</v>
          </cell>
          <cell r="AS514">
            <v>0</v>
          </cell>
          <cell r="AT514">
            <v>12185185</v>
          </cell>
          <cell r="AU514">
            <v>0</v>
          </cell>
        </row>
        <row r="515">
          <cell r="A515">
            <v>68750225</v>
          </cell>
          <cell r="B515" t="str">
            <v>Dirección de Metodología y Producción Estadística</v>
          </cell>
          <cell r="C515" t="str">
            <v>DIMPE</v>
          </cell>
          <cell r="D515" t="str">
            <v>DIMPE_SERVICIOS_2025_EMA_BT</v>
          </cell>
          <cell r="E515" t="str">
            <v>Tematica Servicios [Economica]</v>
          </cell>
          <cell r="F515" t="str">
            <v>Producción de información Estadística analizada</v>
          </cell>
          <cell r="G515" t="str">
            <v>Boletines Técnicos</v>
          </cell>
          <cell r="H515" t="str">
            <v>DIMPE-Producción de información Estadística analizada-Boletines Técnicos</v>
          </cell>
          <cell r="I515" t="str">
            <v>202300000000008</v>
          </cell>
          <cell r="J515" t="str">
            <v>DIRECCIÓN TERRITORIAL CENTRAL</v>
          </cell>
          <cell r="K515" t="str">
            <v>DANE CENTRAL</v>
          </cell>
          <cell r="L515" t="str">
            <v>Insumo</v>
          </cell>
          <cell r="M515" t="str">
            <v>Otros_gastos_operativos</v>
          </cell>
          <cell r="N515">
            <v>1</v>
          </cell>
          <cell r="S515">
            <v>12185185</v>
          </cell>
          <cell r="T515" t="str">
            <v>2025-04-01</v>
          </cell>
          <cell r="U515">
            <v>12185185</v>
          </cell>
          <cell r="V515">
            <v>12185185</v>
          </cell>
          <cell r="W515">
            <v>0</v>
          </cell>
          <cell r="X515" t="str">
            <v>NO</v>
          </cell>
          <cell r="Y515" t="str">
            <v>NO</v>
          </cell>
          <cell r="Z515" t="str">
            <v>84625</v>
          </cell>
          <cell r="AA515">
            <v>12185185</v>
          </cell>
          <cell r="AB515">
            <v>0</v>
          </cell>
          <cell r="AC515" t="str">
            <v>2278</v>
          </cell>
          <cell r="AD515" t="str">
            <v>Oficina de Sistemas</v>
          </cell>
          <cell r="AF515" t="str">
            <v>Herramientas colaborativas</v>
          </cell>
          <cell r="AG515" t="str">
            <v>DIMPE_05-Entregar boletines y cuadro de resultados de las operaciones estadísticas para publicación</v>
          </cell>
          <cell r="AH515">
            <v>1</v>
          </cell>
          <cell r="AI515">
            <v>0</v>
          </cell>
          <cell r="AJ515">
            <v>0</v>
          </cell>
          <cell r="AK515">
            <v>0</v>
          </cell>
          <cell r="AL515">
            <v>0</v>
          </cell>
          <cell r="AM515">
            <v>1</v>
          </cell>
          <cell r="AN515" t="str">
            <v>DIMPE_05</v>
          </cell>
          <cell r="AO515">
            <v>12185185</v>
          </cell>
          <cell r="AP515" t="str">
            <v>0</v>
          </cell>
          <cell r="AQ515">
            <v>0</v>
          </cell>
          <cell r="AR515" t="str">
            <v>0</v>
          </cell>
          <cell r="AS515">
            <v>0</v>
          </cell>
          <cell r="AT515">
            <v>12185185</v>
          </cell>
          <cell r="AU515">
            <v>0</v>
          </cell>
        </row>
        <row r="516">
          <cell r="A516">
            <v>106950225</v>
          </cell>
          <cell r="B516" t="str">
            <v>Dirección de Metodología y Producción Estadística</v>
          </cell>
          <cell r="C516" t="str">
            <v>DIMPE</v>
          </cell>
          <cell r="D516" t="str">
            <v>DIMPE_PRECIOS_2025_IPP_BT</v>
          </cell>
          <cell r="E516" t="str">
            <v>Tematica Precios [Economica]</v>
          </cell>
          <cell r="F516" t="str">
            <v>Producción de información Estadística analizada</v>
          </cell>
          <cell r="G516" t="str">
            <v>Boletines Técnicos</v>
          </cell>
          <cell r="H516" t="str">
            <v>DIMPE-Producción de información Estadística analizada-Boletines Técnicos</v>
          </cell>
          <cell r="I516" t="str">
            <v>202300000000008</v>
          </cell>
          <cell r="J516" t="str">
            <v>DIRECCIÓN TERRITORIAL CENTRAL</v>
          </cell>
          <cell r="K516" t="str">
            <v>DANE CENTRAL</v>
          </cell>
          <cell r="L516" t="str">
            <v>Insumo</v>
          </cell>
          <cell r="M516" t="str">
            <v>Otros_gastos_operativos</v>
          </cell>
          <cell r="N516">
            <v>1</v>
          </cell>
          <cell r="S516">
            <v>1649800.33</v>
          </cell>
          <cell r="T516" t="str">
            <v>2025-09-01</v>
          </cell>
          <cell r="U516">
            <v>1649800.33</v>
          </cell>
          <cell r="W516">
            <v>1649800.33</v>
          </cell>
          <cell r="X516" t="str">
            <v>no</v>
          </cell>
          <cell r="Y516" t="str">
            <v>no</v>
          </cell>
          <cell r="AF516" t="str">
            <v>Saldo de contratación</v>
          </cell>
          <cell r="AG516" t="str">
            <v>DIMPE_05-Entregar boletines y cuadro de resultados de las operaciones estadísticas para publicación</v>
          </cell>
          <cell r="AH516">
            <v>1</v>
          </cell>
          <cell r="AI516">
            <v>0</v>
          </cell>
          <cell r="AJ516">
            <v>0</v>
          </cell>
          <cell r="AK516">
            <v>0</v>
          </cell>
          <cell r="AL516">
            <v>0</v>
          </cell>
          <cell r="AM516">
            <v>1</v>
          </cell>
          <cell r="AN516" t="str">
            <v>DIMPE_05</v>
          </cell>
          <cell r="AO516">
            <v>1649800.33</v>
          </cell>
          <cell r="AP516" t="str">
            <v>0</v>
          </cell>
          <cell r="AQ516">
            <v>0</v>
          </cell>
          <cell r="AR516" t="str">
            <v>0</v>
          </cell>
          <cell r="AS516">
            <v>0</v>
          </cell>
          <cell r="AT516">
            <v>1649800.33</v>
          </cell>
          <cell r="AU516">
            <v>0</v>
          </cell>
        </row>
        <row r="517">
          <cell r="A517">
            <v>67650225</v>
          </cell>
          <cell r="B517" t="str">
            <v>Dirección de Metodología y Producción Estadística</v>
          </cell>
          <cell r="C517" t="str">
            <v>DIMPE</v>
          </cell>
          <cell r="D517" t="str">
            <v>DIMPE_GOBIERNO_2025_EDI_BT</v>
          </cell>
          <cell r="E517" t="str">
            <v>Tematica Gobierno [Sociales]</v>
          </cell>
          <cell r="F517" t="str">
            <v>Producción de información Estadística analizada</v>
          </cell>
          <cell r="G517" t="str">
            <v>Boletines Técnicos</v>
          </cell>
          <cell r="H517" t="str">
            <v>DIMPE-Producción de información Estadística analizada-Boletines Técnicos</v>
          </cell>
          <cell r="I517" t="str">
            <v>202300000000008</v>
          </cell>
          <cell r="J517" t="str">
            <v>DIRECCIÓN TERRITORIAL CENTRAL</v>
          </cell>
          <cell r="K517" t="str">
            <v>DANE CENTRAL</v>
          </cell>
          <cell r="L517" t="str">
            <v>Insumo</v>
          </cell>
          <cell r="M517" t="str">
            <v>Otros_gastos_operativos</v>
          </cell>
          <cell r="N517">
            <v>1</v>
          </cell>
          <cell r="S517">
            <v>12185185</v>
          </cell>
          <cell r="T517" t="str">
            <v>2025-04-01</v>
          </cell>
          <cell r="U517">
            <v>12185185</v>
          </cell>
          <cell r="V517">
            <v>12185185</v>
          </cell>
          <cell r="W517">
            <v>0</v>
          </cell>
          <cell r="X517" t="str">
            <v>NO</v>
          </cell>
          <cell r="Y517" t="str">
            <v>NO</v>
          </cell>
          <cell r="Z517" t="str">
            <v>84625</v>
          </cell>
          <cell r="AA517">
            <v>12185185</v>
          </cell>
          <cell r="AB517">
            <v>0</v>
          </cell>
          <cell r="AC517" t="str">
            <v>2278</v>
          </cell>
          <cell r="AD517" t="str">
            <v>Oficina de Sistemas</v>
          </cell>
          <cell r="AF517" t="str">
            <v>Herramientas colaborativas</v>
          </cell>
          <cell r="AG517" t="str">
            <v>DIMPE_05-Entregar boletines y cuadro de resultados de las operaciones estadísticas para publicación</v>
          </cell>
          <cell r="AH517">
            <v>1</v>
          </cell>
          <cell r="AI517">
            <v>0</v>
          </cell>
          <cell r="AJ517">
            <v>0</v>
          </cell>
          <cell r="AK517">
            <v>0</v>
          </cell>
          <cell r="AL517">
            <v>0</v>
          </cell>
          <cell r="AM517">
            <v>1</v>
          </cell>
          <cell r="AN517" t="str">
            <v>DIMPE_05</v>
          </cell>
          <cell r="AO517">
            <v>12185185</v>
          </cell>
          <cell r="AP517" t="str">
            <v>0</v>
          </cell>
          <cell r="AQ517">
            <v>0</v>
          </cell>
          <cell r="AR517" t="str">
            <v>0</v>
          </cell>
          <cell r="AS517">
            <v>0</v>
          </cell>
          <cell r="AT517">
            <v>12185185</v>
          </cell>
          <cell r="AU517">
            <v>0</v>
          </cell>
        </row>
        <row r="518">
          <cell r="A518">
            <v>68950225</v>
          </cell>
          <cell r="B518" t="str">
            <v>Dirección de Metodología y Producción Estadística</v>
          </cell>
          <cell r="C518" t="str">
            <v>DIMPE</v>
          </cell>
          <cell r="D518" t="str">
            <v>DIMPE_SERVICIOS_2025_EMS_BT</v>
          </cell>
          <cell r="E518" t="str">
            <v>Tematica Servicios [Economica]</v>
          </cell>
          <cell r="F518" t="str">
            <v>Producción de información Estadística analizada</v>
          </cell>
          <cell r="G518" t="str">
            <v>Boletines Técnicos</v>
          </cell>
          <cell r="H518" t="str">
            <v>DIMPE-Producción de información Estadística analizada-Boletines Técnicos</v>
          </cell>
          <cell r="I518" t="str">
            <v>202300000000008</v>
          </cell>
          <cell r="J518" t="str">
            <v>DIRECCIÓN TERRITORIAL CENTRAL</v>
          </cell>
          <cell r="K518" t="str">
            <v>DANE CENTRAL</v>
          </cell>
          <cell r="L518" t="str">
            <v>Insumo</v>
          </cell>
          <cell r="M518" t="str">
            <v>Otros_gastos_operativos</v>
          </cell>
          <cell r="N518">
            <v>1</v>
          </cell>
          <cell r="S518">
            <v>12185185</v>
          </cell>
          <cell r="T518" t="str">
            <v>2025-04-01</v>
          </cell>
          <cell r="U518">
            <v>12185185</v>
          </cell>
          <cell r="V518">
            <v>12185185</v>
          </cell>
          <cell r="W518">
            <v>0</v>
          </cell>
          <cell r="X518" t="str">
            <v>NO</v>
          </cell>
          <cell r="Y518" t="str">
            <v>NO</v>
          </cell>
          <cell r="Z518" t="str">
            <v>84625</v>
          </cell>
          <cell r="AA518">
            <v>12185185</v>
          </cell>
          <cell r="AB518">
            <v>0</v>
          </cell>
          <cell r="AC518" t="str">
            <v>2278</v>
          </cell>
          <cell r="AD518" t="str">
            <v>Oficina de Sistemas</v>
          </cell>
          <cell r="AF518" t="str">
            <v>Herramientas colaborativas</v>
          </cell>
          <cell r="AG518" t="str">
            <v>DIMPE_05-Entregar boletines y cuadro de resultados de las operaciones estadísticas para publicación</v>
          </cell>
          <cell r="AH518">
            <v>1</v>
          </cell>
          <cell r="AI518">
            <v>0</v>
          </cell>
          <cell r="AJ518">
            <v>0</v>
          </cell>
          <cell r="AK518">
            <v>0</v>
          </cell>
          <cell r="AL518">
            <v>0</v>
          </cell>
          <cell r="AM518">
            <v>1</v>
          </cell>
          <cell r="AN518" t="str">
            <v>DIMPE_05</v>
          </cell>
          <cell r="AO518">
            <v>12185185</v>
          </cell>
          <cell r="AP518" t="str">
            <v>0</v>
          </cell>
          <cell r="AQ518">
            <v>0</v>
          </cell>
          <cell r="AR518" t="str">
            <v>0</v>
          </cell>
          <cell r="AS518">
            <v>0</v>
          </cell>
          <cell r="AT518">
            <v>12185185</v>
          </cell>
          <cell r="AU518">
            <v>0</v>
          </cell>
        </row>
        <row r="519">
          <cell r="A519">
            <v>66450225</v>
          </cell>
          <cell r="B519" t="str">
            <v>Dirección de Metodología y Producción Estadística</v>
          </cell>
          <cell r="C519" t="str">
            <v>DIMPE</v>
          </cell>
          <cell r="D519" t="str">
            <v>DIMPE_AGRO_2025_ENA_BT</v>
          </cell>
          <cell r="E519" t="str">
            <v>Tematica Agropecuaria [Economica]</v>
          </cell>
          <cell r="F519" t="str">
            <v>Producción de información Estadística analizada</v>
          </cell>
          <cell r="G519" t="str">
            <v>Boletines Técnicos</v>
          </cell>
          <cell r="H519" t="str">
            <v>DIMPE-Producción de información Estadística analizada-Boletines Técnicos</v>
          </cell>
          <cell r="I519" t="str">
            <v>202300000000008</v>
          </cell>
          <cell r="J519" t="str">
            <v>DIRECCIÓN TERRITORIAL CENTRAL</v>
          </cell>
          <cell r="K519" t="str">
            <v>DANE CENTRAL</v>
          </cell>
          <cell r="L519" t="str">
            <v>Insumo</v>
          </cell>
          <cell r="M519" t="str">
            <v>Otros_gastos_operativos</v>
          </cell>
          <cell r="N519">
            <v>1</v>
          </cell>
          <cell r="S519">
            <v>12185185</v>
          </cell>
          <cell r="T519" t="str">
            <v>2025-04-01</v>
          </cell>
          <cell r="U519">
            <v>12185185</v>
          </cell>
          <cell r="V519">
            <v>12185185</v>
          </cell>
          <cell r="W519">
            <v>0</v>
          </cell>
          <cell r="X519" t="str">
            <v>NO</v>
          </cell>
          <cell r="Y519" t="str">
            <v>NO</v>
          </cell>
          <cell r="Z519" t="str">
            <v>84625</v>
          </cell>
          <cell r="AA519">
            <v>12185185</v>
          </cell>
          <cell r="AB519">
            <v>0</v>
          </cell>
          <cell r="AC519" t="str">
            <v>2278</v>
          </cell>
          <cell r="AD519" t="str">
            <v>Oficina de Sistemas</v>
          </cell>
          <cell r="AF519" t="str">
            <v>Herramientas colaborativas</v>
          </cell>
          <cell r="AG519" t="str">
            <v>DIMPE_05-Entregar boletines y cuadro de resultados de las operaciones estadísticas para publicación</v>
          </cell>
          <cell r="AH519">
            <v>1</v>
          </cell>
          <cell r="AI519">
            <v>0</v>
          </cell>
          <cell r="AJ519">
            <v>0</v>
          </cell>
          <cell r="AK519">
            <v>0</v>
          </cell>
          <cell r="AL519">
            <v>0</v>
          </cell>
          <cell r="AM519">
            <v>1</v>
          </cell>
          <cell r="AN519" t="str">
            <v>DIMPE_05</v>
          </cell>
          <cell r="AO519">
            <v>12185185</v>
          </cell>
          <cell r="AP519" t="str">
            <v>0</v>
          </cell>
          <cell r="AQ519">
            <v>0</v>
          </cell>
          <cell r="AR519" t="str">
            <v>0</v>
          </cell>
          <cell r="AS519">
            <v>0</v>
          </cell>
          <cell r="AT519">
            <v>12185185</v>
          </cell>
          <cell r="AU519">
            <v>0</v>
          </cell>
        </row>
        <row r="520">
          <cell r="A520">
            <v>67750225</v>
          </cell>
          <cell r="B520" t="str">
            <v>Dirección de Metodología y Producción Estadística</v>
          </cell>
          <cell r="C520" t="str">
            <v>DIMPE</v>
          </cell>
          <cell r="D520" t="str">
            <v>DIMPE_INDUSTRIA_2025_EAM_BT</v>
          </cell>
          <cell r="E520" t="str">
            <v>Tematica Industria [Economica]</v>
          </cell>
          <cell r="F520" t="str">
            <v>Producción de información Estadística analizada</v>
          </cell>
          <cell r="G520" t="str">
            <v>Boletines Técnicos</v>
          </cell>
          <cell r="H520" t="str">
            <v>DIMPE-Producción de información Estadística analizada-Boletines Técnicos</v>
          </cell>
          <cell r="I520" t="str">
            <v>202300000000008</v>
          </cell>
          <cell r="J520" t="str">
            <v>DIRECCIÓN TERRITORIAL CENTRAL</v>
          </cell>
          <cell r="K520" t="str">
            <v>DANE CENTRAL</v>
          </cell>
          <cell r="L520" t="str">
            <v>Insumo</v>
          </cell>
          <cell r="M520" t="str">
            <v>Otros_gastos_operativos</v>
          </cell>
          <cell r="N520">
            <v>1</v>
          </cell>
          <cell r="S520">
            <v>12185185</v>
          </cell>
          <cell r="T520" t="str">
            <v>2025-04-01</v>
          </cell>
          <cell r="U520">
            <v>12185185</v>
          </cell>
          <cell r="V520">
            <v>12185185</v>
          </cell>
          <cell r="W520">
            <v>0</v>
          </cell>
          <cell r="X520" t="str">
            <v>NO</v>
          </cell>
          <cell r="Y520" t="str">
            <v>NO</v>
          </cell>
          <cell r="Z520" t="str">
            <v>84625</v>
          </cell>
          <cell r="AA520">
            <v>12185185</v>
          </cell>
          <cell r="AB520">
            <v>0</v>
          </cell>
          <cell r="AC520" t="str">
            <v>2278</v>
          </cell>
          <cell r="AD520" t="str">
            <v>Oficina de Sistemas</v>
          </cell>
          <cell r="AF520" t="str">
            <v>Herramientas colaborativas</v>
          </cell>
          <cell r="AG520" t="str">
            <v>DIMPE_05-Entregar boletines y cuadro de resultados de las operaciones estadísticas para publicación</v>
          </cell>
          <cell r="AH520">
            <v>1</v>
          </cell>
          <cell r="AI520">
            <v>0</v>
          </cell>
          <cell r="AJ520">
            <v>0</v>
          </cell>
          <cell r="AK520">
            <v>0</v>
          </cell>
          <cell r="AL520">
            <v>0</v>
          </cell>
          <cell r="AM520">
            <v>1</v>
          </cell>
          <cell r="AN520" t="str">
            <v>DIMPE_05</v>
          </cell>
          <cell r="AO520">
            <v>12185185</v>
          </cell>
          <cell r="AP520" t="str">
            <v>0</v>
          </cell>
          <cell r="AQ520">
            <v>0</v>
          </cell>
          <cell r="AR520" t="str">
            <v>0</v>
          </cell>
          <cell r="AS520">
            <v>0</v>
          </cell>
          <cell r="AT520">
            <v>12185185</v>
          </cell>
          <cell r="AU520">
            <v>0</v>
          </cell>
        </row>
        <row r="521">
          <cell r="A521">
            <v>69050225</v>
          </cell>
          <cell r="B521" t="str">
            <v>Dirección de Metodología y Producción Estadística</v>
          </cell>
          <cell r="C521" t="str">
            <v>DIMPE</v>
          </cell>
          <cell r="D521" t="str">
            <v>DIMPE_TRANSPORTE_2025_ETUP_BT</v>
          </cell>
          <cell r="E521" t="str">
            <v>Tematica Transporte [Economica]</v>
          </cell>
          <cell r="F521" t="str">
            <v>Producción de información Estadística analizada</v>
          </cell>
          <cell r="G521" t="str">
            <v>Boletines Técnicos</v>
          </cell>
          <cell r="H521" t="str">
            <v>DIMPE-Producción de información Estadística analizada-Boletines Técnicos</v>
          </cell>
          <cell r="I521" t="str">
            <v>202300000000008</v>
          </cell>
          <cell r="J521" t="str">
            <v>DIRECCIÓN TERRITORIAL CENTRAL</v>
          </cell>
          <cell r="K521" t="str">
            <v>DANE CENTRAL</v>
          </cell>
          <cell r="L521" t="str">
            <v>Insumo</v>
          </cell>
          <cell r="M521" t="str">
            <v>Otros_gastos_operativos</v>
          </cell>
          <cell r="N521">
            <v>1</v>
          </cell>
          <cell r="S521">
            <v>12185185</v>
          </cell>
          <cell r="T521" t="str">
            <v>2025-04-01</v>
          </cell>
          <cell r="U521">
            <v>12185185</v>
          </cell>
          <cell r="V521">
            <v>12185185</v>
          </cell>
          <cell r="W521">
            <v>0</v>
          </cell>
          <cell r="X521" t="str">
            <v>NO</v>
          </cell>
          <cell r="Y521" t="str">
            <v>NO</v>
          </cell>
          <cell r="Z521" t="str">
            <v>84625</v>
          </cell>
          <cell r="AA521">
            <v>12185185</v>
          </cell>
          <cell r="AB521">
            <v>0</v>
          </cell>
          <cell r="AC521" t="str">
            <v>2278</v>
          </cell>
          <cell r="AD521" t="str">
            <v>Oficina de Sistemas</v>
          </cell>
          <cell r="AF521" t="str">
            <v>Herramientas colaborativas</v>
          </cell>
          <cell r="AG521" t="str">
            <v>DIMPE_05-Entregar boletines y cuadro de resultados de las operaciones estadísticas para publicación</v>
          </cell>
          <cell r="AH521">
            <v>1</v>
          </cell>
          <cell r="AI521">
            <v>0</v>
          </cell>
          <cell r="AJ521">
            <v>0</v>
          </cell>
          <cell r="AK521">
            <v>0</v>
          </cell>
          <cell r="AL521">
            <v>0</v>
          </cell>
          <cell r="AM521">
            <v>1</v>
          </cell>
          <cell r="AN521" t="str">
            <v>DIMPE_05</v>
          </cell>
          <cell r="AO521">
            <v>12185185</v>
          </cell>
          <cell r="AP521" t="str">
            <v>0</v>
          </cell>
          <cell r="AQ521">
            <v>0</v>
          </cell>
          <cell r="AR521" t="str">
            <v>0</v>
          </cell>
          <cell r="AS521">
            <v>0</v>
          </cell>
          <cell r="AT521">
            <v>12185185</v>
          </cell>
          <cell r="AU521">
            <v>0</v>
          </cell>
        </row>
        <row r="522">
          <cell r="A522">
            <v>14150225</v>
          </cell>
          <cell r="B522" t="str">
            <v>Dirección de Metodología y Producción Estadística</v>
          </cell>
          <cell r="C522" t="str">
            <v>DIMPE</v>
          </cell>
          <cell r="D522" t="str">
            <v>DIMPE_POBREZA_2025_ENCV_BT</v>
          </cell>
          <cell r="E522" t="str">
            <v>Tematica Pobreza Y Condiciones De Vida [Sociales]</v>
          </cell>
          <cell r="F522" t="str">
            <v>Producción de información Estadística analizada</v>
          </cell>
          <cell r="G522" t="str">
            <v>Boletines Técnicos</v>
          </cell>
          <cell r="H522" t="str">
            <v>DIMPE-Producción de información Estadística analizada-Boletines Técnicos</v>
          </cell>
          <cell r="I522" t="str">
            <v>202300000000008</v>
          </cell>
          <cell r="J522" t="str">
            <v>DIRECCIÓN TERRITORIAL CENTRAL</v>
          </cell>
          <cell r="K522" t="str">
            <v>DANE CENTRAL</v>
          </cell>
          <cell r="L522" t="str">
            <v>Insumo</v>
          </cell>
          <cell r="M522" t="str">
            <v>Otros_gastos_operativos</v>
          </cell>
          <cell r="N522">
            <v>1</v>
          </cell>
          <cell r="S522">
            <v>1500000</v>
          </cell>
          <cell r="T522" t="str">
            <v>2025-05-01</v>
          </cell>
          <cell r="U522">
            <v>1500000</v>
          </cell>
          <cell r="V522">
            <v>1500000</v>
          </cell>
          <cell r="W522">
            <v>0</v>
          </cell>
          <cell r="X522" t="str">
            <v>NO</v>
          </cell>
          <cell r="Y522" t="str">
            <v>NO</v>
          </cell>
          <cell r="Z522" t="str">
            <v>95825</v>
          </cell>
          <cell r="AA522">
            <v>1500000</v>
          </cell>
          <cell r="AB522">
            <v>0</v>
          </cell>
          <cell r="AC522" t="str">
            <v>5165</v>
          </cell>
          <cell r="AD522" t="str">
            <v>Dirección de Difusión y Cultura Estadística</v>
          </cell>
          <cell r="AF522" t="str">
            <v>Proveedor Operador Logístico - -</v>
          </cell>
          <cell r="AG522" t="str">
            <v>DIMPE_05-Entregar boletines y cuadro de resultados de las operaciones estadísticas para publicación</v>
          </cell>
          <cell r="AH522">
            <v>1</v>
          </cell>
          <cell r="AI522">
            <v>0</v>
          </cell>
          <cell r="AJ522">
            <v>0</v>
          </cell>
          <cell r="AK522">
            <v>0</v>
          </cell>
          <cell r="AL522">
            <v>0</v>
          </cell>
          <cell r="AM522">
            <v>1</v>
          </cell>
          <cell r="AN522" t="str">
            <v>DIMPE_05</v>
          </cell>
          <cell r="AO522">
            <v>1500000</v>
          </cell>
          <cell r="AP522" t="str">
            <v>0</v>
          </cell>
          <cell r="AQ522">
            <v>0</v>
          </cell>
          <cell r="AR522" t="str">
            <v>0</v>
          </cell>
          <cell r="AS522">
            <v>0</v>
          </cell>
          <cell r="AT522">
            <v>1500000</v>
          </cell>
          <cell r="AU522">
            <v>0</v>
          </cell>
        </row>
        <row r="523">
          <cell r="A523">
            <v>14250225</v>
          </cell>
          <cell r="B523" t="str">
            <v>Dirección de Metodología y Producción Estadística</v>
          </cell>
          <cell r="C523" t="str">
            <v>DIMPE</v>
          </cell>
          <cell r="D523" t="str">
            <v>DIMPE_POBREZA_2025_MEDIDAS_DE_POBREZA_BT</v>
          </cell>
          <cell r="E523" t="str">
            <v>Tematica Pobreza Y Condiciones De Vida [Sociales]</v>
          </cell>
          <cell r="F523" t="str">
            <v>Producción de información Estadística analizada</v>
          </cell>
          <cell r="G523" t="str">
            <v>Boletines Técnicos</v>
          </cell>
          <cell r="H523" t="str">
            <v>DIMPE-Producción de información Estadística analizada-Boletines Técnicos</v>
          </cell>
          <cell r="I523" t="str">
            <v>202300000000008</v>
          </cell>
          <cell r="J523" t="str">
            <v>DIRECCIÓN TERRITORIAL CENTRAL</v>
          </cell>
          <cell r="K523" t="str">
            <v>DANE CENTRAL</v>
          </cell>
          <cell r="L523" t="str">
            <v>Insumo</v>
          </cell>
          <cell r="M523" t="str">
            <v>Otros_gastos_operativos</v>
          </cell>
          <cell r="N523">
            <v>1</v>
          </cell>
          <cell r="S523">
            <v>1500000</v>
          </cell>
          <cell r="T523" t="str">
            <v>2025-05-01</v>
          </cell>
          <cell r="U523">
            <v>1500000</v>
          </cell>
          <cell r="V523">
            <v>1500000</v>
          </cell>
          <cell r="W523">
            <v>0</v>
          </cell>
          <cell r="X523" t="str">
            <v>NO</v>
          </cell>
          <cell r="Y523" t="str">
            <v>NO</v>
          </cell>
          <cell r="Z523" t="str">
            <v>95825</v>
          </cell>
          <cell r="AA523">
            <v>1500000</v>
          </cell>
          <cell r="AB523">
            <v>0</v>
          </cell>
          <cell r="AC523" t="str">
            <v>5165</v>
          </cell>
          <cell r="AD523" t="str">
            <v>Dirección de Difusión y Cultura Estadística</v>
          </cell>
          <cell r="AF523" t="str">
            <v>Proveedor Operador Logístico - -</v>
          </cell>
          <cell r="AG523" t="str">
            <v>DIMPE_05-Entregar boletines y cuadro de resultados de las operaciones estadísticas para publicación</v>
          </cell>
          <cell r="AH523">
            <v>1</v>
          </cell>
          <cell r="AI523">
            <v>0</v>
          </cell>
          <cell r="AJ523">
            <v>0</v>
          </cell>
          <cell r="AK523">
            <v>0</v>
          </cell>
          <cell r="AL523">
            <v>0</v>
          </cell>
          <cell r="AM523">
            <v>1</v>
          </cell>
          <cell r="AN523" t="str">
            <v>DIMPE_05</v>
          </cell>
          <cell r="AO523">
            <v>1500000</v>
          </cell>
          <cell r="AP523" t="str">
            <v>0</v>
          </cell>
          <cell r="AQ523">
            <v>0</v>
          </cell>
          <cell r="AR523" t="str">
            <v>0</v>
          </cell>
          <cell r="AS523">
            <v>0</v>
          </cell>
          <cell r="AT523">
            <v>1500000</v>
          </cell>
          <cell r="AU523">
            <v>0</v>
          </cell>
        </row>
        <row r="524">
          <cell r="A524">
            <v>14350225</v>
          </cell>
          <cell r="B524" t="str">
            <v>Dirección de Metodología y Producción Estadística</v>
          </cell>
          <cell r="C524" t="str">
            <v>DIMPE</v>
          </cell>
          <cell r="D524" t="str">
            <v>DIMPE_POBREZA_2025_ENCV_CR</v>
          </cell>
          <cell r="E524" t="str">
            <v>Tematica Pobreza Y Condiciones De Vida [Sociales]</v>
          </cell>
          <cell r="F524" t="str">
            <v>Producción de información Estadística analizada</v>
          </cell>
          <cell r="G524" t="str">
            <v>Cuadros de resultados</v>
          </cell>
          <cell r="H524" t="str">
            <v>DIMPE-Producción de información Estadística analizada-Cuadros de resultados</v>
          </cell>
          <cell r="I524" t="str">
            <v>202300000000008</v>
          </cell>
          <cell r="J524" t="str">
            <v>DIRECCIÓN TERRITORIAL CENTRAL</v>
          </cell>
          <cell r="K524" t="str">
            <v>DANE CENTRAL</v>
          </cell>
          <cell r="L524" t="str">
            <v>Insumo</v>
          </cell>
          <cell r="M524" t="str">
            <v>Otros_gastos_operativos</v>
          </cell>
          <cell r="N524">
            <v>1</v>
          </cell>
          <cell r="S524">
            <v>1500000</v>
          </cell>
          <cell r="T524" t="str">
            <v>2025-05-01</v>
          </cell>
          <cell r="U524">
            <v>1500000</v>
          </cell>
          <cell r="V524">
            <v>1500000</v>
          </cell>
          <cell r="W524">
            <v>0</v>
          </cell>
          <cell r="X524" t="str">
            <v>NO</v>
          </cell>
          <cell r="Y524" t="str">
            <v>NO</v>
          </cell>
          <cell r="Z524" t="str">
            <v>95825</v>
          </cell>
          <cell r="AA524">
            <v>1500000</v>
          </cell>
          <cell r="AB524">
            <v>0</v>
          </cell>
          <cell r="AC524" t="str">
            <v>5165</v>
          </cell>
          <cell r="AD524" t="str">
            <v>Dirección de Difusión y Cultura Estadística</v>
          </cell>
          <cell r="AF524" t="str">
            <v>Proveedor Operador Logístico - -</v>
          </cell>
          <cell r="AG524" t="str">
            <v>DIMPE_05-Entregar boletines y cuadro de resultados de las operaciones estadísticas para publicación</v>
          </cell>
          <cell r="AH524">
            <v>1</v>
          </cell>
          <cell r="AI524">
            <v>0</v>
          </cell>
          <cell r="AJ524">
            <v>0</v>
          </cell>
          <cell r="AK524">
            <v>0</v>
          </cell>
          <cell r="AL524">
            <v>0</v>
          </cell>
          <cell r="AM524">
            <v>1</v>
          </cell>
          <cell r="AN524" t="str">
            <v>DIMPE_05</v>
          </cell>
          <cell r="AO524">
            <v>1500000</v>
          </cell>
          <cell r="AP524" t="str">
            <v>0</v>
          </cell>
          <cell r="AQ524">
            <v>0</v>
          </cell>
          <cell r="AR524" t="str">
            <v>0</v>
          </cell>
          <cell r="AS524">
            <v>0</v>
          </cell>
          <cell r="AT524">
            <v>1500000</v>
          </cell>
          <cell r="AU524">
            <v>0</v>
          </cell>
        </row>
        <row r="525">
          <cell r="A525">
            <v>14450225</v>
          </cell>
          <cell r="B525" t="str">
            <v>Dirección de Metodología y Producción Estadística</v>
          </cell>
          <cell r="C525" t="str">
            <v>DIMPE</v>
          </cell>
          <cell r="D525" t="str">
            <v>DIMPE_POBREZA_2025_MEDIDAS_DE_POBREZA_CR</v>
          </cell>
          <cell r="E525" t="str">
            <v>Tematica Pobreza Y Condiciones De Vida [Sociales]</v>
          </cell>
          <cell r="F525" t="str">
            <v>Producción de información Estadística analizada</v>
          </cell>
          <cell r="G525" t="str">
            <v>Cuadros de resultados</v>
          </cell>
          <cell r="H525" t="str">
            <v>DIMPE-Producción de información Estadística analizada-Cuadros de resultados</v>
          </cell>
          <cell r="I525" t="str">
            <v>202300000000008</v>
          </cell>
          <cell r="J525" t="str">
            <v>DIRECCIÓN TERRITORIAL CENTRAL</v>
          </cell>
          <cell r="K525" t="str">
            <v>DANE CENTRAL</v>
          </cell>
          <cell r="L525" t="str">
            <v>Insumo</v>
          </cell>
          <cell r="M525" t="str">
            <v>Otros_gastos_operativos</v>
          </cell>
          <cell r="N525">
            <v>1</v>
          </cell>
          <cell r="S525">
            <v>1500000</v>
          </cell>
          <cell r="T525" t="str">
            <v>2025-05-01</v>
          </cell>
          <cell r="U525">
            <v>1500000</v>
          </cell>
          <cell r="V525">
            <v>1500000</v>
          </cell>
          <cell r="W525">
            <v>0</v>
          </cell>
          <cell r="X525" t="str">
            <v>NO</v>
          </cell>
          <cell r="Y525" t="str">
            <v>NO</v>
          </cell>
          <cell r="Z525" t="str">
            <v>95825</v>
          </cell>
          <cell r="AA525">
            <v>1500000</v>
          </cell>
          <cell r="AB525">
            <v>0</v>
          </cell>
          <cell r="AC525" t="str">
            <v>5165</v>
          </cell>
          <cell r="AD525" t="str">
            <v>Dirección de Difusión y Cultura Estadística</v>
          </cell>
          <cell r="AF525" t="str">
            <v>Proveedor Operador Logístico - -</v>
          </cell>
          <cell r="AG525" t="str">
            <v>DIMPE_05-Entregar boletines y cuadro de resultados de las operaciones estadísticas para publicación</v>
          </cell>
          <cell r="AH525">
            <v>1</v>
          </cell>
          <cell r="AI525">
            <v>0</v>
          </cell>
          <cell r="AJ525">
            <v>0</v>
          </cell>
          <cell r="AK525">
            <v>0</v>
          </cell>
          <cell r="AL525">
            <v>0</v>
          </cell>
          <cell r="AM525">
            <v>1</v>
          </cell>
          <cell r="AN525" t="str">
            <v>DIMPE_05</v>
          </cell>
          <cell r="AO525">
            <v>1500000</v>
          </cell>
          <cell r="AP525" t="str">
            <v>0</v>
          </cell>
          <cell r="AQ525">
            <v>0</v>
          </cell>
          <cell r="AR525" t="str">
            <v>0</v>
          </cell>
          <cell r="AS525">
            <v>0</v>
          </cell>
          <cell r="AT525">
            <v>1500000</v>
          </cell>
          <cell r="AU525">
            <v>0</v>
          </cell>
        </row>
        <row r="526">
          <cell r="A526">
            <v>13950225</v>
          </cell>
          <cell r="B526" t="str">
            <v>Dirección de Metodología y Producción Estadística</v>
          </cell>
          <cell r="C526" t="str">
            <v>DIMPE</v>
          </cell>
          <cell r="D526" t="str">
            <v>DIMPE_MERCADO_2025_GEIH_BT</v>
          </cell>
          <cell r="E526" t="str">
            <v>Tematica Mercado [Sociales]</v>
          </cell>
          <cell r="F526" t="str">
            <v>Producción de información Estadística analizada</v>
          </cell>
          <cell r="G526" t="str">
            <v>Boletines Técnicos</v>
          </cell>
          <cell r="H526" t="str">
            <v>DIMPE-Producción de información Estadística analizada-Boletines Técnicos</v>
          </cell>
          <cell r="I526" t="str">
            <v>202300000000008</v>
          </cell>
          <cell r="J526" t="str">
            <v>DIRECCIÓN TERRITORIAL CENTRAL</v>
          </cell>
          <cell r="K526" t="str">
            <v>DANE CENTRAL</v>
          </cell>
          <cell r="L526" t="str">
            <v>Insumo</v>
          </cell>
          <cell r="M526" t="str">
            <v>Otros_gastos_operativos</v>
          </cell>
          <cell r="N526">
            <v>1</v>
          </cell>
          <cell r="S526">
            <v>2159099</v>
          </cell>
          <cell r="T526" t="str">
            <v>2025-05-01</v>
          </cell>
          <cell r="U526">
            <v>2159099</v>
          </cell>
          <cell r="V526">
            <v>2159099</v>
          </cell>
          <cell r="W526">
            <v>0</v>
          </cell>
          <cell r="X526" t="str">
            <v>NO</v>
          </cell>
          <cell r="Y526" t="str">
            <v>NO</v>
          </cell>
          <cell r="Z526" t="str">
            <v>95825</v>
          </cell>
          <cell r="AA526">
            <v>2159099</v>
          </cell>
          <cell r="AB526">
            <v>0</v>
          </cell>
          <cell r="AC526" t="str">
            <v>5165</v>
          </cell>
          <cell r="AD526" t="str">
            <v>Dirección de Difusión y Cultura Estadística</v>
          </cell>
          <cell r="AF526" t="str">
            <v>Proveedor Operador Logístico - -</v>
          </cell>
          <cell r="AG526" t="str">
            <v>DIMPE_05-Entregar boletines y cuadro de resultados de las operaciones estadísticas para publicación</v>
          </cell>
          <cell r="AH526">
            <v>1</v>
          </cell>
          <cell r="AI526">
            <v>0</v>
          </cell>
          <cell r="AJ526">
            <v>0</v>
          </cell>
          <cell r="AK526">
            <v>0</v>
          </cell>
          <cell r="AL526">
            <v>0</v>
          </cell>
          <cell r="AM526">
            <v>1</v>
          </cell>
          <cell r="AN526" t="str">
            <v>DIMPE_05</v>
          </cell>
          <cell r="AO526">
            <v>2159099</v>
          </cell>
          <cell r="AP526" t="str">
            <v>0</v>
          </cell>
          <cell r="AQ526">
            <v>0</v>
          </cell>
          <cell r="AR526" t="str">
            <v>0</v>
          </cell>
          <cell r="AS526">
            <v>0</v>
          </cell>
          <cell r="AT526">
            <v>2159099</v>
          </cell>
          <cell r="AU526">
            <v>0</v>
          </cell>
        </row>
        <row r="527">
          <cell r="A527">
            <v>149410425</v>
          </cell>
          <cell r="B527" t="str">
            <v>Dirección de Regulación, Planeación, Estandarización y Normalización</v>
          </cell>
          <cell r="C527" t="str">
            <v>DIRPEN</v>
          </cell>
          <cell r="D527" t="str">
            <v>CAL_2025_EVAL_CAL_SE</v>
          </cell>
          <cell r="E527" t="str">
            <v>Calidad</v>
          </cell>
          <cell r="F527" t="str">
            <v>Ampliación de la capacidad del SEN</v>
          </cell>
          <cell r="G527" t="str">
            <v>Servicio de evaluación</v>
          </cell>
          <cell r="H527" t="str">
            <v>DIRPEN-Ampliación de la capacidad del SEN-Servicio de evaluación</v>
          </cell>
          <cell r="I527" t="str">
            <v>202300000000100</v>
          </cell>
          <cell r="J527" t="str">
            <v>DIRECCIÓN TERRITORIAL CENTRAL</v>
          </cell>
          <cell r="K527" t="str">
            <v>DANE CENTRAL</v>
          </cell>
          <cell r="L527" t="str">
            <v>Talento Humano</v>
          </cell>
          <cell r="M527" t="str">
            <v>Profesional</v>
          </cell>
          <cell r="N527" t="str">
            <v>1</v>
          </cell>
          <cell r="O527">
            <v>11</v>
          </cell>
          <cell r="P527" t="str">
            <v>15</v>
          </cell>
          <cell r="Q527" t="str">
            <v>11.5</v>
          </cell>
          <cell r="R527">
            <v>100</v>
          </cell>
          <cell r="S527">
            <v>4954000</v>
          </cell>
          <cell r="T527" t="str">
            <v>2025-01-07</v>
          </cell>
          <cell r="U527">
            <v>56971000</v>
          </cell>
          <cell r="V527">
            <v>56971000</v>
          </cell>
          <cell r="W527">
            <v>0</v>
          </cell>
          <cell r="X527" t="str">
            <v>NO</v>
          </cell>
          <cell r="Y527" t="str">
            <v>NO</v>
          </cell>
          <cell r="Z527" t="str">
            <v>10925</v>
          </cell>
          <cell r="AA527">
            <v>56971000</v>
          </cell>
          <cell r="AB527">
            <v>0</v>
          </cell>
          <cell r="AC527" t="str">
            <v>1755</v>
          </cell>
          <cell r="AD527" t="str">
            <v>Dirección de Regulación, Planeación, Estandarización y Normalización</v>
          </cell>
          <cell r="AF527" t="str">
            <v>PRIORIZADO Maria Pilar Muñoz - -</v>
          </cell>
          <cell r="AG527" t="str">
            <v>DIRPEN_01 - Realizar la evaluación de la calidad estadística conforme a la NTC PE 1000:2020, considerando los componentes de seguimiento vinculados al proceso.</v>
          </cell>
          <cell r="AH527">
            <v>1</v>
          </cell>
          <cell r="AI527">
            <v>0</v>
          </cell>
          <cell r="AJ527">
            <v>0</v>
          </cell>
          <cell r="AK527">
            <v>0</v>
          </cell>
          <cell r="AL527">
            <v>0</v>
          </cell>
          <cell r="AM527">
            <v>1</v>
          </cell>
          <cell r="AN527" t="str">
            <v>DIRPEN_01</v>
          </cell>
          <cell r="AO527">
            <v>56971000</v>
          </cell>
          <cell r="AP527" t="str">
            <v>0</v>
          </cell>
          <cell r="AQ527">
            <v>0</v>
          </cell>
          <cell r="AR527" t="str">
            <v>0</v>
          </cell>
          <cell r="AS527">
            <v>0</v>
          </cell>
          <cell r="AT527">
            <v>56971000</v>
          </cell>
          <cell r="AU527">
            <v>0</v>
          </cell>
        </row>
        <row r="528">
          <cell r="A528">
            <v>390110425</v>
          </cell>
          <cell r="B528" t="str">
            <v>Dirección de Regulación, Planeación, Estandarización y Normalización</v>
          </cell>
          <cell r="C528" t="str">
            <v>DIRPEN</v>
          </cell>
          <cell r="D528" t="str">
            <v>CAL_2025_EVAL_CAL_SE</v>
          </cell>
          <cell r="E528" t="str">
            <v>Calidad</v>
          </cell>
          <cell r="F528" t="str">
            <v>Ampliación de la capacidad del SEN</v>
          </cell>
          <cell r="G528" t="str">
            <v>Servicio de evaluación</v>
          </cell>
          <cell r="H528" t="str">
            <v>DIRPEN-Ampliación de la capacidad del SEN-Servicio de evaluación</v>
          </cell>
          <cell r="I528" t="str">
            <v>202300000000100</v>
          </cell>
          <cell r="J528" t="str">
            <v>DIRECCIÓN TERRITORIAL CENTRAL</v>
          </cell>
          <cell r="K528" t="str">
            <v>DANE CENTRAL</v>
          </cell>
          <cell r="L528" t="str">
            <v>Talento Humano</v>
          </cell>
          <cell r="M528" t="str">
            <v>Profesional</v>
          </cell>
          <cell r="N528" t="str">
            <v>1</v>
          </cell>
          <cell r="O528">
            <v>1</v>
          </cell>
          <cell r="P528" t="str">
            <v>15</v>
          </cell>
          <cell r="Q528" t="str">
            <v>1.5000000000</v>
          </cell>
          <cell r="R528">
            <v>100</v>
          </cell>
          <cell r="S528">
            <v>6077000</v>
          </cell>
          <cell r="T528" t="str">
            <v>2025-04-01</v>
          </cell>
          <cell r="U528">
            <v>9115500</v>
          </cell>
          <cell r="V528">
            <v>9115500</v>
          </cell>
          <cell r="W528">
            <v>0</v>
          </cell>
          <cell r="X528" t="str">
            <v>NO</v>
          </cell>
          <cell r="Y528" t="str">
            <v>NO</v>
          </cell>
          <cell r="Z528" t="str">
            <v>91825</v>
          </cell>
          <cell r="AA528">
            <v>9115500</v>
          </cell>
          <cell r="AB528">
            <v>0</v>
          </cell>
          <cell r="AC528" t="str">
            <v>4778</v>
          </cell>
          <cell r="AD528" t="str">
            <v>Dirección de Regulación, Planeación, Estandarización y Normalización</v>
          </cell>
          <cell r="AF528" t="str">
            <v>PROFESIONAL EXPERTO PROCESO 4</v>
          </cell>
          <cell r="AG528" t="str">
            <v>DIRPEN_01 - Realizar la evaluación de la calidad estadística conforme a la NTC PE 1000:2020, considerando los componentes de seguimiento vinculados al proceso.</v>
          </cell>
          <cell r="AH528">
            <v>1</v>
          </cell>
          <cell r="AI528" t="str">
            <v/>
          </cell>
          <cell r="AJ528">
            <v>0</v>
          </cell>
          <cell r="AK528" t="str">
            <v/>
          </cell>
          <cell r="AL528">
            <v>0</v>
          </cell>
          <cell r="AM528">
            <v>1</v>
          </cell>
          <cell r="AN528" t="str">
            <v xml:space="preserve">DIRPEN_01 </v>
          </cell>
          <cell r="AO528">
            <v>9115500</v>
          </cell>
          <cell r="AP528" t="str">
            <v/>
          </cell>
          <cell r="AQ528">
            <v>0</v>
          </cell>
          <cell r="AR528" t="str">
            <v/>
          </cell>
          <cell r="AS528">
            <v>0</v>
          </cell>
          <cell r="AT528">
            <v>9115500</v>
          </cell>
          <cell r="AU528">
            <v>0</v>
          </cell>
        </row>
        <row r="529">
          <cell r="A529">
            <v>363010425</v>
          </cell>
          <cell r="B529" t="str">
            <v>Dirección de Regulación, Planeación, Estandarización y Normalización</v>
          </cell>
          <cell r="C529" t="str">
            <v>DIRPEN</v>
          </cell>
          <cell r="D529" t="str">
            <v>CAL_2025_EVAL_CAL_SE</v>
          </cell>
          <cell r="E529" t="str">
            <v>Calidad</v>
          </cell>
          <cell r="F529" t="str">
            <v>Ampliación de la capacidad del SEN</v>
          </cell>
          <cell r="G529" t="str">
            <v>Servicio de evaluación</v>
          </cell>
          <cell r="H529" t="str">
            <v>DIRPEN-Ampliación de la capacidad del SEN-Servicio de evaluación</v>
          </cell>
          <cell r="I529" t="str">
            <v>202300000000100</v>
          </cell>
          <cell r="J529" t="str">
            <v>DIRECCIÓN TERRITORIAL CENTRAL</v>
          </cell>
          <cell r="K529" t="str">
            <v>DANE CENTRAL</v>
          </cell>
          <cell r="L529" t="str">
            <v>Talento Humano</v>
          </cell>
          <cell r="M529" t="str">
            <v>Profesional</v>
          </cell>
          <cell r="N529" t="str">
            <v>1</v>
          </cell>
          <cell r="O529">
            <v>3</v>
          </cell>
          <cell r="P529" t="str">
            <v>0</v>
          </cell>
          <cell r="Q529" t="str">
            <v>3.0000000000</v>
          </cell>
          <cell r="R529">
            <v>100</v>
          </cell>
          <cell r="S529">
            <v>6077000</v>
          </cell>
          <cell r="T529" t="str">
            <v>2025-03-03</v>
          </cell>
          <cell r="U529">
            <v>18231000</v>
          </cell>
          <cell r="V529">
            <v>18231000</v>
          </cell>
          <cell r="W529">
            <v>0</v>
          </cell>
          <cell r="X529" t="str">
            <v>NO</v>
          </cell>
          <cell r="Y529" t="str">
            <v>NO</v>
          </cell>
          <cell r="Z529" t="str">
            <v>91725</v>
          </cell>
          <cell r="AA529">
            <v>18231000</v>
          </cell>
          <cell r="AB529">
            <v>0</v>
          </cell>
          <cell r="AC529" t="str">
            <v>3837</v>
          </cell>
          <cell r="AD529" t="str">
            <v>Dirección de Regulación, Planeación, Estandarización y Normalización</v>
          </cell>
          <cell r="AF529" t="str">
            <v>profesional experto proceso 3</v>
          </cell>
          <cell r="AG529" t="str">
            <v>DIRPEN_01 - Realizar la evaluación de la calidad estadística conforme a la NTC PE 1000:2020, considerando los componentes de seguimiento vinculados al proceso.</v>
          </cell>
          <cell r="AH529">
            <v>1</v>
          </cell>
          <cell r="AI529">
            <v>0</v>
          </cell>
          <cell r="AJ529">
            <v>0</v>
          </cell>
          <cell r="AK529">
            <v>0</v>
          </cell>
          <cell r="AL529">
            <v>0</v>
          </cell>
          <cell r="AM529">
            <v>1</v>
          </cell>
          <cell r="AN529" t="str">
            <v>DIRPEN_01</v>
          </cell>
          <cell r="AO529">
            <v>18231000</v>
          </cell>
          <cell r="AP529" t="str">
            <v>0</v>
          </cell>
          <cell r="AQ529">
            <v>0</v>
          </cell>
          <cell r="AR529" t="str">
            <v>0</v>
          </cell>
          <cell r="AS529">
            <v>0</v>
          </cell>
          <cell r="AT529">
            <v>18231000</v>
          </cell>
          <cell r="AU529">
            <v>0</v>
          </cell>
        </row>
        <row r="530">
          <cell r="A530">
            <v>362910425</v>
          </cell>
          <cell r="B530" t="str">
            <v>Dirección de Regulación, Planeación, Estandarización y Normalización</v>
          </cell>
          <cell r="C530" t="str">
            <v>DIRPEN</v>
          </cell>
          <cell r="D530" t="str">
            <v>CAL_2025_EVAL_CAL_SE</v>
          </cell>
          <cell r="E530" t="str">
            <v>Calidad</v>
          </cell>
          <cell r="F530" t="str">
            <v>Ampliación de la capacidad del SEN</v>
          </cell>
          <cell r="G530" t="str">
            <v>Servicio de evaluación</v>
          </cell>
          <cell r="H530" t="str">
            <v>DIRPEN-Ampliación de la capacidad del SEN-Servicio de evaluación</v>
          </cell>
          <cell r="I530" t="str">
            <v>202300000000100</v>
          </cell>
          <cell r="J530" t="str">
            <v>DIRECCIÓN TERRITORIAL CENTRAL</v>
          </cell>
          <cell r="K530" t="str">
            <v>DANE CENTRAL</v>
          </cell>
          <cell r="L530" t="str">
            <v>Talento Humano</v>
          </cell>
          <cell r="M530" t="str">
            <v>Profesional</v>
          </cell>
          <cell r="N530" t="str">
            <v>1</v>
          </cell>
          <cell r="O530">
            <v>1</v>
          </cell>
          <cell r="P530" t="str">
            <v>15</v>
          </cell>
          <cell r="Q530" t="str">
            <v>1.5000000000</v>
          </cell>
          <cell r="R530">
            <v>100</v>
          </cell>
          <cell r="S530">
            <v>6077000</v>
          </cell>
          <cell r="T530" t="str">
            <v>2025-04-01</v>
          </cell>
          <cell r="U530">
            <v>9115500</v>
          </cell>
          <cell r="V530">
            <v>9115500</v>
          </cell>
          <cell r="W530">
            <v>0</v>
          </cell>
          <cell r="X530" t="str">
            <v>no</v>
          </cell>
          <cell r="Y530" t="str">
            <v>no</v>
          </cell>
          <cell r="Z530" t="str">
            <v>91225</v>
          </cell>
          <cell r="AA530">
            <v>9115500</v>
          </cell>
          <cell r="AB530">
            <v>0</v>
          </cell>
          <cell r="AC530" t="str">
            <v>3836</v>
          </cell>
          <cell r="AD530" t="str">
            <v>Dirección de Regulación, Planeación, Estandarización y Normalización</v>
          </cell>
          <cell r="AF530" t="str">
            <v>profesional experto proceso 2</v>
          </cell>
          <cell r="AG530" t="str">
            <v>DIRPEN_01 - Realizar la evaluación de la calidad estadística conforme a la NTC PE 1000:2020, considerando los componentes de seguimiento vinculados al proceso.</v>
          </cell>
          <cell r="AH530">
            <v>1</v>
          </cell>
          <cell r="AI530">
            <v>0</v>
          </cell>
          <cell r="AJ530">
            <v>0</v>
          </cell>
          <cell r="AK530">
            <v>0</v>
          </cell>
          <cell r="AL530">
            <v>0</v>
          </cell>
          <cell r="AM530">
            <v>1</v>
          </cell>
          <cell r="AN530" t="str">
            <v>DIRPEN_01</v>
          </cell>
          <cell r="AO530">
            <v>9115500</v>
          </cell>
          <cell r="AP530" t="str">
            <v>0</v>
          </cell>
          <cell r="AQ530">
            <v>0</v>
          </cell>
          <cell r="AR530" t="str">
            <v>0</v>
          </cell>
          <cell r="AS530">
            <v>0</v>
          </cell>
          <cell r="AT530">
            <v>9115500</v>
          </cell>
          <cell r="AU530">
            <v>0</v>
          </cell>
        </row>
        <row r="531">
          <cell r="A531">
            <v>362810425</v>
          </cell>
          <cell r="B531" t="str">
            <v>Dirección de Regulación, Planeación, Estandarización y Normalización</v>
          </cell>
          <cell r="C531" t="str">
            <v>DIRPEN</v>
          </cell>
          <cell r="D531" t="str">
            <v>CAL_2025_EVAL_CAL_SE</v>
          </cell>
          <cell r="E531" t="str">
            <v>Calidad</v>
          </cell>
          <cell r="F531" t="str">
            <v>Ampliación de la capacidad del SEN</v>
          </cell>
          <cell r="G531" t="str">
            <v>Servicio de evaluación</v>
          </cell>
          <cell r="H531" t="str">
            <v>DIRPEN-Ampliación de la capacidad del SEN-Servicio de evaluación</v>
          </cell>
          <cell r="I531" t="str">
            <v>202300000000100</v>
          </cell>
          <cell r="J531" t="str">
            <v>DIRECCIÓN TERRITORIAL CENTRAL</v>
          </cell>
          <cell r="K531" t="str">
            <v>DANE CENTRAL</v>
          </cell>
          <cell r="L531" t="str">
            <v>Talento Humano</v>
          </cell>
          <cell r="M531" t="str">
            <v>Profesional</v>
          </cell>
          <cell r="N531" t="str">
            <v>1</v>
          </cell>
          <cell r="O531">
            <v>3</v>
          </cell>
          <cell r="P531" t="str">
            <v>0</v>
          </cell>
          <cell r="Q531" t="str">
            <v>3.0000000000</v>
          </cell>
          <cell r="R531">
            <v>100</v>
          </cell>
          <cell r="S531">
            <v>6077000</v>
          </cell>
          <cell r="T531" t="str">
            <v>2025-03-03</v>
          </cell>
          <cell r="U531">
            <v>18231000</v>
          </cell>
          <cell r="V531">
            <v>18231000</v>
          </cell>
          <cell r="W531">
            <v>0</v>
          </cell>
          <cell r="X531" t="str">
            <v>NO</v>
          </cell>
          <cell r="Y531" t="str">
            <v>NO</v>
          </cell>
          <cell r="Z531" t="str">
            <v>91625</v>
          </cell>
          <cell r="AA531">
            <v>18231000</v>
          </cell>
          <cell r="AB531">
            <v>0</v>
          </cell>
          <cell r="AC531" t="str">
            <v>3838</v>
          </cell>
          <cell r="AD531" t="str">
            <v>Dirección de Regulación, Planeación, Estandarización y Normalización</v>
          </cell>
          <cell r="AF531" t="str">
            <v>profesional experto proceso 1</v>
          </cell>
          <cell r="AG531" t="str">
            <v>DIRPEN_01 - Realizar la evaluación de la calidad estadística conforme a la NTC PE 1000:2020, considerando los componentes de seguimiento vinculados al proceso.</v>
          </cell>
          <cell r="AH531">
            <v>1</v>
          </cell>
          <cell r="AI531">
            <v>0</v>
          </cell>
          <cell r="AJ531">
            <v>0</v>
          </cell>
          <cell r="AK531">
            <v>0</v>
          </cell>
          <cell r="AL531">
            <v>0</v>
          </cell>
          <cell r="AM531">
            <v>1</v>
          </cell>
          <cell r="AN531" t="str">
            <v>DIRPEN_01</v>
          </cell>
          <cell r="AO531">
            <v>18231000</v>
          </cell>
          <cell r="AP531" t="str">
            <v>0</v>
          </cell>
          <cell r="AQ531">
            <v>0</v>
          </cell>
          <cell r="AR531" t="str">
            <v>0</v>
          </cell>
          <cell r="AS531">
            <v>0</v>
          </cell>
          <cell r="AT531">
            <v>18231000</v>
          </cell>
          <cell r="AU531">
            <v>0</v>
          </cell>
        </row>
        <row r="532">
          <cell r="A532">
            <v>362610425</v>
          </cell>
          <cell r="B532" t="str">
            <v>Dirección de Regulación, Planeación, Estandarización y Normalización</v>
          </cell>
          <cell r="C532" t="str">
            <v>DIRPEN</v>
          </cell>
          <cell r="D532" t="str">
            <v>CAL_2025_EVAL_CAL_SE</v>
          </cell>
          <cell r="E532" t="str">
            <v>Calidad</v>
          </cell>
          <cell r="F532" t="str">
            <v>Ampliación de la capacidad del SEN</v>
          </cell>
          <cell r="G532" t="str">
            <v>Servicio de evaluación</v>
          </cell>
          <cell r="H532" t="str">
            <v>DIRPEN-Ampliación de la capacidad del SEN-Servicio de evaluación</v>
          </cell>
          <cell r="I532" t="str">
            <v>202300000000100</v>
          </cell>
          <cell r="J532" t="str">
            <v>DIRECCIÓN TERRITORIAL CENTRAL</v>
          </cell>
          <cell r="K532" t="str">
            <v>DANE CENTRAL</v>
          </cell>
          <cell r="L532" t="str">
            <v>Talento Humano</v>
          </cell>
          <cell r="M532" t="str">
            <v>Profesional</v>
          </cell>
          <cell r="N532" t="str">
            <v>1</v>
          </cell>
          <cell r="O532">
            <v>1</v>
          </cell>
          <cell r="P532" t="str">
            <v>0</v>
          </cell>
          <cell r="Q532" t="str">
            <v>1.0000000000</v>
          </cell>
          <cell r="R532">
            <v>100</v>
          </cell>
          <cell r="S532">
            <v>5900000</v>
          </cell>
          <cell r="T532" t="str">
            <v>2025-02-03</v>
          </cell>
          <cell r="U532">
            <v>5900000</v>
          </cell>
          <cell r="V532">
            <v>5900000</v>
          </cell>
          <cell r="W532">
            <v>0</v>
          </cell>
          <cell r="X532" t="str">
            <v>NO</v>
          </cell>
          <cell r="Y532" t="str">
            <v>NO</v>
          </cell>
          <cell r="Z532" t="str">
            <v>45225</v>
          </cell>
          <cell r="AA532">
            <v>5900000</v>
          </cell>
          <cell r="AB532">
            <v>0</v>
          </cell>
          <cell r="AC532" t="str">
            <v>700</v>
          </cell>
          <cell r="AD532" t="str">
            <v>Dirección de Regulación, Planeación, Estandarización y Normalización</v>
          </cell>
          <cell r="AF532" t="str">
            <v>profesional evaluador  3</v>
          </cell>
          <cell r="AG532" t="str">
            <v>DIRPEN_01 - Realizar la evaluación de la calidad estadística conforme a la NTC PE 1000:2020, considerando los componentes de seguimiento vinculados al proceso.</v>
          </cell>
          <cell r="AH532">
            <v>1</v>
          </cell>
          <cell r="AI532">
            <v>0</v>
          </cell>
          <cell r="AJ532">
            <v>0</v>
          </cell>
          <cell r="AK532">
            <v>0</v>
          </cell>
          <cell r="AL532">
            <v>0</v>
          </cell>
          <cell r="AM532">
            <v>1</v>
          </cell>
          <cell r="AN532" t="str">
            <v>DIRPEN_01</v>
          </cell>
          <cell r="AO532">
            <v>5900000</v>
          </cell>
          <cell r="AP532" t="str">
            <v>0</v>
          </cell>
          <cell r="AQ532">
            <v>0</v>
          </cell>
          <cell r="AR532" t="str">
            <v>0</v>
          </cell>
          <cell r="AS532">
            <v>0</v>
          </cell>
          <cell r="AT532">
            <v>5900000</v>
          </cell>
          <cell r="AU532">
            <v>0</v>
          </cell>
        </row>
        <row r="533">
          <cell r="A533">
            <v>362510425</v>
          </cell>
          <cell r="B533" t="str">
            <v>Dirección de Regulación, Planeación, Estandarización y Normalización</v>
          </cell>
          <cell r="C533" t="str">
            <v>DIRPEN</v>
          </cell>
          <cell r="D533" t="str">
            <v>CAL_2025_EVAL_CAL_SE</v>
          </cell>
          <cell r="E533" t="str">
            <v>Calidad</v>
          </cell>
          <cell r="F533" t="str">
            <v>Ampliación de la capacidad del SEN</v>
          </cell>
          <cell r="G533" t="str">
            <v>Servicio de evaluación</v>
          </cell>
          <cell r="H533" t="str">
            <v>DIRPEN-Ampliación de la capacidad del SEN-Servicio de evaluación</v>
          </cell>
          <cell r="I533" t="str">
            <v>202300000000100</v>
          </cell>
          <cell r="J533" t="str">
            <v>DIRECCIÓN TERRITORIAL CENTRAL</v>
          </cell>
          <cell r="K533" t="str">
            <v>DANE CENTRAL</v>
          </cell>
          <cell r="L533" t="str">
            <v>Talento Humano</v>
          </cell>
          <cell r="M533" t="str">
            <v>Profesional</v>
          </cell>
          <cell r="N533" t="str">
            <v>1</v>
          </cell>
          <cell r="O533">
            <v>1</v>
          </cell>
          <cell r="P533" t="str">
            <v>0</v>
          </cell>
          <cell r="Q533" t="str">
            <v>1.0000000000</v>
          </cell>
          <cell r="R533">
            <v>100</v>
          </cell>
          <cell r="S533">
            <v>5900000</v>
          </cell>
          <cell r="T533" t="str">
            <v>2025-02-03</v>
          </cell>
          <cell r="U533">
            <v>5900000</v>
          </cell>
          <cell r="V533">
            <v>5900000</v>
          </cell>
          <cell r="W533">
            <v>0</v>
          </cell>
          <cell r="X533" t="str">
            <v>NO</v>
          </cell>
          <cell r="Y533" t="str">
            <v>NO</v>
          </cell>
          <cell r="Z533" t="str">
            <v>50625</v>
          </cell>
          <cell r="AA533">
            <v>5900000</v>
          </cell>
          <cell r="AB533">
            <v>0</v>
          </cell>
          <cell r="AC533" t="str">
            <v>734</v>
          </cell>
          <cell r="AD533" t="str">
            <v>Dirección de Regulación, Planeación, Estandarización y Normalización</v>
          </cell>
          <cell r="AF533" t="str">
            <v>profesional evaluador 2</v>
          </cell>
          <cell r="AG533" t="str">
            <v>DIRPEN_01 - Realizar la evaluación de la calidad estadística conforme a la NTC PE 1000:2020, considerando los componentes de seguimiento vinculados al proceso.</v>
          </cell>
          <cell r="AH533">
            <v>1</v>
          </cell>
          <cell r="AI533">
            <v>0</v>
          </cell>
          <cell r="AJ533">
            <v>0</v>
          </cell>
          <cell r="AK533">
            <v>0</v>
          </cell>
          <cell r="AL533">
            <v>0</v>
          </cell>
          <cell r="AM533">
            <v>1</v>
          </cell>
          <cell r="AN533" t="str">
            <v>DIRPEN_01</v>
          </cell>
          <cell r="AO533">
            <v>5900000</v>
          </cell>
          <cell r="AP533" t="str">
            <v>0</v>
          </cell>
          <cell r="AQ533">
            <v>0</v>
          </cell>
          <cell r="AR533" t="str">
            <v>0</v>
          </cell>
          <cell r="AS533">
            <v>0</v>
          </cell>
          <cell r="AT533">
            <v>5900000</v>
          </cell>
          <cell r="AU533">
            <v>0</v>
          </cell>
        </row>
        <row r="534">
          <cell r="A534">
            <v>362410425</v>
          </cell>
          <cell r="B534" t="str">
            <v>Dirección de Regulación, Planeación, Estandarización y Normalización</v>
          </cell>
          <cell r="C534" t="str">
            <v>DIRPEN</v>
          </cell>
          <cell r="D534" t="str">
            <v>CAL_2025_EVAL_CAL_SE</v>
          </cell>
          <cell r="E534" t="str">
            <v>Calidad</v>
          </cell>
          <cell r="F534" t="str">
            <v>Ampliación de la capacidad del SEN</v>
          </cell>
          <cell r="G534" t="str">
            <v>Servicio de evaluación</v>
          </cell>
          <cell r="H534" t="str">
            <v>DIRPEN-Ampliación de la capacidad del SEN-Servicio de evaluación</v>
          </cell>
          <cell r="I534" t="str">
            <v>202300000000100</v>
          </cell>
          <cell r="J534" t="str">
            <v>DIRECCIÓN TERRITORIAL CENTRAL</v>
          </cell>
          <cell r="K534" t="str">
            <v>DANE CENTRAL</v>
          </cell>
          <cell r="L534" t="str">
            <v>Talento Humano</v>
          </cell>
          <cell r="M534" t="str">
            <v>Profesional</v>
          </cell>
          <cell r="N534" t="str">
            <v>1</v>
          </cell>
          <cell r="O534">
            <v>1</v>
          </cell>
          <cell r="P534" t="str">
            <v>0</v>
          </cell>
          <cell r="Q534" t="str">
            <v>1.0000000000</v>
          </cell>
          <cell r="R534">
            <v>100</v>
          </cell>
          <cell r="S534">
            <v>5900000</v>
          </cell>
          <cell r="T534" t="str">
            <v>2025-02-03</v>
          </cell>
          <cell r="U534">
            <v>5900000</v>
          </cell>
          <cell r="V534">
            <v>5900000</v>
          </cell>
          <cell r="W534">
            <v>0</v>
          </cell>
          <cell r="X534" t="str">
            <v>NO</v>
          </cell>
          <cell r="Y534" t="str">
            <v>NO</v>
          </cell>
          <cell r="Z534" t="str">
            <v>45425</v>
          </cell>
          <cell r="AA534">
            <v>5900000</v>
          </cell>
          <cell r="AB534">
            <v>0</v>
          </cell>
          <cell r="AC534" t="str">
            <v>735</v>
          </cell>
          <cell r="AD534" t="str">
            <v>Dirección de Regulación, Planeación, Estandarización y Normalización</v>
          </cell>
          <cell r="AF534" t="str">
            <v>profesional evaluador 1</v>
          </cell>
          <cell r="AG534" t="str">
            <v>DIRPEN_01 - Realizar la evaluación de la calidad estadística conforme a la NTC PE 1000:2020, considerando los componentes de seguimiento vinculados al proceso.</v>
          </cell>
          <cell r="AH534">
            <v>1</v>
          </cell>
          <cell r="AI534">
            <v>0</v>
          </cell>
          <cell r="AJ534">
            <v>0</v>
          </cell>
          <cell r="AK534">
            <v>0</v>
          </cell>
          <cell r="AL534">
            <v>0</v>
          </cell>
          <cell r="AM534">
            <v>1</v>
          </cell>
          <cell r="AN534" t="str">
            <v>DIRPEN_01</v>
          </cell>
          <cell r="AO534">
            <v>5900000</v>
          </cell>
          <cell r="AP534" t="str">
            <v>0</v>
          </cell>
          <cell r="AQ534">
            <v>0</v>
          </cell>
          <cell r="AR534" t="str">
            <v>0</v>
          </cell>
          <cell r="AS534">
            <v>0</v>
          </cell>
          <cell r="AT534">
            <v>5900000</v>
          </cell>
          <cell r="AU534">
            <v>0</v>
          </cell>
        </row>
        <row r="535">
          <cell r="A535">
            <v>362310425</v>
          </cell>
          <cell r="B535" t="str">
            <v>Dirección de Regulación, Planeación, Estandarización y Normalización</v>
          </cell>
          <cell r="C535" t="str">
            <v>DIRPEN</v>
          </cell>
          <cell r="D535" t="str">
            <v>CAL_2025_EVAL_CAL_SE</v>
          </cell>
          <cell r="E535" t="str">
            <v>Calidad</v>
          </cell>
          <cell r="F535" t="str">
            <v>Ampliación de la capacidad del SEN</v>
          </cell>
          <cell r="G535" t="str">
            <v>Servicio de evaluación</v>
          </cell>
          <cell r="H535" t="str">
            <v>DIRPEN-Ampliación de la capacidad del SEN-Servicio de evaluación</v>
          </cell>
          <cell r="I535" t="str">
            <v>202300000000100</v>
          </cell>
          <cell r="J535" t="str">
            <v>DIRECCIÓN TERRITORIAL CENTRAL</v>
          </cell>
          <cell r="K535" t="str">
            <v>DANE CENTRAL</v>
          </cell>
          <cell r="L535" t="str">
            <v>Talento Humano</v>
          </cell>
          <cell r="M535" t="str">
            <v>Profesional</v>
          </cell>
          <cell r="N535" t="str">
            <v>1</v>
          </cell>
          <cell r="O535">
            <v>1</v>
          </cell>
          <cell r="P535" t="str">
            <v>0</v>
          </cell>
          <cell r="Q535" t="str">
            <v>1.0000000000</v>
          </cell>
          <cell r="R535">
            <v>100</v>
          </cell>
          <cell r="S535">
            <v>9476000</v>
          </cell>
          <cell r="T535" t="str">
            <v>2025-10-01</v>
          </cell>
          <cell r="U535">
            <v>9476000</v>
          </cell>
          <cell r="V535">
            <v>9476000</v>
          </cell>
          <cell r="W535">
            <v>0</v>
          </cell>
          <cell r="X535" t="str">
            <v>NO</v>
          </cell>
          <cell r="Y535" t="str">
            <v>NO</v>
          </cell>
          <cell r="Z535" t="str">
            <v>91425</v>
          </cell>
          <cell r="AA535">
            <v>9476000</v>
          </cell>
          <cell r="AB535">
            <v>0</v>
          </cell>
          <cell r="AC535" t="str">
            <v>3839</v>
          </cell>
          <cell r="AD535" t="str">
            <v>Dirección de Regulación, Planeación, Estandarización y Normalización</v>
          </cell>
          <cell r="AF535" t="str">
            <v>profesional experto tematico 11</v>
          </cell>
          <cell r="AG535" t="str">
            <v>DIRPEN_01 - Realizar la evaluación de la calidad estadística conforme a la NTC PE 1000:2020, considerando los componentes de seguimiento vinculados al proceso.</v>
          </cell>
          <cell r="AH535">
            <v>1</v>
          </cell>
          <cell r="AI535">
            <v>0</v>
          </cell>
          <cell r="AJ535">
            <v>0</v>
          </cell>
          <cell r="AK535">
            <v>0</v>
          </cell>
          <cell r="AL535">
            <v>0</v>
          </cell>
          <cell r="AM535">
            <v>1</v>
          </cell>
          <cell r="AN535" t="str">
            <v>DIRPEN_01</v>
          </cell>
          <cell r="AO535">
            <v>9476000</v>
          </cell>
          <cell r="AP535" t="str">
            <v>0</v>
          </cell>
          <cell r="AQ535">
            <v>0</v>
          </cell>
          <cell r="AR535" t="str">
            <v>0</v>
          </cell>
          <cell r="AS535">
            <v>0</v>
          </cell>
          <cell r="AT535">
            <v>9476000</v>
          </cell>
          <cell r="AU535">
            <v>0</v>
          </cell>
        </row>
        <row r="536">
          <cell r="A536">
            <v>362210425</v>
          </cell>
          <cell r="B536" t="str">
            <v>Dirección de Regulación, Planeación, Estandarización y Normalización</v>
          </cell>
          <cell r="C536" t="str">
            <v>DIRPEN</v>
          </cell>
          <cell r="D536" t="str">
            <v>CAL_2025_EVAL_CAL_SE</v>
          </cell>
          <cell r="E536" t="str">
            <v>Calidad</v>
          </cell>
          <cell r="F536" t="str">
            <v>Ampliación de la capacidad del SEN</v>
          </cell>
          <cell r="G536" t="str">
            <v>Servicio de evaluación</v>
          </cell>
          <cell r="H536" t="str">
            <v>DIRPEN-Ampliación de la capacidad del SEN-Servicio de evaluación</v>
          </cell>
          <cell r="I536" t="str">
            <v>202300000000100</v>
          </cell>
          <cell r="J536" t="str">
            <v>DIRECCIÓN TERRITORIAL CENTRAL</v>
          </cell>
          <cell r="K536" t="str">
            <v>DANE CENTRAL</v>
          </cell>
          <cell r="L536" t="str">
            <v>Talento Humano</v>
          </cell>
          <cell r="M536" t="str">
            <v>Profesional</v>
          </cell>
          <cell r="N536" t="str">
            <v>1</v>
          </cell>
          <cell r="O536">
            <v>1</v>
          </cell>
          <cell r="P536" t="str">
            <v>0</v>
          </cell>
          <cell r="Q536" t="str">
            <v>1.0000000000</v>
          </cell>
          <cell r="R536">
            <v>100</v>
          </cell>
          <cell r="S536">
            <v>9476000</v>
          </cell>
          <cell r="T536" t="str">
            <v>2025-10-01</v>
          </cell>
          <cell r="U536">
            <v>9476000</v>
          </cell>
          <cell r="V536">
            <v>9476000</v>
          </cell>
          <cell r="W536">
            <v>0</v>
          </cell>
          <cell r="X536" t="str">
            <v>NO</v>
          </cell>
          <cell r="Y536" t="str">
            <v>NO</v>
          </cell>
          <cell r="Z536" t="str">
            <v>85125</v>
          </cell>
          <cell r="AA536">
            <v>9476000</v>
          </cell>
          <cell r="AB536">
            <v>0</v>
          </cell>
          <cell r="AC536" t="str">
            <v>2055</v>
          </cell>
          <cell r="AD536" t="str">
            <v>Dirección de Regulación, Planeación, Estandarización y Normalización</v>
          </cell>
          <cell r="AF536" t="str">
            <v>profesional experto tematico 10</v>
          </cell>
          <cell r="AG536" t="str">
            <v>DIRPEN_01 - Realizar la evaluación de la calidad estadística conforme a la NTC PE 1000:2020, considerando los componentes de seguimiento vinculados al proceso.</v>
          </cell>
          <cell r="AH536">
            <v>1</v>
          </cell>
          <cell r="AI536">
            <v>0</v>
          </cell>
          <cell r="AJ536">
            <v>0</v>
          </cell>
          <cell r="AK536">
            <v>0</v>
          </cell>
          <cell r="AL536">
            <v>0</v>
          </cell>
          <cell r="AM536">
            <v>1</v>
          </cell>
          <cell r="AN536" t="str">
            <v>DIRPEN_01</v>
          </cell>
          <cell r="AO536">
            <v>9476000</v>
          </cell>
          <cell r="AP536" t="str">
            <v>0</v>
          </cell>
          <cell r="AQ536">
            <v>0</v>
          </cell>
          <cell r="AR536" t="str">
            <v>0</v>
          </cell>
          <cell r="AS536">
            <v>0</v>
          </cell>
          <cell r="AT536">
            <v>9476000</v>
          </cell>
          <cell r="AU536">
            <v>0</v>
          </cell>
        </row>
        <row r="537">
          <cell r="A537">
            <v>362110425</v>
          </cell>
          <cell r="B537" t="str">
            <v>Dirección de Regulación, Planeación, Estandarización y Normalización</v>
          </cell>
          <cell r="C537" t="str">
            <v>DIRPEN</v>
          </cell>
          <cell r="D537" t="str">
            <v>CAL_2025_EVAL_CAL_SE</v>
          </cell>
          <cell r="E537" t="str">
            <v>Calidad</v>
          </cell>
          <cell r="F537" t="str">
            <v>Ampliación de la capacidad del SEN</v>
          </cell>
          <cell r="G537" t="str">
            <v>Servicio de evaluación</v>
          </cell>
          <cell r="H537" t="str">
            <v>DIRPEN-Ampliación de la capacidad del SEN-Servicio de evaluación</v>
          </cell>
          <cell r="I537" t="str">
            <v>202300000000100</v>
          </cell>
          <cell r="J537" t="str">
            <v>DIRECCIÓN TERRITORIAL CENTRAL</v>
          </cell>
          <cell r="K537" t="str">
            <v>DANE CENTRAL</v>
          </cell>
          <cell r="L537" t="str">
            <v>Talento Humano</v>
          </cell>
          <cell r="M537" t="str">
            <v>Profesional</v>
          </cell>
          <cell r="N537" t="str">
            <v>1</v>
          </cell>
          <cell r="O537">
            <v>1</v>
          </cell>
          <cell r="P537" t="str">
            <v>0</v>
          </cell>
          <cell r="Q537" t="str">
            <v>1.0000000000</v>
          </cell>
          <cell r="R537">
            <v>100</v>
          </cell>
          <cell r="S537">
            <v>9476000</v>
          </cell>
          <cell r="T537" t="str">
            <v>2025-10-01</v>
          </cell>
          <cell r="U537">
            <v>9476000</v>
          </cell>
          <cell r="V537">
            <v>9476000</v>
          </cell>
          <cell r="W537">
            <v>0</v>
          </cell>
          <cell r="X537" t="str">
            <v>NO</v>
          </cell>
          <cell r="Y537" t="str">
            <v>NO</v>
          </cell>
          <cell r="Z537" t="str">
            <v>85025</v>
          </cell>
          <cell r="AA537">
            <v>9476000</v>
          </cell>
          <cell r="AB537">
            <v>0</v>
          </cell>
          <cell r="AC537" t="str">
            <v>2054</v>
          </cell>
          <cell r="AD537" t="str">
            <v>Dirección de Regulación, Planeación, Estandarización y Normalización</v>
          </cell>
          <cell r="AF537" t="str">
            <v>profesional experto tematico 9</v>
          </cell>
          <cell r="AG537" t="str">
            <v>DIRPEN_01 - Realizar la evaluación de la calidad estadística conforme a la NTC PE 1000:2020, considerando los componentes de seguimiento vinculados al proceso.</v>
          </cell>
          <cell r="AH537">
            <v>1</v>
          </cell>
          <cell r="AI537">
            <v>0</v>
          </cell>
          <cell r="AJ537">
            <v>0</v>
          </cell>
          <cell r="AK537">
            <v>0</v>
          </cell>
          <cell r="AL537">
            <v>0</v>
          </cell>
          <cell r="AM537">
            <v>1</v>
          </cell>
          <cell r="AN537" t="str">
            <v>DIRPEN_01</v>
          </cell>
          <cell r="AO537">
            <v>9476000</v>
          </cell>
          <cell r="AP537" t="str">
            <v>0</v>
          </cell>
          <cell r="AQ537">
            <v>0</v>
          </cell>
          <cell r="AR537" t="str">
            <v>0</v>
          </cell>
          <cell r="AS537">
            <v>0</v>
          </cell>
          <cell r="AT537">
            <v>9476000</v>
          </cell>
          <cell r="AU537">
            <v>0</v>
          </cell>
        </row>
        <row r="538">
          <cell r="A538">
            <v>362010425</v>
          </cell>
          <cell r="B538" t="str">
            <v>Dirección de Regulación, Planeación, Estandarización y Normalización</v>
          </cell>
          <cell r="C538" t="str">
            <v>DIRPEN</v>
          </cell>
          <cell r="D538" t="str">
            <v>CAL_2025_EVAL_CAL_SE</v>
          </cell>
          <cell r="E538" t="str">
            <v>Calidad</v>
          </cell>
          <cell r="F538" t="str">
            <v>Ampliación de la capacidad del SEN</v>
          </cell>
          <cell r="G538" t="str">
            <v>Servicio de evaluación</v>
          </cell>
          <cell r="H538" t="str">
            <v>DIRPEN-Ampliación de la capacidad del SEN-Servicio de evaluación</v>
          </cell>
          <cell r="I538" t="str">
            <v>202300000000100</v>
          </cell>
          <cell r="J538" t="str">
            <v>DIRECCIÓN TERRITORIAL CENTRAL</v>
          </cell>
          <cell r="K538" t="str">
            <v>DANE CENTRAL</v>
          </cell>
          <cell r="L538" t="str">
            <v>Talento Humano</v>
          </cell>
          <cell r="M538" t="str">
            <v>Profesional</v>
          </cell>
          <cell r="N538" t="str">
            <v>1</v>
          </cell>
          <cell r="O538">
            <v>1</v>
          </cell>
          <cell r="P538" t="str">
            <v>0</v>
          </cell>
          <cell r="Q538" t="str">
            <v>1.0000000000</v>
          </cell>
          <cell r="R538">
            <v>100</v>
          </cell>
          <cell r="S538">
            <v>9476000</v>
          </cell>
          <cell r="T538" t="str">
            <v>2025-10-01</v>
          </cell>
          <cell r="U538">
            <v>9476000</v>
          </cell>
          <cell r="V538">
            <v>9476000</v>
          </cell>
          <cell r="W538">
            <v>0</v>
          </cell>
          <cell r="X538" t="str">
            <v>NO</v>
          </cell>
          <cell r="Y538" t="str">
            <v>NO</v>
          </cell>
          <cell r="Z538" t="str">
            <v>86025</v>
          </cell>
          <cell r="AA538">
            <v>9476000</v>
          </cell>
          <cell r="AB538">
            <v>0</v>
          </cell>
          <cell r="AC538" t="str">
            <v>2052</v>
          </cell>
          <cell r="AD538" t="str">
            <v>Dirección de Regulación, Planeación, Estandarización y Normalización</v>
          </cell>
          <cell r="AF538" t="str">
            <v>profesional experto tematico 8</v>
          </cell>
          <cell r="AG538" t="str">
            <v>DIRPEN_01 - Realizar la evaluación de la calidad estadística conforme a la NTC PE 1000:2020, considerando los componentes de seguimiento vinculados al proceso.</v>
          </cell>
          <cell r="AH538">
            <v>1</v>
          </cell>
          <cell r="AI538">
            <v>0</v>
          </cell>
          <cell r="AJ538">
            <v>0</v>
          </cell>
          <cell r="AK538">
            <v>0</v>
          </cell>
          <cell r="AL538">
            <v>0</v>
          </cell>
          <cell r="AM538">
            <v>1</v>
          </cell>
          <cell r="AN538" t="str">
            <v>DIRPEN_01</v>
          </cell>
          <cell r="AO538">
            <v>9476000</v>
          </cell>
          <cell r="AP538" t="str">
            <v>0</v>
          </cell>
          <cell r="AQ538">
            <v>0</v>
          </cell>
          <cell r="AR538" t="str">
            <v>0</v>
          </cell>
          <cell r="AS538">
            <v>0</v>
          </cell>
          <cell r="AT538">
            <v>9476000</v>
          </cell>
          <cell r="AU538">
            <v>0</v>
          </cell>
        </row>
        <row r="539">
          <cell r="A539">
            <v>361910425</v>
          </cell>
          <cell r="B539" t="str">
            <v>Dirección de Regulación, Planeación, Estandarización y Normalización</v>
          </cell>
          <cell r="C539" t="str">
            <v>DIRPEN</v>
          </cell>
          <cell r="D539" t="str">
            <v>CAL_2025_EVAL_CAL_SE</v>
          </cell>
          <cell r="E539" t="str">
            <v>Calidad</v>
          </cell>
          <cell r="F539" t="str">
            <v>Ampliación de la capacidad del SEN</v>
          </cell>
          <cell r="G539" t="str">
            <v>Servicio de evaluación</v>
          </cell>
          <cell r="H539" t="str">
            <v>DIRPEN-Ampliación de la capacidad del SEN-Servicio de evaluación</v>
          </cell>
          <cell r="I539" t="str">
            <v>202300000000100</v>
          </cell>
          <cell r="J539" t="str">
            <v>DIRECCIÓN TERRITORIAL CENTRAL</v>
          </cell>
          <cell r="K539" t="str">
            <v>DANE CENTRAL</v>
          </cell>
          <cell r="L539" t="str">
            <v>Talento Humano</v>
          </cell>
          <cell r="M539" t="str">
            <v>Profesional</v>
          </cell>
          <cell r="N539" t="str">
            <v>1</v>
          </cell>
          <cell r="O539">
            <v>1</v>
          </cell>
          <cell r="P539" t="str">
            <v>0</v>
          </cell>
          <cell r="Q539" t="str">
            <v>1.0000000000</v>
          </cell>
          <cell r="R539">
            <v>100</v>
          </cell>
          <cell r="S539">
            <v>9476000</v>
          </cell>
          <cell r="T539" t="str">
            <v>2025-10-01</v>
          </cell>
          <cell r="U539">
            <v>9476000</v>
          </cell>
          <cell r="V539">
            <v>9476000</v>
          </cell>
          <cell r="W539">
            <v>0</v>
          </cell>
          <cell r="X539" t="str">
            <v>NO</v>
          </cell>
          <cell r="Y539" t="str">
            <v>NO</v>
          </cell>
          <cell r="Z539" t="str">
            <v>85925</v>
          </cell>
          <cell r="AA539">
            <v>9476000</v>
          </cell>
          <cell r="AB539">
            <v>0</v>
          </cell>
          <cell r="AC539" t="str">
            <v>2051</v>
          </cell>
          <cell r="AD539" t="str">
            <v>Dirección de Regulación, Planeación, Estandarización y Normalización</v>
          </cell>
          <cell r="AF539" t="str">
            <v>profesional experto tematico 7</v>
          </cell>
          <cell r="AG539" t="str">
            <v>DIRPEN_01 - Realizar la evaluación de la calidad estadística conforme a la NTC PE 1000:2020, considerando los componentes de seguimiento vinculados al proceso.</v>
          </cell>
          <cell r="AH539">
            <v>1</v>
          </cell>
          <cell r="AI539">
            <v>0</v>
          </cell>
          <cell r="AJ539">
            <v>0</v>
          </cell>
          <cell r="AK539">
            <v>0</v>
          </cell>
          <cell r="AL539">
            <v>0</v>
          </cell>
          <cell r="AM539">
            <v>1</v>
          </cell>
          <cell r="AN539" t="str">
            <v>DIRPEN_01</v>
          </cell>
          <cell r="AO539">
            <v>9476000</v>
          </cell>
          <cell r="AP539" t="str">
            <v>0</v>
          </cell>
          <cell r="AQ539">
            <v>0</v>
          </cell>
          <cell r="AR539" t="str">
            <v>0</v>
          </cell>
          <cell r="AS539">
            <v>0</v>
          </cell>
          <cell r="AT539">
            <v>9476000</v>
          </cell>
          <cell r="AU539">
            <v>0</v>
          </cell>
        </row>
        <row r="540">
          <cell r="A540">
            <v>361710425</v>
          </cell>
          <cell r="B540" t="str">
            <v>Dirección de Regulación, Planeación, Estandarización y Normalización</v>
          </cell>
          <cell r="C540" t="str">
            <v>DIRPEN</v>
          </cell>
          <cell r="D540" t="str">
            <v>CAL_2025_EVAL_CAL_SE</v>
          </cell>
          <cell r="E540" t="str">
            <v>Calidad</v>
          </cell>
          <cell r="F540" t="str">
            <v>Ampliación de la capacidad del SEN</v>
          </cell>
          <cell r="G540" t="str">
            <v>Servicio de evaluación</v>
          </cell>
          <cell r="H540" t="str">
            <v>DIRPEN-Ampliación de la capacidad del SEN-Servicio de evaluación</v>
          </cell>
          <cell r="I540" t="str">
            <v>202300000000100</v>
          </cell>
          <cell r="J540" t="str">
            <v>DIRECCIÓN TERRITORIAL CENTRAL</v>
          </cell>
          <cell r="K540" t="str">
            <v>DANE CENTRAL</v>
          </cell>
          <cell r="L540" t="str">
            <v>Talento Humano</v>
          </cell>
          <cell r="M540" t="str">
            <v>Profesional</v>
          </cell>
          <cell r="N540" t="str">
            <v>1</v>
          </cell>
          <cell r="O540">
            <v>1</v>
          </cell>
          <cell r="P540" t="str">
            <v>0</v>
          </cell>
          <cell r="Q540" t="str">
            <v>1.0000000000</v>
          </cell>
          <cell r="R540">
            <v>100</v>
          </cell>
          <cell r="S540">
            <v>9476000</v>
          </cell>
          <cell r="T540" t="str">
            <v>2025-10-01</v>
          </cell>
          <cell r="U540">
            <v>9476000</v>
          </cell>
          <cell r="V540">
            <v>9476000</v>
          </cell>
          <cell r="W540">
            <v>0</v>
          </cell>
          <cell r="X540" t="str">
            <v>NO</v>
          </cell>
          <cell r="Y540" t="str">
            <v>NO</v>
          </cell>
          <cell r="Z540" t="str">
            <v>85625</v>
          </cell>
          <cell r="AA540">
            <v>9476000</v>
          </cell>
          <cell r="AB540">
            <v>0</v>
          </cell>
          <cell r="AC540" t="str">
            <v>2048</v>
          </cell>
          <cell r="AD540" t="str">
            <v>Dirección de Regulación, Planeación, Estandarización y Normalización</v>
          </cell>
          <cell r="AF540" t="str">
            <v>profesional experto tematico 5</v>
          </cell>
          <cell r="AG540" t="str">
            <v>DIRPEN_01 - Realizar la evaluación de la calidad estadística conforme a la NTC PE 1000:2020, considerando los componentes de seguimiento vinculados al proceso.</v>
          </cell>
          <cell r="AH540">
            <v>1</v>
          </cell>
          <cell r="AI540">
            <v>0</v>
          </cell>
          <cell r="AJ540">
            <v>0</v>
          </cell>
          <cell r="AK540">
            <v>0</v>
          </cell>
          <cell r="AL540">
            <v>0</v>
          </cell>
          <cell r="AM540">
            <v>1</v>
          </cell>
          <cell r="AN540" t="str">
            <v>DIRPEN_01</v>
          </cell>
          <cell r="AO540">
            <v>9476000</v>
          </cell>
          <cell r="AP540" t="str">
            <v>0</v>
          </cell>
          <cell r="AQ540">
            <v>0</v>
          </cell>
          <cell r="AR540" t="str">
            <v>0</v>
          </cell>
          <cell r="AS540">
            <v>0</v>
          </cell>
          <cell r="AT540">
            <v>9476000</v>
          </cell>
          <cell r="AU540">
            <v>0</v>
          </cell>
        </row>
        <row r="541">
          <cell r="A541">
            <v>361610425</v>
          </cell>
          <cell r="B541" t="str">
            <v>Dirección de Regulación, Planeación, Estandarización y Normalización</v>
          </cell>
          <cell r="C541" t="str">
            <v>DIRPEN</v>
          </cell>
          <cell r="D541" t="str">
            <v>CAL_2025_EVAL_CAL_SE</v>
          </cell>
          <cell r="E541" t="str">
            <v>Calidad</v>
          </cell>
          <cell r="F541" t="str">
            <v>Ampliación de la capacidad del SEN</v>
          </cell>
          <cell r="G541" t="str">
            <v>Servicio de evaluación</v>
          </cell>
          <cell r="H541" t="str">
            <v>DIRPEN-Ampliación de la capacidad del SEN-Servicio de evaluación</v>
          </cell>
          <cell r="I541" t="str">
            <v>202300000000100</v>
          </cell>
          <cell r="J541" t="str">
            <v>DIRECCIÓN TERRITORIAL CENTRAL</v>
          </cell>
          <cell r="K541" t="str">
            <v>DANE CENTRAL</v>
          </cell>
          <cell r="L541" t="str">
            <v>Talento Humano</v>
          </cell>
          <cell r="M541" t="str">
            <v>Profesional</v>
          </cell>
          <cell r="N541" t="str">
            <v>1</v>
          </cell>
          <cell r="O541">
            <v>1</v>
          </cell>
          <cell r="P541" t="str">
            <v>0</v>
          </cell>
          <cell r="Q541" t="str">
            <v>1.0000000000</v>
          </cell>
          <cell r="R541">
            <v>100</v>
          </cell>
          <cell r="S541">
            <v>9476000</v>
          </cell>
          <cell r="T541" t="str">
            <v>2025-10-01</v>
          </cell>
          <cell r="U541">
            <v>9476000</v>
          </cell>
          <cell r="V541">
            <v>9476000</v>
          </cell>
          <cell r="W541">
            <v>0</v>
          </cell>
          <cell r="X541" t="str">
            <v>NO</v>
          </cell>
          <cell r="Y541" t="str">
            <v>NO</v>
          </cell>
          <cell r="Z541" t="str">
            <v>85325</v>
          </cell>
          <cell r="AA541">
            <v>9476000</v>
          </cell>
          <cell r="AB541">
            <v>0</v>
          </cell>
          <cell r="AC541" t="str">
            <v>2047</v>
          </cell>
          <cell r="AD541" t="str">
            <v>Dirección de Regulación, Planeación, Estandarización y Normalización</v>
          </cell>
          <cell r="AF541" t="str">
            <v>profesional experto tematico 4</v>
          </cell>
          <cell r="AG541" t="str">
            <v>DIRPEN_01 - Realizar la evaluación de la calidad estadística conforme a la NTC PE 1000:2020, considerando los componentes de seguimiento vinculados al proceso.</v>
          </cell>
          <cell r="AH541">
            <v>1</v>
          </cell>
          <cell r="AI541">
            <v>0</v>
          </cell>
          <cell r="AJ541">
            <v>0</v>
          </cell>
          <cell r="AK541">
            <v>0</v>
          </cell>
          <cell r="AL541">
            <v>0</v>
          </cell>
          <cell r="AM541">
            <v>1</v>
          </cell>
          <cell r="AN541" t="str">
            <v>DIRPEN_01</v>
          </cell>
          <cell r="AO541">
            <v>9476000</v>
          </cell>
          <cell r="AP541" t="str">
            <v>0</v>
          </cell>
          <cell r="AQ541">
            <v>0</v>
          </cell>
          <cell r="AR541" t="str">
            <v>0</v>
          </cell>
          <cell r="AS541">
            <v>0</v>
          </cell>
          <cell r="AT541">
            <v>9476000</v>
          </cell>
          <cell r="AU541">
            <v>0</v>
          </cell>
        </row>
        <row r="542">
          <cell r="A542">
            <v>361510425</v>
          </cell>
          <cell r="B542" t="str">
            <v>Dirección de Regulación, Planeación, Estandarización y Normalización</v>
          </cell>
          <cell r="C542" t="str">
            <v>DIRPEN</v>
          </cell>
          <cell r="D542" t="str">
            <v>CAL_2025_EVAL_CAL_SE</v>
          </cell>
          <cell r="E542" t="str">
            <v>Calidad</v>
          </cell>
          <cell r="F542" t="str">
            <v>Ampliación de la capacidad del SEN</v>
          </cell>
          <cell r="G542" t="str">
            <v>Servicio de evaluación</v>
          </cell>
          <cell r="H542" t="str">
            <v>DIRPEN-Ampliación de la capacidad del SEN-Servicio de evaluación</v>
          </cell>
          <cell r="I542" t="str">
            <v>202300000000100</v>
          </cell>
          <cell r="J542" t="str">
            <v>DIRECCIÓN TERRITORIAL CENTRAL</v>
          </cell>
          <cell r="K542" t="str">
            <v>DANE CENTRAL</v>
          </cell>
          <cell r="L542" t="str">
            <v>Talento Humano</v>
          </cell>
          <cell r="M542" t="str">
            <v>Profesional</v>
          </cell>
          <cell r="N542" t="str">
            <v>1</v>
          </cell>
          <cell r="O542">
            <v>1</v>
          </cell>
          <cell r="P542" t="str">
            <v>0</v>
          </cell>
          <cell r="Q542" t="str">
            <v>1.0000000000</v>
          </cell>
          <cell r="R542">
            <v>100</v>
          </cell>
          <cell r="S542">
            <v>9476000</v>
          </cell>
          <cell r="T542" t="str">
            <v>2025-10-01</v>
          </cell>
          <cell r="U542">
            <v>9476000</v>
          </cell>
          <cell r="V542">
            <v>9476000</v>
          </cell>
          <cell r="W542">
            <v>0</v>
          </cell>
          <cell r="X542" t="str">
            <v>NO</v>
          </cell>
          <cell r="Y542" t="str">
            <v>NO</v>
          </cell>
          <cell r="Z542" t="str">
            <v>85225</v>
          </cell>
          <cell r="AA542">
            <v>9476000</v>
          </cell>
          <cell r="AB542">
            <v>0</v>
          </cell>
          <cell r="AC542" t="str">
            <v>2046</v>
          </cell>
          <cell r="AD542" t="str">
            <v>Dirección de Regulación, Planeación, Estandarización y Normalización</v>
          </cell>
          <cell r="AF542" t="str">
            <v>profesional experto tematico 3</v>
          </cell>
          <cell r="AG542" t="str">
            <v>DIRPEN_01 - Realizar la evaluación de la calidad estadística conforme a la NTC PE 1000:2020, considerando los componentes de seguimiento vinculados al proceso.</v>
          </cell>
          <cell r="AH542">
            <v>1</v>
          </cell>
          <cell r="AI542">
            <v>0</v>
          </cell>
          <cell r="AJ542">
            <v>0</v>
          </cell>
          <cell r="AK542">
            <v>0</v>
          </cell>
          <cell r="AL542">
            <v>0</v>
          </cell>
          <cell r="AM542">
            <v>1</v>
          </cell>
          <cell r="AN542" t="str">
            <v>DIRPEN_01</v>
          </cell>
          <cell r="AO542">
            <v>9476000</v>
          </cell>
          <cell r="AP542" t="str">
            <v>0</v>
          </cell>
          <cell r="AQ542">
            <v>0</v>
          </cell>
          <cell r="AR542" t="str">
            <v>0</v>
          </cell>
          <cell r="AS542">
            <v>0</v>
          </cell>
          <cell r="AT542">
            <v>9476000</v>
          </cell>
          <cell r="AU542">
            <v>0</v>
          </cell>
        </row>
        <row r="543">
          <cell r="A543">
            <v>361410425</v>
          </cell>
          <cell r="B543" t="str">
            <v>Dirección de Regulación, Planeación, Estandarización y Normalización</v>
          </cell>
          <cell r="C543" t="str">
            <v>DIRPEN</v>
          </cell>
          <cell r="D543" t="str">
            <v>CAL_2025_EVAL_CAL_SE</v>
          </cell>
          <cell r="E543" t="str">
            <v>Calidad</v>
          </cell>
          <cell r="F543" t="str">
            <v>Ampliación de la capacidad del SEN</v>
          </cell>
          <cell r="G543" t="str">
            <v>Servicio de evaluación</v>
          </cell>
          <cell r="H543" t="str">
            <v>DIRPEN-Ampliación de la capacidad del SEN-Servicio de evaluación</v>
          </cell>
          <cell r="I543" t="str">
            <v>202300000000100</v>
          </cell>
          <cell r="J543" t="str">
            <v>DIRECCIÓN TERRITORIAL CENTRAL</v>
          </cell>
          <cell r="K543" t="str">
            <v>DANE CENTRAL</v>
          </cell>
          <cell r="L543" t="str">
            <v>Talento Humano</v>
          </cell>
          <cell r="M543" t="str">
            <v>Profesional</v>
          </cell>
          <cell r="N543" t="str">
            <v>1</v>
          </cell>
          <cell r="O543">
            <v>1</v>
          </cell>
          <cell r="P543" t="str">
            <v>0</v>
          </cell>
          <cell r="Q543" t="str">
            <v>1.0000000000</v>
          </cell>
          <cell r="R543">
            <v>100</v>
          </cell>
          <cell r="S543">
            <v>9476000</v>
          </cell>
          <cell r="T543" t="str">
            <v>2025-10-01</v>
          </cell>
          <cell r="U543">
            <v>9476000</v>
          </cell>
          <cell r="V543">
            <v>9476000</v>
          </cell>
          <cell r="W543">
            <v>0</v>
          </cell>
          <cell r="X543" t="str">
            <v>NO</v>
          </cell>
          <cell r="Y543" t="str">
            <v>NO</v>
          </cell>
          <cell r="Z543" t="str">
            <v>85525</v>
          </cell>
          <cell r="AA543">
            <v>9476000</v>
          </cell>
          <cell r="AB543">
            <v>0</v>
          </cell>
          <cell r="AC543" t="str">
            <v>2045</v>
          </cell>
          <cell r="AD543" t="str">
            <v>Dirección de Regulación, Planeación, Estandarización y Normalización</v>
          </cell>
          <cell r="AF543" t="str">
            <v>profesional experto tematico 2</v>
          </cell>
          <cell r="AG543" t="str">
            <v>DIRPEN_01 - Realizar la evaluación de la calidad estadística conforme a la NTC PE 1000:2020, considerando los componentes de seguimiento vinculados al proceso.</v>
          </cell>
          <cell r="AH543">
            <v>1</v>
          </cell>
          <cell r="AI543">
            <v>0</v>
          </cell>
          <cell r="AJ543">
            <v>0</v>
          </cell>
          <cell r="AK543">
            <v>0</v>
          </cell>
          <cell r="AL543">
            <v>0</v>
          </cell>
          <cell r="AM543">
            <v>1</v>
          </cell>
          <cell r="AN543" t="str">
            <v>DIRPEN_01</v>
          </cell>
          <cell r="AO543">
            <v>9476000</v>
          </cell>
          <cell r="AP543" t="str">
            <v>0</v>
          </cell>
          <cell r="AQ543">
            <v>0</v>
          </cell>
          <cell r="AR543" t="str">
            <v>0</v>
          </cell>
          <cell r="AS543">
            <v>0</v>
          </cell>
          <cell r="AT543">
            <v>9476000</v>
          </cell>
          <cell r="AU543">
            <v>0</v>
          </cell>
        </row>
        <row r="544">
          <cell r="A544">
            <v>361310425</v>
          </cell>
          <cell r="B544" t="str">
            <v>Dirección de Regulación, Planeación, Estandarización y Normalización</v>
          </cell>
          <cell r="C544" t="str">
            <v>DIRPEN</v>
          </cell>
          <cell r="D544" t="str">
            <v>CAL_2025_EVAL_CAL_SE</v>
          </cell>
          <cell r="E544" t="str">
            <v>Calidad</v>
          </cell>
          <cell r="F544" t="str">
            <v>Ampliación de la capacidad del SEN</v>
          </cell>
          <cell r="G544" t="str">
            <v>Servicio de evaluación</v>
          </cell>
          <cell r="H544" t="str">
            <v>DIRPEN-Ampliación de la capacidad del SEN-Servicio de evaluación</v>
          </cell>
          <cell r="I544" t="str">
            <v>202300000000100</v>
          </cell>
          <cell r="J544" t="str">
            <v>DIRECCIÓN TERRITORIAL CENTRAL</v>
          </cell>
          <cell r="K544" t="str">
            <v>DANE CENTRAL</v>
          </cell>
          <cell r="L544" t="str">
            <v>Talento Humano</v>
          </cell>
          <cell r="M544" t="str">
            <v>Profesional</v>
          </cell>
          <cell r="N544" t="str">
            <v>1</v>
          </cell>
          <cell r="O544">
            <v>1</v>
          </cell>
          <cell r="P544" t="str">
            <v>0</v>
          </cell>
          <cell r="Q544" t="str">
            <v>1.0000000000</v>
          </cell>
          <cell r="R544">
            <v>100</v>
          </cell>
          <cell r="S544">
            <v>9476000</v>
          </cell>
          <cell r="T544" t="str">
            <v>2025-10-01</v>
          </cell>
          <cell r="U544">
            <v>9476000</v>
          </cell>
          <cell r="V544">
            <v>9476000</v>
          </cell>
          <cell r="W544">
            <v>0</v>
          </cell>
          <cell r="X544" t="str">
            <v>NO</v>
          </cell>
          <cell r="Y544" t="str">
            <v>NO</v>
          </cell>
          <cell r="Z544" t="str">
            <v>85425</v>
          </cell>
          <cell r="AA544">
            <v>9476000</v>
          </cell>
          <cell r="AB544">
            <v>0</v>
          </cell>
          <cell r="AC544" t="str">
            <v>2043</v>
          </cell>
          <cell r="AD544" t="str">
            <v>Dirección de Regulación, Planeación, Estandarización y Normalización</v>
          </cell>
          <cell r="AF544" t="str">
            <v>profesional experto tematico 1</v>
          </cell>
          <cell r="AG544" t="str">
            <v>DIRPEN_01 - Realizar la evaluación de la calidad estadística conforme a la NTC PE 1000:2020, considerando los componentes de seguimiento vinculados al proceso.</v>
          </cell>
          <cell r="AH544">
            <v>1</v>
          </cell>
          <cell r="AI544">
            <v>0</v>
          </cell>
          <cell r="AJ544">
            <v>0</v>
          </cell>
          <cell r="AK544">
            <v>0</v>
          </cell>
          <cell r="AL544">
            <v>0</v>
          </cell>
          <cell r="AM544">
            <v>1</v>
          </cell>
          <cell r="AN544" t="str">
            <v>DIRPEN_01</v>
          </cell>
          <cell r="AO544">
            <v>9476000</v>
          </cell>
          <cell r="AP544" t="str">
            <v>0</v>
          </cell>
          <cell r="AQ544">
            <v>0</v>
          </cell>
          <cell r="AR544" t="str">
            <v>0</v>
          </cell>
          <cell r="AS544">
            <v>0</v>
          </cell>
          <cell r="AT544">
            <v>9476000</v>
          </cell>
          <cell r="AU544">
            <v>0</v>
          </cell>
        </row>
        <row r="545">
          <cell r="A545">
            <v>363210425</v>
          </cell>
          <cell r="B545" t="str">
            <v>Dirección de Regulación, Planeación, Estandarización y Normalización</v>
          </cell>
          <cell r="C545" t="str">
            <v>DIRPEN</v>
          </cell>
          <cell r="D545" t="str">
            <v>DTEC_DIRPEN_2025_SA_SEN</v>
          </cell>
          <cell r="E545" t="str">
            <v>Direccion Tecnica</v>
          </cell>
          <cell r="F545" t="str">
            <v>Ampliación de la capacidad del SEN</v>
          </cell>
          <cell r="G545" t="str">
            <v>Servicio de articulación del Sistema Estadístico Nacional</v>
          </cell>
          <cell r="H545" t="str">
            <v>DIRPEN-Ampliación de la capacidad del SEN-Servicio de articulación del Sistema Estadístico Nacional</v>
          </cell>
          <cell r="I545" t="str">
            <v>202300000000100</v>
          </cell>
          <cell r="J545" t="str">
            <v>DIRECCIÓN TERRITORIAL CENTRAL</v>
          </cell>
          <cell r="K545" t="str">
            <v>DANE CENTRAL</v>
          </cell>
          <cell r="L545" t="str">
            <v>Talento Humano</v>
          </cell>
          <cell r="M545" t="str">
            <v>Profesional</v>
          </cell>
          <cell r="N545" t="str">
            <v>1</v>
          </cell>
          <cell r="O545">
            <v>7</v>
          </cell>
          <cell r="P545" t="str">
            <v>26</v>
          </cell>
          <cell r="Q545" t="str">
            <v>7.8666666667</v>
          </cell>
          <cell r="R545">
            <v>100</v>
          </cell>
          <cell r="S545">
            <v>8500000</v>
          </cell>
          <cell r="T545" t="str">
            <v>2025-05-05</v>
          </cell>
          <cell r="U545">
            <v>66866666.670000002</v>
          </cell>
          <cell r="V545">
            <v>66866667</v>
          </cell>
          <cell r="W545">
            <v>-0.32999999821186071</v>
          </cell>
          <cell r="X545" t="str">
            <v>no</v>
          </cell>
          <cell r="Y545" t="str">
            <v>no</v>
          </cell>
          <cell r="Z545" t="str">
            <v>94425</v>
          </cell>
          <cell r="AA545">
            <v>66866667</v>
          </cell>
          <cell r="AB545">
            <v>-0.32999999821186071</v>
          </cell>
          <cell r="AC545" t="str">
            <v>5054</v>
          </cell>
          <cell r="AD545" t="str">
            <v>Dirección de Regulación, Planeación, Estandarización y Normalización</v>
          </cell>
          <cell r="AF545" t="str">
            <v>Ingeniero PEN OPLAN 2</v>
          </cell>
          <cell r="AG545" t="str">
            <v>DIRPEN_06 - Promover el desarrollo de las estrategias, acciones y metas del Plan Estadístico Nacional 2023 - 2027 para la vigencia 2025 con atributos de calidad y oportunidad.</v>
          </cell>
          <cell r="AH545">
            <v>1</v>
          </cell>
          <cell r="AI545">
            <v>0</v>
          </cell>
          <cell r="AJ545">
            <v>0</v>
          </cell>
          <cell r="AK545">
            <v>0</v>
          </cell>
          <cell r="AL545">
            <v>0</v>
          </cell>
          <cell r="AM545">
            <v>1</v>
          </cell>
          <cell r="AN545" t="str">
            <v>DIRPEN_06</v>
          </cell>
          <cell r="AO545">
            <v>66866666.670000002</v>
          </cell>
          <cell r="AP545" t="str">
            <v>0</v>
          </cell>
          <cell r="AQ545">
            <v>0</v>
          </cell>
          <cell r="AR545" t="str">
            <v>0</v>
          </cell>
          <cell r="AS545">
            <v>0</v>
          </cell>
          <cell r="AT545">
            <v>66866666.670000002</v>
          </cell>
          <cell r="AU545">
            <v>0</v>
          </cell>
        </row>
        <row r="546">
          <cell r="A546">
            <v>363110425</v>
          </cell>
          <cell r="B546" t="str">
            <v>Dirección de Regulación, Planeación, Estandarización y Normalización</v>
          </cell>
          <cell r="C546" t="str">
            <v>DIRPEN</v>
          </cell>
          <cell r="D546" t="str">
            <v>DTEC_DIRPEN_2025_SA_SEN</v>
          </cell>
          <cell r="E546" t="str">
            <v>Direccion Tecnica</v>
          </cell>
          <cell r="F546" t="str">
            <v>Ampliación de la capacidad del SEN</v>
          </cell>
          <cell r="G546" t="str">
            <v>Servicio de articulación del Sistema Estadístico Nacional</v>
          </cell>
          <cell r="H546" t="str">
            <v>DIRPEN-Ampliación de la capacidad del SEN-Servicio de articulación del Sistema Estadístico Nacional</v>
          </cell>
          <cell r="I546" t="str">
            <v>202300000000100</v>
          </cell>
          <cell r="J546" t="str">
            <v>DIRECCIÓN TERRITORIAL CENTRAL</v>
          </cell>
          <cell r="K546" t="str">
            <v>DANE CENTRAL</v>
          </cell>
          <cell r="L546" t="str">
            <v>Talento Humano</v>
          </cell>
          <cell r="M546" t="str">
            <v>Profesional</v>
          </cell>
          <cell r="N546" t="str">
            <v>1</v>
          </cell>
          <cell r="O546">
            <v>7</v>
          </cell>
          <cell r="P546" t="str">
            <v>26</v>
          </cell>
          <cell r="Q546" t="str">
            <v>7.8666666667</v>
          </cell>
          <cell r="R546">
            <v>100</v>
          </cell>
          <cell r="S546">
            <v>7000000</v>
          </cell>
          <cell r="T546" t="str">
            <v>2025-05-05</v>
          </cell>
          <cell r="U546">
            <v>55066666.670000002</v>
          </cell>
          <cell r="V546">
            <v>55066667</v>
          </cell>
          <cell r="W546">
            <v>-0.32999999821186071</v>
          </cell>
          <cell r="X546" t="str">
            <v>no</v>
          </cell>
          <cell r="Y546" t="str">
            <v>no</v>
          </cell>
          <cell r="Z546" t="str">
            <v>94325</v>
          </cell>
          <cell r="AA546">
            <v>55066667</v>
          </cell>
          <cell r="AB546">
            <v>-0.32999999821186071</v>
          </cell>
          <cell r="AC546" t="str">
            <v>5053</v>
          </cell>
          <cell r="AD546" t="str">
            <v>Dirección de Regulación, Planeación, Estandarización y Normalización</v>
          </cell>
          <cell r="AF546" t="str">
            <v>Ingeniero PEN OPLAN 1</v>
          </cell>
          <cell r="AG546" t="str">
            <v>DIRPEN_06 - Promover el desarrollo de las estrategias, acciones y metas del Plan Estadístico Nacional 2023 - 2027 para la vigencia 2025 con atributos de calidad y oportunidad.</v>
          </cell>
          <cell r="AH546">
            <v>1</v>
          </cell>
          <cell r="AI546">
            <v>0</v>
          </cell>
          <cell r="AJ546">
            <v>0</v>
          </cell>
          <cell r="AK546">
            <v>0</v>
          </cell>
          <cell r="AL546">
            <v>0</v>
          </cell>
          <cell r="AM546">
            <v>1</v>
          </cell>
          <cell r="AN546" t="str">
            <v>DIRPEN_06</v>
          </cell>
          <cell r="AO546">
            <v>55066666.670000002</v>
          </cell>
          <cell r="AP546" t="str">
            <v>0</v>
          </cell>
          <cell r="AQ546">
            <v>0</v>
          </cell>
          <cell r="AR546" t="str">
            <v>0</v>
          </cell>
          <cell r="AS546">
            <v>0</v>
          </cell>
          <cell r="AT546">
            <v>55066666.670000002</v>
          </cell>
          <cell r="AU546">
            <v>0</v>
          </cell>
        </row>
        <row r="547">
          <cell r="A547">
            <v>152810425</v>
          </cell>
          <cell r="B547" t="str">
            <v>Dirección de Regulación, Planeación, Estandarización y Normalización</v>
          </cell>
          <cell r="C547" t="str">
            <v>DIRPEN</v>
          </cell>
          <cell r="D547" t="str">
            <v>PLAYART_2025_SEI</v>
          </cell>
          <cell r="E547" t="str">
            <v>Planificacion Y Articulacion</v>
          </cell>
          <cell r="F547" t="str">
            <v>Ampliación de la capacidad del SEN</v>
          </cell>
          <cell r="G547" t="str">
            <v>Servicio de educación informal</v>
          </cell>
          <cell r="H547" t="str">
            <v>DIRPEN-Ampliación de la capacidad del SEN-Servicio de educación informal</v>
          </cell>
          <cell r="I547" t="str">
            <v>202300000000100</v>
          </cell>
          <cell r="J547" t="str">
            <v>DIRECCIÓN TERRITORIAL CENTRAL</v>
          </cell>
          <cell r="K547" t="str">
            <v>DANE CENTRAL</v>
          </cell>
          <cell r="L547" t="str">
            <v>Talento Humano</v>
          </cell>
          <cell r="M547" t="str">
            <v>Profesional</v>
          </cell>
          <cell r="N547" t="str">
            <v>1</v>
          </cell>
          <cell r="O547">
            <v>10</v>
          </cell>
          <cell r="P547" t="str">
            <v>11</v>
          </cell>
          <cell r="Q547" t="str">
            <v>10.3666666667</v>
          </cell>
          <cell r="R547">
            <v>100</v>
          </cell>
          <cell r="S547">
            <v>4638000</v>
          </cell>
          <cell r="T547" t="str">
            <v>2025-02-19</v>
          </cell>
          <cell r="U547">
            <v>48080600</v>
          </cell>
          <cell r="V547">
            <v>48080600</v>
          </cell>
          <cell r="W547">
            <v>0</v>
          </cell>
          <cell r="X547" t="str">
            <v>no</v>
          </cell>
          <cell r="Y547" t="str">
            <v>no</v>
          </cell>
          <cell r="Z547" t="str">
            <v>65225</v>
          </cell>
          <cell r="AA547">
            <v>48080600</v>
          </cell>
          <cell r="AB547">
            <v>0</v>
          </cell>
          <cell r="AC547" t="str">
            <v>5393</v>
          </cell>
          <cell r="AD547" t="str">
            <v>Dirección de Regulación, Planeación, Estandarización y Normalización</v>
          </cell>
          <cell r="AF547" t="str">
            <v>Heidy Ramirez - -</v>
          </cell>
          <cell r="AG547" t="str">
            <v>DIRPEN_08 - Implementar y desarrollar el plan de capacitación del Sistema Estadístico Nacional SEN 2025 para la promoción de los lineamientos, normas y estándares estadísticos.</v>
          </cell>
          <cell r="AH547">
            <v>1</v>
          </cell>
          <cell r="AI547">
            <v>0</v>
          </cell>
          <cell r="AJ547">
            <v>0</v>
          </cell>
          <cell r="AK547">
            <v>0</v>
          </cell>
          <cell r="AL547">
            <v>0</v>
          </cell>
          <cell r="AM547">
            <v>1</v>
          </cell>
          <cell r="AN547" t="str">
            <v>DIRPEN_08</v>
          </cell>
          <cell r="AO547">
            <v>48080600</v>
          </cell>
          <cell r="AP547" t="str">
            <v>0</v>
          </cell>
          <cell r="AQ547">
            <v>0</v>
          </cell>
          <cell r="AR547" t="str">
            <v>0</v>
          </cell>
          <cell r="AS547">
            <v>0</v>
          </cell>
          <cell r="AT547">
            <v>48080600</v>
          </cell>
          <cell r="AU547">
            <v>0</v>
          </cell>
        </row>
        <row r="548">
          <cell r="A548">
            <v>153010425</v>
          </cell>
          <cell r="B548" t="str">
            <v>Dirección de Regulación, Planeación, Estandarización y Normalización</v>
          </cell>
          <cell r="C548" t="str">
            <v>DIRPEN</v>
          </cell>
          <cell r="D548" t="str">
            <v>PLAYART_2025_SAT</v>
          </cell>
          <cell r="E548" t="str">
            <v>Planificacion Y Articulacion</v>
          </cell>
          <cell r="F548" t="str">
            <v>Ampliación de la capacidad del SEN</v>
          </cell>
          <cell r="G548" t="str">
            <v>Servicio de asistencia técnica</v>
          </cell>
          <cell r="H548" t="str">
            <v>DIRPEN-Ampliación de la capacidad del SEN-Servicio de asistencia técnica</v>
          </cell>
          <cell r="I548" t="str">
            <v>202300000000100</v>
          </cell>
          <cell r="J548" t="str">
            <v>DIRECCIÓN TERRITORIAL CENTRAL</v>
          </cell>
          <cell r="K548" t="str">
            <v>DANE CENTRAL</v>
          </cell>
          <cell r="L548" t="str">
            <v>Talento Humano</v>
          </cell>
          <cell r="M548" t="str">
            <v>Profesional</v>
          </cell>
          <cell r="N548" t="str">
            <v>1</v>
          </cell>
          <cell r="O548">
            <v>10</v>
          </cell>
          <cell r="P548" t="str">
            <v>24</v>
          </cell>
          <cell r="Q548" t="str">
            <v>10.8000000000</v>
          </cell>
          <cell r="R548">
            <v>100</v>
          </cell>
          <cell r="S548">
            <v>6300000</v>
          </cell>
          <cell r="T548" t="str">
            <v>2025-02-07</v>
          </cell>
          <cell r="U548">
            <v>68040000</v>
          </cell>
          <cell r="V548">
            <v>68040000</v>
          </cell>
          <cell r="W548">
            <v>0</v>
          </cell>
          <cell r="X548" t="str">
            <v>no</v>
          </cell>
          <cell r="Y548" t="str">
            <v>no</v>
          </cell>
          <cell r="Z548" t="str">
            <v>48225</v>
          </cell>
          <cell r="AA548">
            <v>68040000</v>
          </cell>
          <cell r="AB548">
            <v>0</v>
          </cell>
          <cell r="AC548" t="str">
            <v>739</v>
          </cell>
          <cell r="AD548" t="str">
            <v>Dirección de Regulación, Planeación, Estandarización y Normalización</v>
          </cell>
          <cell r="AF548" t="str">
            <v>Gestión CES - -</v>
          </cell>
          <cell r="AG548" t="str">
            <v xml:space="preserve">DIRPEN_07 - Dinamizar el ecosistema de datos del SEN y sus instancias de coordinación mediante la generación de intercambios de experiencias y buenas prácticas, productos y resultados que fomenten la cultura estadística. 
</v>
          </cell>
          <cell r="AH548">
            <v>1</v>
          </cell>
          <cell r="AI548">
            <v>0</v>
          </cell>
          <cell r="AJ548">
            <v>0</v>
          </cell>
          <cell r="AK548">
            <v>0</v>
          </cell>
          <cell r="AL548">
            <v>0</v>
          </cell>
          <cell r="AM548">
            <v>1</v>
          </cell>
          <cell r="AN548" t="str">
            <v>DIRPEN_07</v>
          </cell>
          <cell r="AO548">
            <v>68040000</v>
          </cell>
          <cell r="AP548" t="str">
            <v>0</v>
          </cell>
          <cell r="AQ548">
            <v>0</v>
          </cell>
          <cell r="AR548" t="str">
            <v>0</v>
          </cell>
          <cell r="AS548">
            <v>0</v>
          </cell>
          <cell r="AT548">
            <v>68040000</v>
          </cell>
          <cell r="AU548">
            <v>0</v>
          </cell>
        </row>
        <row r="549">
          <cell r="A549">
            <v>152710425</v>
          </cell>
          <cell r="B549" t="str">
            <v>Dirección de Regulación, Planeación, Estandarización y Normalización</v>
          </cell>
          <cell r="C549" t="str">
            <v>DIRPEN</v>
          </cell>
          <cell r="D549" t="str">
            <v>PLAYART_2025_SEI</v>
          </cell>
          <cell r="E549" t="str">
            <v>Planificacion Y Articulacion</v>
          </cell>
          <cell r="F549" t="str">
            <v>Ampliación de la capacidad del SEN</v>
          </cell>
          <cell r="G549" t="str">
            <v>Servicio de educación informal</v>
          </cell>
          <cell r="H549" t="str">
            <v>DIRPEN-Ampliación de la capacidad del SEN-Servicio de educación informal</v>
          </cell>
          <cell r="I549" t="str">
            <v>202300000000100</v>
          </cell>
          <cell r="J549" t="str">
            <v>DIRECCIÓN TERRITORIAL CENTRAL</v>
          </cell>
          <cell r="K549" t="str">
            <v>DANE CENTRAL</v>
          </cell>
          <cell r="L549" t="str">
            <v>Talento Humano</v>
          </cell>
          <cell r="M549" t="str">
            <v>Profesional</v>
          </cell>
          <cell r="N549" t="str">
            <v>1</v>
          </cell>
          <cell r="O549">
            <v>11</v>
          </cell>
          <cell r="P549" t="str">
            <v>0</v>
          </cell>
          <cell r="Q549" t="str">
            <v>11</v>
          </cell>
          <cell r="R549">
            <v>100</v>
          </cell>
          <cell r="S549">
            <v>4849000</v>
          </cell>
          <cell r="T549" t="str">
            <v>2025-01-22</v>
          </cell>
          <cell r="U549">
            <v>53339000</v>
          </cell>
          <cell r="V549">
            <v>53339000</v>
          </cell>
          <cell r="W549">
            <v>0</v>
          </cell>
          <cell r="X549" t="str">
            <v>NO</v>
          </cell>
          <cell r="Y549" t="str">
            <v>NO</v>
          </cell>
          <cell r="Z549" t="str">
            <v>31225</v>
          </cell>
          <cell r="AA549">
            <v>53339000</v>
          </cell>
          <cell r="AB549">
            <v>0</v>
          </cell>
          <cell r="AC549" t="str">
            <v>719</v>
          </cell>
          <cell r="AD549" t="str">
            <v>Dirección de Regulación, Planeación, Estandarización y Normalización</v>
          </cell>
          <cell r="AF549" t="str">
            <v>Loren Forero - -</v>
          </cell>
          <cell r="AG549" t="str">
            <v>DIRPEN_08 - Implementar y desarrollar el plan de capacitación del Sistema Estadístico Nacional SEN 2025 para la promoción de los lineamientos, normas y estándares estadísticos.</v>
          </cell>
          <cell r="AH549">
            <v>1</v>
          </cell>
          <cell r="AI549">
            <v>0</v>
          </cell>
          <cell r="AJ549">
            <v>0</v>
          </cell>
          <cell r="AK549">
            <v>0</v>
          </cell>
          <cell r="AL549">
            <v>0</v>
          </cell>
          <cell r="AM549">
            <v>1</v>
          </cell>
          <cell r="AN549" t="str">
            <v>DIRPEN_08</v>
          </cell>
          <cell r="AO549">
            <v>53339000</v>
          </cell>
          <cell r="AP549" t="str">
            <v>0</v>
          </cell>
          <cell r="AQ549">
            <v>0</v>
          </cell>
          <cell r="AR549" t="str">
            <v>0</v>
          </cell>
          <cell r="AS549">
            <v>0</v>
          </cell>
          <cell r="AT549">
            <v>53339000</v>
          </cell>
          <cell r="AU549">
            <v>0</v>
          </cell>
        </row>
        <row r="550">
          <cell r="A550">
            <v>152610425</v>
          </cell>
          <cell r="B550" t="str">
            <v>Dirección de Regulación, Planeación, Estandarización y Normalización</v>
          </cell>
          <cell r="C550" t="str">
            <v>DIRPEN</v>
          </cell>
          <cell r="D550" t="str">
            <v>PLAYART_2025_SAT</v>
          </cell>
          <cell r="E550" t="str">
            <v>Planificacion Y Articulacion</v>
          </cell>
          <cell r="F550" t="str">
            <v>Ampliación de la capacidad del SEN</v>
          </cell>
          <cell r="G550" t="str">
            <v>Servicio de asistencia técnica</v>
          </cell>
          <cell r="H550" t="str">
            <v>DIRPEN-Ampliación de la capacidad del SEN-Servicio de asistencia técnica</v>
          </cell>
          <cell r="I550" t="str">
            <v>202300000000100</v>
          </cell>
          <cell r="J550" t="str">
            <v>DIRECCIÓN TERRITORIAL CENTRAL</v>
          </cell>
          <cell r="K550" t="str">
            <v>DANE CENTRAL</v>
          </cell>
          <cell r="L550" t="str">
            <v>Talento Humano</v>
          </cell>
          <cell r="M550" t="str">
            <v>Profesional</v>
          </cell>
          <cell r="N550" t="str">
            <v>1</v>
          </cell>
          <cell r="O550">
            <v>10</v>
          </cell>
          <cell r="P550" t="str">
            <v>24</v>
          </cell>
          <cell r="Q550" t="str">
            <v>10.8000000000</v>
          </cell>
          <cell r="R550">
            <v>100</v>
          </cell>
          <cell r="S550">
            <v>5903000</v>
          </cell>
          <cell r="T550" t="str">
            <v>2025-02-07</v>
          </cell>
          <cell r="U550">
            <v>63752400</v>
          </cell>
          <cell r="V550">
            <v>63752400</v>
          </cell>
          <cell r="W550">
            <v>0</v>
          </cell>
          <cell r="X550" t="str">
            <v>no</v>
          </cell>
          <cell r="Y550" t="str">
            <v>no</v>
          </cell>
          <cell r="Z550" t="str">
            <v>46925</v>
          </cell>
          <cell r="AA550">
            <v>63752400</v>
          </cell>
          <cell r="AB550">
            <v>0</v>
          </cell>
          <cell r="AC550" t="str">
            <v>733</v>
          </cell>
          <cell r="AD550" t="str">
            <v>Dirección de Regulación, Planeación, Estandarización y Normalización</v>
          </cell>
          <cell r="AF550" t="str">
            <v>Leidy Gómez - -</v>
          </cell>
          <cell r="AG550" t="str">
            <v xml:space="preserve">DIRPEN_07 - Dinamizar el ecosistema de datos del SEN y sus instancias de coordinación mediante la generación de intercambios de experiencias y buenas prácticas, productos y resultados que fomenten la cultura estadística. 
</v>
          </cell>
          <cell r="AH550">
            <v>1</v>
          </cell>
          <cell r="AI550">
            <v>0</v>
          </cell>
          <cell r="AJ550">
            <v>0</v>
          </cell>
          <cell r="AK550">
            <v>0</v>
          </cell>
          <cell r="AL550">
            <v>0</v>
          </cell>
          <cell r="AM550">
            <v>1</v>
          </cell>
          <cell r="AN550" t="str">
            <v>DIRPEN_07</v>
          </cell>
          <cell r="AO550">
            <v>63752400</v>
          </cell>
          <cell r="AP550" t="str">
            <v>0</v>
          </cell>
          <cell r="AQ550">
            <v>0</v>
          </cell>
          <cell r="AR550" t="str">
            <v>0</v>
          </cell>
          <cell r="AS550">
            <v>0</v>
          </cell>
          <cell r="AT550">
            <v>63752400</v>
          </cell>
          <cell r="AU550">
            <v>0</v>
          </cell>
        </row>
        <row r="551">
          <cell r="A551">
            <v>152510425</v>
          </cell>
          <cell r="B551" t="str">
            <v>Dirección de Regulación, Planeación, Estandarización y Normalización</v>
          </cell>
          <cell r="C551" t="str">
            <v>DIRPEN</v>
          </cell>
          <cell r="D551" t="str">
            <v>PLAYART_2025_SEI</v>
          </cell>
          <cell r="E551" t="str">
            <v>Planificacion Y Articulacion</v>
          </cell>
          <cell r="F551" t="str">
            <v>Ampliación de la capacidad del SEN</v>
          </cell>
          <cell r="G551" t="str">
            <v>Servicio de educación informal</v>
          </cell>
          <cell r="H551" t="str">
            <v>DIRPEN-Ampliación de la capacidad del SEN-Servicio de educación informal</v>
          </cell>
          <cell r="I551" t="str">
            <v>202300000000100</v>
          </cell>
          <cell r="J551" t="str">
            <v>DIRECCIÓN TERRITORIAL CENTRAL</v>
          </cell>
          <cell r="K551" t="str">
            <v>DANE CENTRAL</v>
          </cell>
          <cell r="L551" t="str">
            <v>Talento Humano</v>
          </cell>
          <cell r="M551" t="str">
            <v>Profesional</v>
          </cell>
          <cell r="N551" t="str">
            <v>1</v>
          </cell>
          <cell r="O551">
            <v>11</v>
          </cell>
          <cell r="P551" t="str">
            <v>0</v>
          </cell>
          <cell r="Q551" t="str">
            <v>11</v>
          </cell>
          <cell r="R551">
            <v>100</v>
          </cell>
          <cell r="S551">
            <v>4638000</v>
          </cell>
          <cell r="T551" t="str">
            <v>2025-01-13 00:00:00</v>
          </cell>
          <cell r="U551">
            <v>51018000</v>
          </cell>
          <cell r="V551">
            <v>51018000</v>
          </cell>
          <cell r="W551">
            <v>0</v>
          </cell>
          <cell r="X551" t="str">
            <v>NO</v>
          </cell>
          <cell r="Y551" t="str">
            <v>NO</v>
          </cell>
          <cell r="Z551" t="str">
            <v>19125</v>
          </cell>
          <cell r="AA551">
            <v>51018000</v>
          </cell>
          <cell r="AB551">
            <v>0</v>
          </cell>
          <cell r="AC551" t="str">
            <v>1761</v>
          </cell>
          <cell r="AD551" t="str">
            <v>Dirección de Regulación, Planeación, Estandarización y Normalización</v>
          </cell>
          <cell r="AF551" t="str">
            <v>Carolina Salavarrieta - -</v>
          </cell>
          <cell r="AG551" t="str">
            <v>DIRPEN_08 - Implementar y desarrollar el plan de capacitación del Sistema Estadístico Nacional SEN 2025 para la promoción de los lineamientos, normas y estándares estadísticos.</v>
          </cell>
          <cell r="AH551">
            <v>1</v>
          </cell>
          <cell r="AI551">
            <v>0</v>
          </cell>
          <cell r="AJ551">
            <v>0</v>
          </cell>
          <cell r="AK551">
            <v>0</v>
          </cell>
          <cell r="AL551">
            <v>0</v>
          </cell>
          <cell r="AM551">
            <v>1</v>
          </cell>
          <cell r="AN551" t="str">
            <v>DIRPEN_08</v>
          </cell>
          <cell r="AO551">
            <v>51018000</v>
          </cell>
          <cell r="AP551" t="str">
            <v>0</v>
          </cell>
          <cell r="AQ551">
            <v>0</v>
          </cell>
          <cell r="AR551" t="str">
            <v>0</v>
          </cell>
          <cell r="AS551">
            <v>0</v>
          </cell>
          <cell r="AT551">
            <v>51018000</v>
          </cell>
          <cell r="AU551">
            <v>0</v>
          </cell>
        </row>
        <row r="552">
          <cell r="A552">
            <v>152410425</v>
          </cell>
          <cell r="B552" t="str">
            <v>Dirección de Regulación, Planeación, Estandarización y Normalización</v>
          </cell>
          <cell r="C552" t="str">
            <v>DIRPEN</v>
          </cell>
          <cell r="D552" t="str">
            <v>CAL_2025_EVAL_CAL_SE</v>
          </cell>
          <cell r="E552" t="str">
            <v>Calidad</v>
          </cell>
          <cell r="F552" t="str">
            <v>Ampliación de la capacidad del SEN</v>
          </cell>
          <cell r="G552" t="str">
            <v>Servicio de evaluación</v>
          </cell>
          <cell r="H552" t="str">
            <v>DIRPEN-Ampliación de la capacidad del SEN-Servicio de evaluación</v>
          </cell>
          <cell r="I552" t="str">
            <v>202300000000100</v>
          </cell>
          <cell r="J552" t="str">
            <v>DIRECCIÓN TERRITORIAL CENTRAL</v>
          </cell>
          <cell r="K552" t="str">
            <v>DANE CENTRAL</v>
          </cell>
          <cell r="L552" t="str">
            <v>Talento Humano</v>
          </cell>
          <cell r="M552" t="str">
            <v>Profesional</v>
          </cell>
          <cell r="N552" t="str">
            <v>1</v>
          </cell>
          <cell r="O552">
            <v>11</v>
          </cell>
          <cell r="P552" t="str">
            <v>1</v>
          </cell>
          <cell r="Q552" t="str">
            <v>11.0333333333</v>
          </cell>
          <cell r="R552">
            <v>100</v>
          </cell>
          <cell r="S552">
            <v>5900000</v>
          </cell>
          <cell r="T552" t="str">
            <v>2025-01-30</v>
          </cell>
          <cell r="U552">
            <v>65096666.670000002</v>
          </cell>
          <cell r="V552">
            <v>65096667</v>
          </cell>
          <cell r="W552">
            <v>-0.32999999821186071</v>
          </cell>
          <cell r="X552" t="str">
            <v>no</v>
          </cell>
          <cell r="Y552" t="str">
            <v>no</v>
          </cell>
          <cell r="Z552" t="str">
            <v>12525</v>
          </cell>
          <cell r="AA552">
            <v>65096667</v>
          </cell>
          <cell r="AB552">
            <v>-0.32999999821186071</v>
          </cell>
          <cell r="AC552" t="str">
            <v>1754</v>
          </cell>
          <cell r="AD552" t="str">
            <v>Dirección de Regulación, Planeación, Estandarización y Normalización</v>
          </cell>
          <cell r="AF552" t="str">
            <v>Adriana Baron - -</v>
          </cell>
          <cell r="AG552" t="str">
            <v>DIRPEN_01 - Realizar la evaluación de la calidad estadística conforme a la NTC PE 1000:2020, considerando los componentes de seguimiento vinculados al proceso.</v>
          </cell>
          <cell r="AH552">
            <v>1</v>
          </cell>
          <cell r="AI552">
            <v>0</v>
          </cell>
          <cell r="AJ552">
            <v>0</v>
          </cell>
          <cell r="AK552">
            <v>0</v>
          </cell>
          <cell r="AL552">
            <v>0</v>
          </cell>
          <cell r="AM552">
            <v>1</v>
          </cell>
          <cell r="AN552" t="str">
            <v>DIRPEN_01</v>
          </cell>
          <cell r="AO552">
            <v>65096666.670000002</v>
          </cell>
          <cell r="AP552" t="str">
            <v>0</v>
          </cell>
          <cell r="AQ552">
            <v>0</v>
          </cell>
          <cell r="AR552" t="str">
            <v>0</v>
          </cell>
          <cell r="AS552">
            <v>0</v>
          </cell>
          <cell r="AT552">
            <v>65096666.670000002</v>
          </cell>
          <cell r="AU552">
            <v>0</v>
          </cell>
        </row>
        <row r="553">
          <cell r="A553">
            <v>152110425</v>
          </cell>
          <cell r="B553" t="str">
            <v>Dirección de Regulación, Planeación, Estandarización y Normalización</v>
          </cell>
          <cell r="C553" t="str">
            <v>DIRPEN</v>
          </cell>
          <cell r="D553" t="str">
            <v>CAL_2025_EVAL_CAL_SE</v>
          </cell>
          <cell r="E553" t="str">
            <v>Calidad</v>
          </cell>
          <cell r="F553" t="str">
            <v>Ampliación de la capacidad del SEN</v>
          </cell>
          <cell r="G553" t="str">
            <v>Servicio de evaluación</v>
          </cell>
          <cell r="H553" t="str">
            <v>DIRPEN-Ampliación de la capacidad del SEN-Servicio de evaluación</v>
          </cell>
          <cell r="I553" t="str">
            <v>202300000000100</v>
          </cell>
          <cell r="J553" t="str">
            <v>DIRECCIÓN TERRITORIAL CENTRAL</v>
          </cell>
          <cell r="K553" t="str">
            <v>DANE CENTRAL</v>
          </cell>
          <cell r="L553" t="str">
            <v>Talento Humano</v>
          </cell>
          <cell r="M553" t="str">
            <v>Profesional</v>
          </cell>
          <cell r="N553" t="str">
            <v>1</v>
          </cell>
          <cell r="O553">
            <v>3</v>
          </cell>
          <cell r="P553" t="str">
            <v>0</v>
          </cell>
          <cell r="Q553" t="str">
            <v>3</v>
          </cell>
          <cell r="R553">
            <v>100</v>
          </cell>
          <cell r="S553">
            <v>6264444</v>
          </cell>
          <cell r="T553" t="str">
            <v>2025-04-01</v>
          </cell>
          <cell r="U553">
            <v>18793332</v>
          </cell>
          <cell r="V553">
            <v>18793332</v>
          </cell>
          <cell r="W553">
            <v>0</v>
          </cell>
          <cell r="X553" t="str">
            <v>no</v>
          </cell>
          <cell r="Y553" t="str">
            <v>no</v>
          </cell>
          <cell r="Z553" t="str">
            <v>91925</v>
          </cell>
          <cell r="AA553">
            <v>18793332</v>
          </cell>
          <cell r="AB553">
            <v>0</v>
          </cell>
          <cell r="AC553" t="str">
            <v>4779</v>
          </cell>
          <cell r="AD553" t="str">
            <v>Dirección de Regulación, Planeación, Estandarización y Normalización</v>
          </cell>
          <cell r="AF553" t="str">
            <v>Ingeniero - -</v>
          </cell>
          <cell r="AG553" t="str">
            <v>DIRPEN_01 - Realizar la evaluación de la calidad estadística conforme a la NTC PE 1000:2020, considerando los componentes de seguimiento vinculados al proceso.</v>
          </cell>
          <cell r="AH553">
            <v>1</v>
          </cell>
          <cell r="AI553">
            <v>0</v>
          </cell>
          <cell r="AJ553">
            <v>0</v>
          </cell>
          <cell r="AK553">
            <v>0</v>
          </cell>
          <cell r="AL553">
            <v>0</v>
          </cell>
          <cell r="AM553">
            <v>1</v>
          </cell>
          <cell r="AN553" t="str">
            <v>DIRPEN_01</v>
          </cell>
          <cell r="AO553">
            <v>18793332</v>
          </cell>
          <cell r="AP553" t="str">
            <v>0</v>
          </cell>
          <cell r="AQ553">
            <v>0</v>
          </cell>
          <cell r="AR553" t="str">
            <v>0</v>
          </cell>
          <cell r="AS553">
            <v>0</v>
          </cell>
          <cell r="AT553">
            <v>18793332</v>
          </cell>
          <cell r="AU553">
            <v>0</v>
          </cell>
        </row>
        <row r="554">
          <cell r="A554">
            <v>152010425</v>
          </cell>
          <cell r="B554" t="str">
            <v>Dirección de Regulación, Planeación, Estandarización y Normalización</v>
          </cell>
          <cell r="C554" t="str">
            <v>DIRPEN</v>
          </cell>
          <cell r="D554" t="str">
            <v>CAL_2025_EVAL_CAL_SE</v>
          </cell>
          <cell r="E554" t="str">
            <v>Calidad</v>
          </cell>
          <cell r="F554" t="str">
            <v>Ampliación de la capacidad del SEN</v>
          </cell>
          <cell r="G554" t="str">
            <v>Servicio de evaluación</v>
          </cell>
          <cell r="H554" t="str">
            <v>DIRPEN-Ampliación de la capacidad del SEN-Servicio de evaluación</v>
          </cell>
          <cell r="I554" t="str">
            <v>202300000000100</v>
          </cell>
          <cell r="J554" t="str">
            <v>DIRECCIÓN TERRITORIAL CENTRAL</v>
          </cell>
          <cell r="K554" t="str">
            <v>DANE CENTRAL</v>
          </cell>
          <cell r="L554" t="str">
            <v>Talento Humano</v>
          </cell>
          <cell r="M554" t="str">
            <v>Profesional</v>
          </cell>
          <cell r="N554" t="str">
            <v>1</v>
          </cell>
          <cell r="O554">
            <v>4</v>
          </cell>
          <cell r="P554" t="str">
            <v>0</v>
          </cell>
          <cell r="Q554" t="str">
            <v>4</v>
          </cell>
          <cell r="R554">
            <v>100</v>
          </cell>
          <cell r="S554">
            <v>5692000</v>
          </cell>
          <cell r="T554" t="str">
            <v>2025-02-03</v>
          </cell>
          <cell r="U554">
            <v>22768000</v>
          </cell>
          <cell r="V554">
            <v>22768000</v>
          </cell>
          <cell r="W554">
            <v>0</v>
          </cell>
          <cell r="X554" t="str">
            <v>NO</v>
          </cell>
          <cell r="Y554" t="str">
            <v>NO</v>
          </cell>
          <cell r="Z554" t="str">
            <v>45325</v>
          </cell>
          <cell r="AA554">
            <v>22768000</v>
          </cell>
          <cell r="AB554">
            <v>0</v>
          </cell>
          <cell r="AC554" t="str">
            <v>721</v>
          </cell>
          <cell r="AD554" t="str">
            <v>Dirección de Regulación, Planeación, Estandarización y Normalización</v>
          </cell>
          <cell r="AF554" t="str">
            <v>Paola Martinez - -</v>
          </cell>
          <cell r="AG554" t="str">
            <v>DIRPEN_01 - Realizar la evaluación de la calidad estadística conforme a la NTC PE 1000:2020, considerando los componentes de seguimiento vinculados al proceso.</v>
          </cell>
          <cell r="AH554">
            <v>1</v>
          </cell>
          <cell r="AI554">
            <v>0</v>
          </cell>
          <cell r="AJ554">
            <v>0</v>
          </cell>
          <cell r="AK554">
            <v>0</v>
          </cell>
          <cell r="AL554">
            <v>0</v>
          </cell>
          <cell r="AM554">
            <v>1</v>
          </cell>
          <cell r="AN554" t="str">
            <v>DIRPEN_01</v>
          </cell>
          <cell r="AO554">
            <v>22768000</v>
          </cell>
          <cell r="AP554" t="str">
            <v>0</v>
          </cell>
          <cell r="AQ554">
            <v>0</v>
          </cell>
          <cell r="AR554" t="str">
            <v>0</v>
          </cell>
          <cell r="AS554">
            <v>0</v>
          </cell>
          <cell r="AT554">
            <v>22768000</v>
          </cell>
          <cell r="AU554">
            <v>0</v>
          </cell>
        </row>
        <row r="555">
          <cell r="A555">
            <v>151910425</v>
          </cell>
          <cell r="B555" t="str">
            <v>Dirección de Regulación, Planeación, Estandarización y Normalización</v>
          </cell>
          <cell r="C555" t="str">
            <v>DIRPEN</v>
          </cell>
          <cell r="D555" t="str">
            <v>CAL_2025_EVAL_CAL_SE</v>
          </cell>
          <cell r="E555" t="str">
            <v>Calidad</v>
          </cell>
          <cell r="F555" t="str">
            <v>Ampliación de la capacidad del SEN</v>
          </cell>
          <cell r="G555" t="str">
            <v>Servicio de evaluación</v>
          </cell>
          <cell r="H555" t="str">
            <v>DIRPEN-Ampliación de la capacidad del SEN-Servicio de evaluación</v>
          </cell>
          <cell r="I555" t="str">
            <v>202300000000100</v>
          </cell>
          <cell r="J555" t="str">
            <v>DIRECCIÓN TERRITORIAL CENTRAL</v>
          </cell>
          <cell r="K555" t="str">
            <v>DANE CENTRAL</v>
          </cell>
          <cell r="L555" t="str">
            <v>Talento Humano</v>
          </cell>
          <cell r="M555" t="str">
            <v>Profesional</v>
          </cell>
          <cell r="N555" t="str">
            <v>1</v>
          </cell>
          <cell r="O555">
            <v>11</v>
          </cell>
          <cell r="P555" t="str">
            <v>0</v>
          </cell>
          <cell r="Q555" t="str">
            <v>11</v>
          </cell>
          <cell r="R555">
            <v>100</v>
          </cell>
          <cell r="S555">
            <v>4500000</v>
          </cell>
          <cell r="T555" t="str">
            <v>2025-01-13 00:00:00</v>
          </cell>
          <cell r="U555">
            <v>49500000</v>
          </cell>
          <cell r="V555">
            <v>49500000</v>
          </cell>
          <cell r="W555">
            <v>0</v>
          </cell>
          <cell r="X555" t="str">
            <v>NO</v>
          </cell>
          <cell r="Y555" t="str">
            <v>NO</v>
          </cell>
          <cell r="Z555" t="str">
            <v>13825</v>
          </cell>
          <cell r="AA555">
            <v>49500000</v>
          </cell>
          <cell r="AB555">
            <v>0</v>
          </cell>
          <cell r="AC555" t="str">
            <v>1762</v>
          </cell>
          <cell r="AD555" t="str">
            <v>Dirección de Regulación, Planeación, Estandarización y Normalización</v>
          </cell>
          <cell r="AF555" t="str">
            <v>Ingrid Florez - -</v>
          </cell>
          <cell r="AG555" t="str">
            <v>DIRPEN_01 - Realizar la evaluación de la calidad estadística conforme a la NTC PE 1000:2020, considerando los componentes de seguimiento vinculados al proceso.</v>
          </cell>
          <cell r="AH555">
            <v>0.8</v>
          </cell>
          <cell r="AI555" t="str">
            <v>DIRPEN_02 - Realizar acompañamiento en la implementación del Marco de Aseguramiento de la Calidad Estadística MAC y sus instrumentos.</v>
          </cell>
          <cell r="AJ555">
            <v>0.2</v>
          </cell>
          <cell r="AK555">
            <v>0</v>
          </cell>
          <cell r="AL555">
            <v>0</v>
          </cell>
          <cell r="AM555">
            <v>1</v>
          </cell>
          <cell r="AN555" t="str">
            <v>DIRPEN_01</v>
          </cell>
          <cell r="AO555">
            <v>39600000</v>
          </cell>
          <cell r="AP555" t="str">
            <v>DIRPEN_02</v>
          </cell>
          <cell r="AQ555">
            <v>9900000</v>
          </cell>
          <cell r="AR555" t="str">
            <v>0</v>
          </cell>
          <cell r="AS555">
            <v>0</v>
          </cell>
          <cell r="AT555">
            <v>49500000</v>
          </cell>
          <cell r="AU555">
            <v>0</v>
          </cell>
        </row>
        <row r="556">
          <cell r="A556">
            <v>151810425</v>
          </cell>
          <cell r="B556" t="str">
            <v>Dirección de Regulación, Planeación, Estandarización y Normalización</v>
          </cell>
          <cell r="C556" t="str">
            <v>DIRPEN</v>
          </cell>
          <cell r="D556" t="str">
            <v>CAL_2025_EVAL_CAL_SE</v>
          </cell>
          <cell r="E556" t="str">
            <v>Calidad</v>
          </cell>
          <cell r="F556" t="str">
            <v>Ampliación de la capacidad del SEN</v>
          </cell>
          <cell r="G556" t="str">
            <v>Servicio de evaluación</v>
          </cell>
          <cell r="H556" t="str">
            <v>DIRPEN-Ampliación de la capacidad del SEN-Servicio de evaluación</v>
          </cell>
          <cell r="I556" t="str">
            <v>202300000000100</v>
          </cell>
          <cell r="J556" t="str">
            <v>DIRECCIÓN TERRITORIAL CENTRAL</v>
          </cell>
          <cell r="K556" t="str">
            <v>DANE CENTRAL</v>
          </cell>
          <cell r="L556" t="str">
            <v>Talento Humano</v>
          </cell>
          <cell r="M556" t="str">
            <v>Profesional</v>
          </cell>
          <cell r="N556" t="str">
            <v>1</v>
          </cell>
          <cell r="O556">
            <v>4</v>
          </cell>
          <cell r="P556" t="str">
            <v>0</v>
          </cell>
          <cell r="Q556" t="str">
            <v>4</v>
          </cell>
          <cell r="R556">
            <v>100</v>
          </cell>
          <cell r="S556">
            <v>6300000</v>
          </cell>
          <cell r="T556" t="str">
            <v>2025-02-03</v>
          </cell>
          <cell r="U556">
            <v>25200000</v>
          </cell>
          <cell r="V556">
            <v>25200000</v>
          </cell>
          <cell r="W556">
            <v>0</v>
          </cell>
          <cell r="X556" t="str">
            <v>NO</v>
          </cell>
          <cell r="Y556" t="str">
            <v>NO</v>
          </cell>
          <cell r="Z556" t="str">
            <v>51225</v>
          </cell>
          <cell r="AA556">
            <v>25200000</v>
          </cell>
          <cell r="AB556">
            <v>0</v>
          </cell>
          <cell r="AC556" t="str">
            <v>1062</v>
          </cell>
          <cell r="AD556" t="str">
            <v>Dirección de Regulación, Planeación, Estandarización y Normalización</v>
          </cell>
          <cell r="AF556" t="str">
            <v>Hernando Trilleros - -</v>
          </cell>
          <cell r="AG556" t="str">
            <v>DIRPEN_01 - Realizar la evaluación de la calidad estadística conforme a la NTC PE 1000:2020, considerando los componentes de seguimiento vinculados al proceso.</v>
          </cell>
          <cell r="AH556">
            <v>0.7</v>
          </cell>
          <cell r="AI556" t="str">
            <v>DIRPEN_08 - Implementar y desarrollar el plan de capacitación del Sistema Estadístico Nacional SEN 2025 para la promoción de los lineamientos, normas y estándares estadísticos.</v>
          </cell>
          <cell r="AJ556">
            <v>0.3</v>
          </cell>
          <cell r="AK556">
            <v>0</v>
          </cell>
          <cell r="AL556">
            <v>0</v>
          </cell>
          <cell r="AM556">
            <v>1</v>
          </cell>
          <cell r="AN556" t="str">
            <v>DIRPEN_01</v>
          </cell>
          <cell r="AO556">
            <v>17640000</v>
          </cell>
          <cell r="AP556" t="str">
            <v>DIRPEN_08</v>
          </cell>
          <cell r="AQ556">
            <v>7560000</v>
          </cell>
          <cell r="AR556" t="str">
            <v>0</v>
          </cell>
          <cell r="AS556">
            <v>0</v>
          </cell>
          <cell r="AT556">
            <v>25200000</v>
          </cell>
          <cell r="AU556">
            <v>0</v>
          </cell>
        </row>
        <row r="557">
          <cell r="A557">
            <v>151710425</v>
          </cell>
          <cell r="B557" t="str">
            <v>Dirección de Regulación, Planeación, Estandarización y Normalización</v>
          </cell>
          <cell r="C557" t="str">
            <v>DIRPEN</v>
          </cell>
          <cell r="D557" t="str">
            <v>CAL_2025_EVAL_CAL_SE</v>
          </cell>
          <cell r="E557" t="str">
            <v>Calidad</v>
          </cell>
          <cell r="F557" t="str">
            <v>Ampliación de la capacidad del SEN</v>
          </cell>
          <cell r="G557" t="str">
            <v>Servicio de evaluación</v>
          </cell>
          <cell r="H557" t="str">
            <v>DIRPEN-Ampliación de la capacidad del SEN-Servicio de evaluación</v>
          </cell>
          <cell r="I557" t="str">
            <v>202300000000100</v>
          </cell>
          <cell r="J557" t="str">
            <v>DIRECCIÓN TERRITORIAL CENTRAL</v>
          </cell>
          <cell r="K557" t="str">
            <v>DANE CENTRAL</v>
          </cell>
          <cell r="L557" t="str">
            <v>Talento Humano</v>
          </cell>
          <cell r="M557" t="str">
            <v>Profesional</v>
          </cell>
          <cell r="N557" t="str">
            <v>1</v>
          </cell>
          <cell r="O557">
            <v>4</v>
          </cell>
          <cell r="P557" t="str">
            <v>0</v>
          </cell>
          <cell r="Q557" t="str">
            <v>4</v>
          </cell>
          <cell r="R557">
            <v>100</v>
          </cell>
          <cell r="S557">
            <v>6292000</v>
          </cell>
          <cell r="T557" t="str">
            <v>2025-02-03</v>
          </cell>
          <cell r="U557">
            <v>25168000</v>
          </cell>
          <cell r="V557">
            <v>25168000</v>
          </cell>
          <cell r="W557">
            <v>0</v>
          </cell>
          <cell r="X557" t="str">
            <v>NO</v>
          </cell>
          <cell r="Y557" t="str">
            <v>NO</v>
          </cell>
          <cell r="Z557" t="str">
            <v>47125</v>
          </cell>
          <cell r="AA557">
            <v>25168000</v>
          </cell>
          <cell r="AB557">
            <v>0</v>
          </cell>
          <cell r="AC557" t="str">
            <v>730</v>
          </cell>
          <cell r="AD557" t="str">
            <v>Dirección de Regulación, Planeación, Estandarización y Normalización</v>
          </cell>
          <cell r="AF557" t="str">
            <v>Darlin Páez</v>
          </cell>
          <cell r="AG557" t="str">
            <v>DIRPEN_01 - Realizar la evaluación de la calidad estadística conforme a la NTC PE 1000:2020, considerando los componentes de seguimiento vinculados al proceso.</v>
          </cell>
          <cell r="AH557">
            <v>0.7</v>
          </cell>
          <cell r="AI557" t="str">
            <v>DIRPEN_08 - Implementar y desarrollar el plan de capacitación del Sistema Estadístico Nacional SEN 2025 para la promoción de los lineamientos, normas y estándares estadísticos.</v>
          </cell>
          <cell r="AJ557">
            <v>0.3</v>
          </cell>
          <cell r="AK557">
            <v>0</v>
          </cell>
          <cell r="AL557">
            <v>0</v>
          </cell>
          <cell r="AM557">
            <v>1</v>
          </cell>
          <cell r="AN557" t="str">
            <v>DIRPEN_01</v>
          </cell>
          <cell r="AO557">
            <v>17617600</v>
          </cell>
          <cell r="AP557" t="str">
            <v>DIRPEN_08</v>
          </cell>
          <cell r="AQ557">
            <v>7550400</v>
          </cell>
          <cell r="AR557" t="str">
            <v>0</v>
          </cell>
          <cell r="AS557">
            <v>0</v>
          </cell>
          <cell r="AT557">
            <v>25168000</v>
          </cell>
          <cell r="AU557">
            <v>0</v>
          </cell>
        </row>
        <row r="558">
          <cell r="A558">
            <v>151610425</v>
          </cell>
          <cell r="B558" t="str">
            <v>Dirección de Regulación, Planeación, Estandarización y Normalización</v>
          </cell>
          <cell r="C558" t="str">
            <v>DIRPEN</v>
          </cell>
          <cell r="D558" t="str">
            <v>REGU_2025_SEI</v>
          </cell>
          <cell r="E558" t="str">
            <v>Regulación</v>
          </cell>
          <cell r="F558" t="str">
            <v>Ampliación de la capacidad del SEN</v>
          </cell>
          <cell r="G558" t="str">
            <v>Servicio de educación informal</v>
          </cell>
          <cell r="H558" t="str">
            <v>DIRPEN-Ampliación de la capacidad del SEN-Servicio de educación informal</v>
          </cell>
          <cell r="I558" t="str">
            <v>202300000000100</v>
          </cell>
          <cell r="J558" t="str">
            <v>DIRECCIÓN TERRITORIAL CENTRAL</v>
          </cell>
          <cell r="K558" t="str">
            <v>DANE CENTRAL</v>
          </cell>
          <cell r="L558" t="str">
            <v>Talento Humano</v>
          </cell>
          <cell r="M558" t="str">
            <v>Profesional</v>
          </cell>
          <cell r="N558" t="str">
            <v>1</v>
          </cell>
          <cell r="O558">
            <v>10</v>
          </cell>
          <cell r="P558" t="str">
            <v>28</v>
          </cell>
          <cell r="Q558" t="str">
            <v>10.9333333333</v>
          </cell>
          <cell r="R558">
            <v>100</v>
          </cell>
          <cell r="S558">
            <v>5481000</v>
          </cell>
          <cell r="T558" t="str">
            <v>2025-02-01</v>
          </cell>
          <cell r="U558">
            <v>59925600</v>
          </cell>
          <cell r="V558">
            <v>59925600</v>
          </cell>
          <cell r="W558">
            <v>0</v>
          </cell>
          <cell r="X558" t="str">
            <v>no</v>
          </cell>
          <cell r="Y558" t="str">
            <v>no</v>
          </cell>
          <cell r="Z558" t="str">
            <v>45625</v>
          </cell>
          <cell r="AA558">
            <v>59925600</v>
          </cell>
          <cell r="AB558">
            <v>0</v>
          </cell>
          <cell r="AC558" t="str">
            <v>738</v>
          </cell>
          <cell r="AD558" t="str">
            <v>Dirección de Regulación, Planeación, Estandarización y Normalización</v>
          </cell>
          <cell r="AF558" t="str">
            <v>Karen Perilla - -</v>
          </cell>
          <cell r="AG558" t="str">
            <v xml:space="preserve">DIRPEN_10 - Realizar el Diseño e implementación del plan de verificación de la Regulación definido para la producción estadística del SEN </v>
          </cell>
          <cell r="AH558">
            <v>1</v>
          </cell>
          <cell r="AI558">
            <v>0</v>
          </cell>
          <cell r="AJ558">
            <v>0</v>
          </cell>
          <cell r="AK558">
            <v>0</v>
          </cell>
          <cell r="AL558">
            <v>0</v>
          </cell>
          <cell r="AM558">
            <v>1</v>
          </cell>
          <cell r="AN558" t="str">
            <v>DIRPEN_10</v>
          </cell>
          <cell r="AO558">
            <v>59925600</v>
          </cell>
          <cell r="AP558" t="str">
            <v>0</v>
          </cell>
          <cell r="AQ558">
            <v>0</v>
          </cell>
          <cell r="AR558" t="str">
            <v>0</v>
          </cell>
          <cell r="AS558">
            <v>0</v>
          </cell>
          <cell r="AT558">
            <v>59925600</v>
          </cell>
          <cell r="AU558">
            <v>0</v>
          </cell>
        </row>
        <row r="559">
          <cell r="A559">
            <v>151510425</v>
          </cell>
          <cell r="B559" t="str">
            <v>Dirección de Regulación, Planeación, Estandarización y Normalización</v>
          </cell>
          <cell r="C559" t="str">
            <v>DIRPEN</v>
          </cell>
          <cell r="D559" t="str">
            <v>DTEC_DIRPEN_2025_SA_SEN</v>
          </cell>
          <cell r="E559" t="str">
            <v>Direccion Tecnica</v>
          </cell>
          <cell r="F559" t="str">
            <v>Ampliación de la capacidad del SEN</v>
          </cell>
          <cell r="G559" t="str">
            <v>Servicio de articulación del Sistema Estadístico Nacional</v>
          </cell>
          <cell r="H559" t="str">
            <v>DIRPEN-Ampliación de la capacidad del SEN-Servicio de articulación del Sistema Estadístico Nacional</v>
          </cell>
          <cell r="I559" t="str">
            <v>202300000000100</v>
          </cell>
          <cell r="J559" t="str">
            <v>DIRECCIÓN TERRITORIAL CENTRAL</v>
          </cell>
          <cell r="K559" t="str">
            <v>DANE CENTRAL</v>
          </cell>
          <cell r="L559" t="str">
            <v>Talento Humano</v>
          </cell>
          <cell r="M559" t="str">
            <v>Profesional</v>
          </cell>
          <cell r="N559" t="str">
            <v>1</v>
          </cell>
          <cell r="O559">
            <v>10</v>
          </cell>
          <cell r="P559" t="str">
            <v>28</v>
          </cell>
          <cell r="Q559" t="str">
            <v>10.9333333333</v>
          </cell>
          <cell r="R559">
            <v>100</v>
          </cell>
          <cell r="S559">
            <v>5270000</v>
          </cell>
          <cell r="T559" t="str">
            <v>2025-01-27</v>
          </cell>
          <cell r="U559">
            <v>57618666.670000002</v>
          </cell>
          <cell r="V559">
            <v>57618667</v>
          </cell>
          <cell r="W559">
            <v>-0.32999999821186071</v>
          </cell>
          <cell r="X559" t="str">
            <v>no</v>
          </cell>
          <cell r="Y559" t="str">
            <v>no</v>
          </cell>
          <cell r="Z559" t="str">
            <v>36425</v>
          </cell>
          <cell r="AA559">
            <v>57618667</v>
          </cell>
          <cell r="AB559">
            <v>-0.32999999821186071</v>
          </cell>
          <cell r="AC559" t="str">
            <v>1763</v>
          </cell>
          <cell r="AD559" t="str">
            <v>Dirección de Regulación, Planeación, Estandarización y Normalización</v>
          </cell>
          <cell r="AF559" t="str">
            <v>Valdimir Martinez - -</v>
          </cell>
          <cell r="AG559" t="str">
            <v xml:space="preserve">DIRPEN_07 - Dinamizar el ecosistema de datos del SEN y sus instancias de coordinación mediante la generación de intercambios de experiencias y buenas prácticas, productos y resultados que fomenten la cultura estadística. 
</v>
          </cell>
          <cell r="AH559">
            <v>1</v>
          </cell>
          <cell r="AI559">
            <v>0</v>
          </cell>
          <cell r="AJ559">
            <v>0</v>
          </cell>
          <cell r="AK559">
            <v>0</v>
          </cell>
          <cell r="AL559">
            <v>0</v>
          </cell>
          <cell r="AM559">
            <v>1</v>
          </cell>
          <cell r="AN559" t="str">
            <v>DIRPEN_07</v>
          </cell>
          <cell r="AO559">
            <v>57618666.670000002</v>
          </cell>
          <cell r="AP559" t="str">
            <v>0</v>
          </cell>
          <cell r="AQ559">
            <v>0</v>
          </cell>
          <cell r="AR559" t="str">
            <v>0</v>
          </cell>
          <cell r="AS559">
            <v>0</v>
          </cell>
          <cell r="AT559">
            <v>57618666.670000002</v>
          </cell>
          <cell r="AU559">
            <v>0</v>
          </cell>
        </row>
        <row r="560">
          <cell r="A560">
            <v>151410425</v>
          </cell>
          <cell r="B560" t="str">
            <v>Dirección de Regulación, Planeación, Estandarización y Normalización</v>
          </cell>
          <cell r="C560" t="str">
            <v>DIRPEN</v>
          </cell>
          <cell r="D560" t="str">
            <v>DTEC_DIRPEN_2025_SA_SEN</v>
          </cell>
          <cell r="E560" t="str">
            <v>Direccion Tecnica</v>
          </cell>
          <cell r="F560" t="str">
            <v>Ampliación de la capacidad del SEN</v>
          </cell>
          <cell r="G560" t="str">
            <v>Servicio de articulación del Sistema Estadístico Nacional</v>
          </cell>
          <cell r="H560" t="str">
            <v>DIRPEN-Ampliación de la capacidad del SEN-Servicio de articulación del Sistema Estadístico Nacional</v>
          </cell>
          <cell r="I560" t="str">
            <v>202300000000100</v>
          </cell>
          <cell r="J560" t="str">
            <v>DIRECCIÓN TERRITORIAL CENTRAL</v>
          </cell>
          <cell r="K560" t="str">
            <v>DANE CENTRAL</v>
          </cell>
          <cell r="L560" t="str">
            <v>Talento Humano</v>
          </cell>
          <cell r="M560" t="str">
            <v>Profesional</v>
          </cell>
          <cell r="N560" t="str">
            <v>1</v>
          </cell>
          <cell r="O560">
            <v>10</v>
          </cell>
          <cell r="P560" t="str">
            <v>25</v>
          </cell>
          <cell r="Q560" t="str">
            <v>10.8333333333</v>
          </cell>
          <cell r="R560">
            <v>100</v>
          </cell>
          <cell r="S560">
            <v>5797000</v>
          </cell>
          <cell r="T560" t="str">
            <v>2025-02-01</v>
          </cell>
          <cell r="U560">
            <v>62800833.329999998</v>
          </cell>
          <cell r="V560">
            <v>62800833</v>
          </cell>
          <cell r="W560">
            <v>0.32999999821186071</v>
          </cell>
          <cell r="X560" t="str">
            <v>no</v>
          </cell>
          <cell r="Y560" t="str">
            <v>no</v>
          </cell>
          <cell r="Z560" t="str">
            <v>48125</v>
          </cell>
          <cell r="AA560">
            <v>62800833</v>
          </cell>
          <cell r="AB560">
            <v>0.32999999821186071</v>
          </cell>
          <cell r="AC560" t="str">
            <v>835</v>
          </cell>
          <cell r="AD560" t="str">
            <v>Dirección de Regulación, Planeación, Estandarización y Normalización</v>
          </cell>
          <cell r="AF560" t="str">
            <v>David Hernandez - -</v>
          </cell>
          <cell r="AG560" t="str">
            <v xml:space="preserve">DIRPEN_07 - Dinamizar el ecosistema de datos del SEN y sus instancias de coordinación mediante la generación de intercambios de experiencias y buenas prácticas, productos y resultados que fomenten la cultura estadística. 
</v>
          </cell>
          <cell r="AH560">
            <v>1</v>
          </cell>
          <cell r="AI560">
            <v>0</v>
          </cell>
          <cell r="AJ560">
            <v>0</v>
          </cell>
          <cell r="AK560">
            <v>0</v>
          </cell>
          <cell r="AL560">
            <v>0</v>
          </cell>
          <cell r="AM560">
            <v>1</v>
          </cell>
          <cell r="AN560" t="str">
            <v>DIRPEN_07</v>
          </cell>
          <cell r="AO560">
            <v>62800833.329999998</v>
          </cell>
          <cell r="AP560" t="str">
            <v>0</v>
          </cell>
          <cell r="AQ560">
            <v>0</v>
          </cell>
          <cell r="AR560" t="str">
            <v>0</v>
          </cell>
          <cell r="AS560">
            <v>0</v>
          </cell>
          <cell r="AT560">
            <v>62800833.329999998</v>
          </cell>
          <cell r="AU560">
            <v>0</v>
          </cell>
        </row>
        <row r="561">
          <cell r="A561">
            <v>151310425</v>
          </cell>
          <cell r="B561" t="str">
            <v>Dirección de Regulación, Planeación, Estandarización y Normalización</v>
          </cell>
          <cell r="C561" t="str">
            <v>DIRPEN</v>
          </cell>
          <cell r="D561" t="str">
            <v>DTEC_DIRPEN_2025_SA_SEN</v>
          </cell>
          <cell r="E561" t="str">
            <v>Direccion Tecnica</v>
          </cell>
          <cell r="F561" t="str">
            <v>Ampliación de la capacidad del SEN</v>
          </cell>
          <cell r="G561" t="str">
            <v>Servicio de articulación del Sistema Estadístico Nacional</v>
          </cell>
          <cell r="H561" t="str">
            <v>DIRPEN-Ampliación de la capacidad del SEN-Servicio de articulación del Sistema Estadístico Nacional</v>
          </cell>
          <cell r="I561" t="str">
            <v>202300000000100</v>
          </cell>
          <cell r="J561" t="str">
            <v>DIRECCIÓN TERRITORIAL CENTRAL</v>
          </cell>
          <cell r="K561" t="str">
            <v>DANE CENTRAL</v>
          </cell>
          <cell r="L561" t="str">
            <v>Talento Humano</v>
          </cell>
          <cell r="M561" t="str">
            <v>Profesional</v>
          </cell>
          <cell r="N561" t="str">
            <v>1</v>
          </cell>
          <cell r="O561">
            <v>10</v>
          </cell>
          <cell r="P561" t="str">
            <v>24</v>
          </cell>
          <cell r="Q561" t="str">
            <v>10.8000000000</v>
          </cell>
          <cell r="R561">
            <v>100</v>
          </cell>
          <cell r="S561">
            <v>6746000</v>
          </cell>
          <cell r="T561" t="str">
            <v>2025-02-01</v>
          </cell>
          <cell r="U561">
            <v>72856800</v>
          </cell>
          <cell r="V561">
            <v>72856800</v>
          </cell>
          <cell r="W561">
            <v>0</v>
          </cell>
          <cell r="X561" t="str">
            <v>no</v>
          </cell>
          <cell r="Y561" t="str">
            <v>no</v>
          </cell>
          <cell r="Z561" t="str">
            <v>48325</v>
          </cell>
          <cell r="AA561">
            <v>72856800</v>
          </cell>
          <cell r="AB561">
            <v>0</v>
          </cell>
          <cell r="AC561" t="str">
            <v>836</v>
          </cell>
          <cell r="AD561" t="str">
            <v>Dirección de Regulación, Planeación, Estandarización y Normalización</v>
          </cell>
          <cell r="AF561" t="str">
            <v>Wilson Herrera - -</v>
          </cell>
          <cell r="AG561" t="str">
            <v xml:space="preserve">DIRPEN_07 - Dinamizar el ecosistema de datos del SEN y sus instancias de coordinación mediante la generación de intercambios de experiencias y buenas prácticas, productos y resultados que fomenten la cultura estadística. 
</v>
          </cell>
          <cell r="AH561">
            <v>1</v>
          </cell>
          <cell r="AI561">
            <v>0</v>
          </cell>
          <cell r="AJ561">
            <v>0</v>
          </cell>
          <cell r="AK561">
            <v>0</v>
          </cell>
          <cell r="AL561">
            <v>0</v>
          </cell>
          <cell r="AM561">
            <v>1</v>
          </cell>
          <cell r="AN561" t="str">
            <v>DIRPEN_07</v>
          </cell>
          <cell r="AO561">
            <v>72856800</v>
          </cell>
          <cell r="AP561" t="str">
            <v>0</v>
          </cell>
          <cell r="AQ561">
            <v>0</v>
          </cell>
          <cell r="AR561" t="str">
            <v>0</v>
          </cell>
          <cell r="AS561">
            <v>0</v>
          </cell>
          <cell r="AT561">
            <v>72856800</v>
          </cell>
          <cell r="AU561">
            <v>0</v>
          </cell>
        </row>
        <row r="562">
          <cell r="A562">
            <v>151110425</v>
          </cell>
          <cell r="B562" t="str">
            <v>Dirección de Regulación, Planeación, Estandarización y Normalización</v>
          </cell>
          <cell r="C562" t="str">
            <v>DIRPEN</v>
          </cell>
          <cell r="D562" t="str">
            <v>DTEC_DIRPEN_2025_SA_SEN</v>
          </cell>
          <cell r="E562" t="str">
            <v>Direccion Tecnica</v>
          </cell>
          <cell r="F562" t="str">
            <v>Ampliación de la capacidad del SEN</v>
          </cell>
          <cell r="G562" t="str">
            <v>Servicio de articulación del Sistema Estadístico Nacional</v>
          </cell>
          <cell r="H562" t="str">
            <v>DIRPEN-Ampliación de la capacidad del SEN-Servicio de articulación del Sistema Estadístico Nacional</v>
          </cell>
          <cell r="I562" t="str">
            <v>202300000000100</v>
          </cell>
          <cell r="J562" t="str">
            <v>DIRECCIÓN TERRITORIAL CENTRAL</v>
          </cell>
          <cell r="K562" t="str">
            <v>DANE CENTRAL</v>
          </cell>
          <cell r="L562" t="str">
            <v>Talento Humano</v>
          </cell>
          <cell r="M562" t="str">
            <v>Profesional</v>
          </cell>
          <cell r="N562" t="str">
            <v>1</v>
          </cell>
          <cell r="O562">
            <v>11</v>
          </cell>
          <cell r="P562" t="str">
            <v>0</v>
          </cell>
          <cell r="Q562" t="str">
            <v>11.0000000000</v>
          </cell>
          <cell r="R562">
            <v>100</v>
          </cell>
          <cell r="S562">
            <v>4954000</v>
          </cell>
          <cell r="T562" t="str">
            <v>2025-02-01</v>
          </cell>
          <cell r="U562">
            <v>54494000</v>
          </cell>
          <cell r="V562">
            <v>54494000</v>
          </cell>
          <cell r="W562">
            <v>0</v>
          </cell>
          <cell r="X562" t="str">
            <v>NO</v>
          </cell>
          <cell r="Y562" t="str">
            <v>NO</v>
          </cell>
          <cell r="Z562" t="str">
            <v>45125</v>
          </cell>
          <cell r="AA562">
            <v>54494000</v>
          </cell>
          <cell r="AB562">
            <v>0</v>
          </cell>
          <cell r="AC562" t="str">
            <v>724</v>
          </cell>
          <cell r="AD562" t="str">
            <v>Dirección de Regulación, Planeación, Estandarización y Normalización</v>
          </cell>
          <cell r="AF562" t="str">
            <v>Orlando Cerdas - -</v>
          </cell>
          <cell r="AG562" t="str">
            <v xml:space="preserve">DIRPEN_07 - Dinamizar el ecosistema de datos del SEN y sus instancias de coordinación mediante la generación de intercambios de experiencias y buenas prácticas, productos y resultados que fomenten la cultura estadística. 
</v>
          </cell>
          <cell r="AH562">
            <v>1</v>
          </cell>
          <cell r="AI562">
            <v>0</v>
          </cell>
          <cell r="AJ562">
            <v>0</v>
          </cell>
          <cell r="AK562">
            <v>0</v>
          </cell>
          <cell r="AL562">
            <v>0</v>
          </cell>
          <cell r="AM562">
            <v>1</v>
          </cell>
          <cell r="AN562" t="str">
            <v>DIRPEN_07</v>
          </cell>
          <cell r="AO562">
            <v>54494000</v>
          </cell>
          <cell r="AP562" t="str">
            <v>0</v>
          </cell>
          <cell r="AQ562">
            <v>0</v>
          </cell>
          <cell r="AR562" t="str">
            <v>0</v>
          </cell>
          <cell r="AS562">
            <v>0</v>
          </cell>
          <cell r="AT562">
            <v>54494000</v>
          </cell>
          <cell r="AU562">
            <v>0</v>
          </cell>
        </row>
        <row r="563">
          <cell r="A563">
            <v>151010425</v>
          </cell>
          <cell r="B563" t="str">
            <v>Dirección de Regulación, Planeación, Estandarización y Normalización</v>
          </cell>
          <cell r="C563" t="str">
            <v>DIRPEN</v>
          </cell>
          <cell r="D563" t="str">
            <v>DTEC_DIRPEN_2025_SA_SEN</v>
          </cell>
          <cell r="E563" t="str">
            <v>Direccion Tecnica</v>
          </cell>
          <cell r="F563" t="str">
            <v>Ampliación de la capacidad del SEN</v>
          </cell>
          <cell r="G563" t="str">
            <v>Servicio de articulación del Sistema Estadístico Nacional</v>
          </cell>
          <cell r="H563" t="str">
            <v>DIRPEN-Ampliación de la capacidad del SEN-Servicio de articulación del Sistema Estadístico Nacional</v>
          </cell>
          <cell r="I563" t="str">
            <v>202300000000100</v>
          </cell>
          <cell r="J563" t="str">
            <v>DIRECCIÓN TERRITORIAL CENTRAL</v>
          </cell>
          <cell r="K563" t="str">
            <v>DANE CENTRAL</v>
          </cell>
          <cell r="L563" t="str">
            <v>Talento Humano</v>
          </cell>
          <cell r="M563" t="str">
            <v>Profesional</v>
          </cell>
          <cell r="N563" t="str">
            <v>1</v>
          </cell>
          <cell r="O563">
            <v>9</v>
          </cell>
          <cell r="P563" t="str">
            <v>10</v>
          </cell>
          <cell r="Q563" t="str">
            <v>9.3333333333</v>
          </cell>
          <cell r="R563">
            <v>100</v>
          </cell>
          <cell r="S563">
            <v>5270000</v>
          </cell>
          <cell r="T563" t="str">
            <v>2025-02-10</v>
          </cell>
          <cell r="U563">
            <v>49186666.670000002</v>
          </cell>
          <cell r="V563">
            <v>49186667</v>
          </cell>
          <cell r="W563">
            <v>-0.32999999821186071</v>
          </cell>
          <cell r="X563" t="str">
            <v>no</v>
          </cell>
          <cell r="Y563" t="str">
            <v>no</v>
          </cell>
          <cell r="Z563" t="str">
            <v>50525</v>
          </cell>
          <cell r="AA563">
            <v>49186667</v>
          </cell>
          <cell r="AB563">
            <v>-0.32999999821186071</v>
          </cell>
          <cell r="AC563" t="str">
            <v>742</v>
          </cell>
          <cell r="AD563" t="str">
            <v>Dirección de Regulación, Planeación, Estandarización y Normalización</v>
          </cell>
          <cell r="AF563" t="str">
            <v>Felipe López - -</v>
          </cell>
          <cell r="AG563" t="str">
            <v xml:space="preserve">DIRPEN_07 - Dinamizar el ecosistema de datos del SEN y sus instancias de coordinación mediante la generación de intercambios de experiencias y buenas prácticas, productos y resultados que fomenten la cultura estadística. 
</v>
          </cell>
          <cell r="AH563">
            <v>1</v>
          </cell>
          <cell r="AI563">
            <v>0</v>
          </cell>
          <cell r="AJ563">
            <v>0</v>
          </cell>
          <cell r="AK563">
            <v>0</v>
          </cell>
          <cell r="AL563">
            <v>0</v>
          </cell>
          <cell r="AM563">
            <v>1</v>
          </cell>
          <cell r="AN563" t="str">
            <v>DIRPEN_07</v>
          </cell>
          <cell r="AO563">
            <v>49186666.670000002</v>
          </cell>
          <cell r="AP563" t="str">
            <v>0</v>
          </cell>
          <cell r="AQ563">
            <v>0</v>
          </cell>
          <cell r="AR563" t="str">
            <v>0</v>
          </cell>
          <cell r="AS563">
            <v>0</v>
          </cell>
          <cell r="AT563">
            <v>49186666.670000002</v>
          </cell>
          <cell r="AU563">
            <v>0</v>
          </cell>
        </row>
        <row r="564">
          <cell r="A564">
            <v>150910425</v>
          </cell>
          <cell r="B564" t="str">
            <v>Dirección de Regulación, Planeación, Estandarización y Normalización</v>
          </cell>
          <cell r="C564" t="str">
            <v>DIRPEN</v>
          </cell>
          <cell r="D564" t="str">
            <v>DTEC_DIRPEN_2025_SA_SEN</v>
          </cell>
          <cell r="E564" t="str">
            <v>Direccion Tecnica</v>
          </cell>
          <cell r="F564" t="str">
            <v>Ampliación de la capacidad del SEN</v>
          </cell>
          <cell r="G564" t="str">
            <v>Servicio de articulación del Sistema Estadístico Nacional</v>
          </cell>
          <cell r="H564" t="str">
            <v>DIRPEN-Ampliación de la capacidad del SEN-Servicio de articulación del Sistema Estadístico Nacional</v>
          </cell>
          <cell r="I564" t="str">
            <v>202300000000100</v>
          </cell>
          <cell r="J564" t="str">
            <v>DIRECCIÓN TERRITORIAL CENTRAL</v>
          </cell>
          <cell r="K564" t="str">
            <v>DANE CENTRAL</v>
          </cell>
          <cell r="L564" t="str">
            <v>Talento Humano</v>
          </cell>
          <cell r="M564" t="str">
            <v>Profesional</v>
          </cell>
          <cell r="N564" t="str">
            <v>1</v>
          </cell>
          <cell r="O564">
            <v>11</v>
          </cell>
          <cell r="P564" t="str">
            <v>0</v>
          </cell>
          <cell r="Q564" t="str">
            <v>11</v>
          </cell>
          <cell r="R564">
            <v>100</v>
          </cell>
          <cell r="S564">
            <v>7062000</v>
          </cell>
          <cell r="T564" t="str">
            <v>2025-01-22</v>
          </cell>
          <cell r="U564">
            <v>77682000</v>
          </cell>
          <cell r="V564">
            <v>77682000</v>
          </cell>
          <cell r="W564">
            <v>0</v>
          </cell>
          <cell r="X564" t="str">
            <v>NO</v>
          </cell>
          <cell r="Y564" t="str">
            <v>NO</v>
          </cell>
          <cell r="Z564" t="str">
            <v>20425</v>
          </cell>
          <cell r="AA564">
            <v>77682000</v>
          </cell>
          <cell r="AB564">
            <v>0</v>
          </cell>
          <cell r="AC564" t="str">
            <v>675</v>
          </cell>
          <cell r="AD564" t="str">
            <v>Dirección de Regulación, Planeación, Estandarización y Normalización</v>
          </cell>
          <cell r="AF564" t="str">
            <v>Carlos Huertas - -</v>
          </cell>
          <cell r="AG564" t="str">
            <v xml:space="preserve">DIRPEN_07 - Dinamizar el ecosistema de datos del SEN y sus instancias de coordinación mediante la generación de intercambios de experiencias y buenas prácticas, productos y resultados que fomenten la cultura estadística. 
</v>
          </cell>
          <cell r="AH564">
            <v>1</v>
          </cell>
          <cell r="AI564">
            <v>0</v>
          </cell>
          <cell r="AJ564">
            <v>0</v>
          </cell>
          <cell r="AK564">
            <v>0</v>
          </cell>
          <cell r="AL564">
            <v>0</v>
          </cell>
          <cell r="AM564">
            <v>1</v>
          </cell>
          <cell r="AN564" t="str">
            <v>DIRPEN_07</v>
          </cell>
          <cell r="AO564">
            <v>77682000</v>
          </cell>
          <cell r="AP564" t="str">
            <v>0</v>
          </cell>
          <cell r="AQ564">
            <v>0</v>
          </cell>
          <cell r="AR564" t="str">
            <v>0</v>
          </cell>
          <cell r="AS564">
            <v>0</v>
          </cell>
          <cell r="AT564">
            <v>77682000</v>
          </cell>
          <cell r="AU564">
            <v>0</v>
          </cell>
        </row>
        <row r="565">
          <cell r="A565">
            <v>150710425</v>
          </cell>
          <cell r="B565" t="str">
            <v>Dirección de Regulación, Planeación, Estandarización y Normalización</v>
          </cell>
          <cell r="C565" t="str">
            <v>DIRPEN</v>
          </cell>
          <cell r="D565" t="str">
            <v>DTEC_DIRPEN_2025_SA_SEN</v>
          </cell>
          <cell r="E565" t="str">
            <v>Direccion Tecnica</v>
          </cell>
          <cell r="F565" t="str">
            <v>Ampliación de la capacidad del SEN</v>
          </cell>
          <cell r="G565" t="str">
            <v>Servicio de articulación del Sistema Estadístico Nacional</v>
          </cell>
          <cell r="H565" t="str">
            <v>DIRPEN-Ampliación de la capacidad del SEN-Servicio de articulación del Sistema Estadístico Nacional</v>
          </cell>
          <cell r="I565" t="str">
            <v>202300000000100</v>
          </cell>
          <cell r="J565" t="str">
            <v>DIRECCIÓN TERRITORIAL CENTRAL</v>
          </cell>
          <cell r="K565" t="str">
            <v>DANE CENTRAL</v>
          </cell>
          <cell r="L565" t="str">
            <v>Talento Humano</v>
          </cell>
          <cell r="M565" t="str">
            <v>Profesional</v>
          </cell>
          <cell r="N565" t="str">
            <v>1</v>
          </cell>
          <cell r="O565">
            <v>10</v>
          </cell>
          <cell r="P565" t="str">
            <v>25</v>
          </cell>
          <cell r="Q565" t="str">
            <v>10.8333333333</v>
          </cell>
          <cell r="R565">
            <v>100</v>
          </cell>
          <cell r="S565">
            <v>4216000</v>
          </cell>
          <cell r="T565" t="str">
            <v>2025-02-01</v>
          </cell>
          <cell r="U565">
            <v>45673333.329999998</v>
          </cell>
          <cell r="V565">
            <v>45673333</v>
          </cell>
          <cell r="W565">
            <v>0.32999999821186071</v>
          </cell>
          <cell r="X565" t="str">
            <v>no</v>
          </cell>
          <cell r="Y565" t="str">
            <v>no</v>
          </cell>
          <cell r="Z565" t="str">
            <v>45725</v>
          </cell>
          <cell r="AA565">
            <v>45673333</v>
          </cell>
          <cell r="AB565">
            <v>0.32999999821186071</v>
          </cell>
          <cell r="AC565" t="str">
            <v>499</v>
          </cell>
          <cell r="AD565" t="str">
            <v>Dirección de Regulación, Planeación, Estandarización y Normalización</v>
          </cell>
          <cell r="AF565" t="str">
            <v>Alexandra Simpson - -</v>
          </cell>
          <cell r="AG565" t="str">
            <v xml:space="preserve">DIRPEN_07 - Dinamizar el ecosistema de datos del SEN y sus instancias de coordinación mediante la generación de intercambios de experiencias y buenas prácticas, productos y resultados que fomenten la cultura estadística. 
</v>
          </cell>
          <cell r="AH565">
            <v>1</v>
          </cell>
          <cell r="AI565">
            <v>0</v>
          </cell>
          <cell r="AJ565">
            <v>0</v>
          </cell>
          <cell r="AK565">
            <v>0</v>
          </cell>
          <cell r="AL565">
            <v>0</v>
          </cell>
          <cell r="AM565">
            <v>1</v>
          </cell>
          <cell r="AN565" t="str">
            <v>DIRPEN_07</v>
          </cell>
          <cell r="AO565">
            <v>45673333.329999998</v>
          </cell>
          <cell r="AP565" t="str">
            <v>0</v>
          </cell>
          <cell r="AQ565">
            <v>0</v>
          </cell>
          <cell r="AR565" t="str">
            <v>0</v>
          </cell>
          <cell r="AS565">
            <v>0</v>
          </cell>
          <cell r="AT565">
            <v>45673333.329999998</v>
          </cell>
          <cell r="AU565">
            <v>0</v>
          </cell>
        </row>
        <row r="566">
          <cell r="A566">
            <v>150610425</v>
          </cell>
          <cell r="B566" t="str">
            <v>Dirección de Regulación, Planeación, Estandarización y Normalización</v>
          </cell>
          <cell r="C566" t="str">
            <v>DIRPEN</v>
          </cell>
          <cell r="D566" t="str">
            <v>UAD_2025_SA_SEN</v>
          </cell>
          <cell r="E566" t="str">
            <v>Unidad De Analisis De Datos</v>
          </cell>
          <cell r="F566" t="str">
            <v>Ampliación de la capacidad del SEN</v>
          </cell>
          <cell r="G566" t="str">
            <v>Servicio de articulación del Sistema Estadístico Nacional</v>
          </cell>
          <cell r="H566" t="str">
            <v>DIRPEN-Ampliación de la capacidad del SEN-Servicio de articulación del Sistema Estadístico Nacional</v>
          </cell>
          <cell r="I566" t="str">
            <v>202300000000100</v>
          </cell>
          <cell r="J566" t="str">
            <v>DIRECCIÓN TERRITORIAL CENTRAL</v>
          </cell>
          <cell r="K566" t="str">
            <v>DANE CENTRAL</v>
          </cell>
          <cell r="L566" t="str">
            <v>Talento Humano</v>
          </cell>
          <cell r="M566" t="str">
            <v>Profesional</v>
          </cell>
          <cell r="N566" t="str">
            <v>1</v>
          </cell>
          <cell r="O566">
            <v>10</v>
          </cell>
          <cell r="P566" t="str">
            <v>25</v>
          </cell>
          <cell r="Q566" t="str">
            <v>10.8333333333</v>
          </cell>
          <cell r="R566">
            <v>100</v>
          </cell>
          <cell r="S566">
            <v>8000000</v>
          </cell>
          <cell r="T566" t="str">
            <v>2025-02-05</v>
          </cell>
          <cell r="U566">
            <v>86666666.670000002</v>
          </cell>
          <cell r="V566">
            <v>86666667</v>
          </cell>
          <cell r="W566">
            <v>-0.32999999821186071</v>
          </cell>
          <cell r="X566" t="str">
            <v>no</v>
          </cell>
          <cell r="Y566" t="str">
            <v>no</v>
          </cell>
          <cell r="Z566" t="str">
            <v>20525</v>
          </cell>
          <cell r="AA566">
            <v>86666667</v>
          </cell>
          <cell r="AB566">
            <v>-0.32999999821186071</v>
          </cell>
          <cell r="AC566" t="str">
            <v>1759</v>
          </cell>
          <cell r="AD566" t="str">
            <v>Dirección de Regulación, Planeación, Estandarización y Normalización</v>
          </cell>
          <cell r="AF566" t="str">
            <v>Mauricio Valencia - -</v>
          </cell>
          <cell r="AG566" t="str">
            <v>DIRPEN_11 - Desarrollar proyectos prospectivos y tecnológicos en investigación y análisis de datos, que contribuyan a la mejora del proceso estadístico, al fortalecimiento de los procedimientos de la DIRPEN y a las necesidades temáticas del DANE.</v>
          </cell>
          <cell r="AH566">
            <v>0.5</v>
          </cell>
          <cell r="AI566" t="str">
            <v>DIRPEN_06 - Promover el desarrollo de las estrategias, acciones y metas del Plan Estadístico Nacional 2023 - 2027 para la vigencia 2025 con atributos de calidad y oportunidad.</v>
          </cell>
          <cell r="AJ566">
            <v>0.5</v>
          </cell>
          <cell r="AK566">
            <v>0</v>
          </cell>
          <cell r="AL566">
            <v>0</v>
          </cell>
          <cell r="AM566">
            <v>1</v>
          </cell>
          <cell r="AN566" t="str">
            <v>DIRPEN_11</v>
          </cell>
          <cell r="AO566">
            <v>43333333.335000001</v>
          </cell>
          <cell r="AP566" t="str">
            <v>DIRPEN_06</v>
          </cell>
          <cell r="AQ566">
            <v>43333333.335000001</v>
          </cell>
          <cell r="AR566" t="str">
            <v>0</v>
          </cell>
          <cell r="AS566">
            <v>0</v>
          </cell>
          <cell r="AT566">
            <v>86666666.670000002</v>
          </cell>
          <cell r="AU566">
            <v>0</v>
          </cell>
        </row>
        <row r="567">
          <cell r="A567">
            <v>150510425</v>
          </cell>
          <cell r="B567" t="str">
            <v>Dirección de Regulación, Planeación, Estandarización y Normalización</v>
          </cell>
          <cell r="C567" t="str">
            <v>DIRPEN</v>
          </cell>
          <cell r="D567" t="str">
            <v>UAD_2025_SA_SEN</v>
          </cell>
          <cell r="E567" t="str">
            <v>Unidad De Analisis De Datos</v>
          </cell>
          <cell r="F567" t="str">
            <v>Ampliación de la capacidad del SEN</v>
          </cell>
          <cell r="G567" t="str">
            <v>Servicio de articulación del Sistema Estadístico Nacional</v>
          </cell>
          <cell r="H567" t="str">
            <v>DIRPEN-Ampliación de la capacidad del SEN-Servicio de articulación del Sistema Estadístico Nacional</v>
          </cell>
          <cell r="I567" t="str">
            <v>202300000000100</v>
          </cell>
          <cell r="J567" t="str">
            <v>DIRECCIÓN TERRITORIAL CENTRAL</v>
          </cell>
          <cell r="K567" t="str">
            <v>DANE CENTRAL</v>
          </cell>
          <cell r="L567" t="str">
            <v>Talento Humano</v>
          </cell>
          <cell r="M567" t="str">
            <v>Profesional</v>
          </cell>
          <cell r="N567" t="str">
            <v>1</v>
          </cell>
          <cell r="O567">
            <v>11</v>
          </cell>
          <cell r="P567" t="str">
            <v>0</v>
          </cell>
          <cell r="Q567" t="str">
            <v>11</v>
          </cell>
          <cell r="R567">
            <v>100</v>
          </cell>
          <cell r="S567">
            <v>8240000</v>
          </cell>
          <cell r="T567" t="str">
            <v>2025-01-13 00:00:00</v>
          </cell>
          <cell r="U567">
            <v>90640000</v>
          </cell>
          <cell r="V567">
            <v>90640000</v>
          </cell>
          <cell r="W567">
            <v>0</v>
          </cell>
          <cell r="X567" t="str">
            <v>NO</v>
          </cell>
          <cell r="Y567" t="str">
            <v>NO</v>
          </cell>
          <cell r="Z567" t="str">
            <v>18625</v>
          </cell>
          <cell r="AA567">
            <v>90640000</v>
          </cell>
          <cell r="AB567">
            <v>0</v>
          </cell>
          <cell r="AC567" t="str">
            <v>1758</v>
          </cell>
          <cell r="AD567" t="str">
            <v>Dirección de Regulación, Planeación, Estandarización y Normalización</v>
          </cell>
          <cell r="AF567" t="str">
            <v>Inés Oliveros - -</v>
          </cell>
          <cell r="AG567" t="str">
            <v>DIRPEN_11 - Desarrollar proyectos prospectivos y tecnológicos en investigación y análisis de datos, que contribuyan a la mejora del proceso estadístico, al fortalecimiento de los procedimientos de la DIRPEN y a las necesidades temáticas del DANE.</v>
          </cell>
          <cell r="AH567">
            <v>1</v>
          </cell>
          <cell r="AI567">
            <v>0</v>
          </cell>
          <cell r="AJ567">
            <v>0</v>
          </cell>
          <cell r="AK567">
            <v>0</v>
          </cell>
          <cell r="AL567">
            <v>0</v>
          </cell>
          <cell r="AM567">
            <v>1</v>
          </cell>
          <cell r="AN567" t="str">
            <v>DIRPEN_11</v>
          </cell>
          <cell r="AO567">
            <v>90640000</v>
          </cell>
          <cell r="AP567" t="str">
            <v>0</v>
          </cell>
          <cell r="AQ567">
            <v>0</v>
          </cell>
          <cell r="AR567" t="str">
            <v>0</v>
          </cell>
          <cell r="AS567">
            <v>0</v>
          </cell>
          <cell r="AT567">
            <v>90640000</v>
          </cell>
          <cell r="AU567">
            <v>0</v>
          </cell>
        </row>
        <row r="568">
          <cell r="A568">
            <v>150810425</v>
          </cell>
          <cell r="B568" t="str">
            <v>Dirección de Regulación, Planeación, Estandarización y Normalización</v>
          </cell>
          <cell r="C568" t="str">
            <v>DIRPEN</v>
          </cell>
          <cell r="D568" t="str">
            <v>DTEC_DIRPEN_2025_SA_SEN</v>
          </cell>
          <cell r="E568" t="str">
            <v>Direccion Tecnica</v>
          </cell>
          <cell r="F568" t="str">
            <v>Ampliación de la capacidad del SEN</v>
          </cell>
          <cell r="G568" t="str">
            <v>Servicio de articulación del Sistema Estadístico Nacional</v>
          </cell>
          <cell r="H568" t="str">
            <v>DIRPEN-Ampliación de la capacidad del SEN-Servicio de articulación del Sistema Estadístico Nacional</v>
          </cell>
          <cell r="I568" t="str">
            <v>202300000000100</v>
          </cell>
          <cell r="J568" t="str">
            <v>DIRECCIÓN TERRITORIAL CENTRAL</v>
          </cell>
          <cell r="K568" t="str">
            <v>DANE CENTRAL</v>
          </cell>
          <cell r="L568" t="str">
            <v>Talento Humano</v>
          </cell>
          <cell r="M568" t="str">
            <v>Profesional</v>
          </cell>
          <cell r="N568" t="str">
            <v>1</v>
          </cell>
          <cell r="O568">
            <v>9</v>
          </cell>
          <cell r="P568" t="str">
            <v>13</v>
          </cell>
          <cell r="Q568" t="str">
            <v>9.4333333333</v>
          </cell>
          <cell r="R568">
            <v>100</v>
          </cell>
          <cell r="S568">
            <v>6008000</v>
          </cell>
          <cell r="T568" t="str">
            <v>2025-02-06</v>
          </cell>
          <cell r="U568">
            <v>56675466.670000002</v>
          </cell>
          <cell r="V568">
            <v>56675467</v>
          </cell>
          <cell r="W568">
            <v>-0.32999999821186071</v>
          </cell>
          <cell r="X568" t="str">
            <v>no</v>
          </cell>
          <cell r="Y568" t="str">
            <v>no</v>
          </cell>
          <cell r="Z568" t="str">
            <v>45025</v>
          </cell>
          <cell r="AA568">
            <v>56675467</v>
          </cell>
          <cell r="AB568">
            <v>-0.32999999821186071</v>
          </cell>
          <cell r="AC568" t="str">
            <v>737</v>
          </cell>
          <cell r="AD568" t="str">
            <v>Dirección de Regulación, Planeación, Estandarización y Normalización</v>
          </cell>
          <cell r="AF568" t="str">
            <v>Jose David Prieto - -</v>
          </cell>
          <cell r="AG568" t="str">
            <v xml:space="preserve">DIRPEN_07 - Dinamizar el ecosistema de datos del SEN y sus instancias de coordinación mediante la generación de intercambios de experiencias y buenas prácticas, productos y resultados que fomenten la cultura estadística. 
</v>
          </cell>
          <cell r="AH568">
            <v>1</v>
          </cell>
          <cell r="AI568">
            <v>0</v>
          </cell>
          <cell r="AJ568">
            <v>0</v>
          </cell>
          <cell r="AK568">
            <v>0</v>
          </cell>
          <cell r="AL568">
            <v>0</v>
          </cell>
          <cell r="AM568">
            <v>1</v>
          </cell>
          <cell r="AN568" t="str">
            <v>DIRPEN_07</v>
          </cell>
          <cell r="AO568">
            <v>56675466.670000002</v>
          </cell>
          <cell r="AP568" t="str">
            <v>0</v>
          </cell>
          <cell r="AQ568">
            <v>0</v>
          </cell>
          <cell r="AR568" t="str">
            <v>0</v>
          </cell>
          <cell r="AS568">
            <v>0</v>
          </cell>
          <cell r="AT568">
            <v>56675466.670000002</v>
          </cell>
          <cell r="AU568">
            <v>0</v>
          </cell>
        </row>
        <row r="569">
          <cell r="A569">
            <v>152910425</v>
          </cell>
          <cell r="B569" t="str">
            <v>Dirección de Regulación, Planeación, Estandarización y Normalización</v>
          </cell>
          <cell r="C569" t="str">
            <v>DIRPEN</v>
          </cell>
          <cell r="D569" t="str">
            <v>PLAYART_2025_SAT</v>
          </cell>
          <cell r="E569" t="str">
            <v>Planificacion Y Articulacion</v>
          </cell>
          <cell r="F569" t="str">
            <v>Ampliación de la capacidad del SEN</v>
          </cell>
          <cell r="G569" t="str">
            <v>Servicio de asistencia técnica</v>
          </cell>
          <cell r="H569" t="str">
            <v>DIRPEN-Ampliación de la capacidad del SEN-Servicio de asistencia técnica</v>
          </cell>
          <cell r="I569" t="str">
            <v>202300000000100</v>
          </cell>
          <cell r="J569" t="str">
            <v>DIRECCIÓN TERRITORIAL CENTRAL</v>
          </cell>
          <cell r="K569" t="str">
            <v>DANE CENTRAL</v>
          </cell>
          <cell r="L569" t="str">
            <v>Talento Humano</v>
          </cell>
          <cell r="M569" t="str">
            <v>Profesional</v>
          </cell>
          <cell r="N569" t="str">
            <v>1</v>
          </cell>
          <cell r="O569">
            <v>8</v>
          </cell>
          <cell r="P569" t="str">
            <v>27</v>
          </cell>
          <cell r="Q569" t="str">
            <v>8.9000000000</v>
          </cell>
          <cell r="R569">
            <v>100</v>
          </cell>
          <cell r="S569">
            <v>6380000</v>
          </cell>
          <cell r="T569" t="str">
            <v>2025-04-04</v>
          </cell>
          <cell r="U569">
            <v>56782000</v>
          </cell>
          <cell r="V569">
            <v>56782000</v>
          </cell>
          <cell r="W569">
            <v>0</v>
          </cell>
          <cell r="X569" t="str">
            <v>no</v>
          </cell>
          <cell r="Y569" t="str">
            <v>no</v>
          </cell>
          <cell r="Z569" t="str">
            <v>45525</v>
          </cell>
          <cell r="AA569">
            <v>56782000</v>
          </cell>
          <cell r="AB569">
            <v>0</v>
          </cell>
          <cell r="AC569" t="str">
            <v>744</v>
          </cell>
          <cell r="AD569" t="str">
            <v>Dirección de Regulación, Planeación, Estandarización y Normalización</v>
          </cell>
          <cell r="AF569" t="str">
            <v>Sectorialista economía - -</v>
          </cell>
          <cell r="AG569" t="str">
            <v xml:space="preserve">DIRPEN_07 - Dinamizar el ecosistema de datos del SEN y sus instancias de coordinación mediante la generación de intercambios de experiencias y buenas prácticas, productos y resultados que fomenten la cultura estadística. 
</v>
          </cell>
          <cell r="AH569">
            <v>1</v>
          </cell>
          <cell r="AI569">
            <v>0</v>
          </cell>
          <cell r="AJ569">
            <v>0</v>
          </cell>
          <cell r="AK569">
            <v>0</v>
          </cell>
          <cell r="AL569">
            <v>0</v>
          </cell>
          <cell r="AM569">
            <v>1</v>
          </cell>
          <cell r="AN569" t="str">
            <v>DIRPEN_07</v>
          </cell>
          <cell r="AO569">
            <v>56782000</v>
          </cell>
          <cell r="AP569" t="str">
            <v>0</v>
          </cell>
          <cell r="AQ569">
            <v>0</v>
          </cell>
          <cell r="AR569" t="str">
            <v>0</v>
          </cell>
          <cell r="AS569">
            <v>0</v>
          </cell>
          <cell r="AT569">
            <v>56782000</v>
          </cell>
          <cell r="AU569">
            <v>0</v>
          </cell>
        </row>
        <row r="570">
          <cell r="A570">
            <v>150410425</v>
          </cell>
          <cell r="B570" t="str">
            <v>Dirección de Regulación, Planeación, Estandarización y Normalización</v>
          </cell>
          <cell r="C570" t="str">
            <v>DIRPEN</v>
          </cell>
          <cell r="D570" t="str">
            <v>UAD_2025_SA_SEN</v>
          </cell>
          <cell r="E570" t="str">
            <v>Unidad De Analisis De Datos</v>
          </cell>
          <cell r="F570" t="str">
            <v>Ampliación de la capacidad del SEN</v>
          </cell>
          <cell r="G570" t="str">
            <v>Servicio de articulación del Sistema Estadístico Nacional</v>
          </cell>
          <cell r="H570" t="str">
            <v>DIRPEN-Ampliación de la capacidad del SEN-Servicio de articulación del Sistema Estadístico Nacional</v>
          </cell>
          <cell r="I570" t="str">
            <v>202300000000100</v>
          </cell>
          <cell r="J570" t="str">
            <v>DIRECCIÓN TERRITORIAL CENTRAL</v>
          </cell>
          <cell r="K570" t="str">
            <v>DANE CENTRAL</v>
          </cell>
          <cell r="L570" t="str">
            <v>Talento Humano</v>
          </cell>
          <cell r="M570" t="str">
            <v>Profesional</v>
          </cell>
          <cell r="N570" t="str">
            <v>1</v>
          </cell>
          <cell r="O570">
            <v>11</v>
          </cell>
          <cell r="P570" t="str">
            <v>0</v>
          </cell>
          <cell r="Q570" t="str">
            <v>11</v>
          </cell>
          <cell r="R570">
            <v>100</v>
          </cell>
          <cell r="S570">
            <v>9270000</v>
          </cell>
          <cell r="T570" t="str">
            <v>2025-01-13 00:00:00</v>
          </cell>
          <cell r="U570">
            <v>101970000</v>
          </cell>
          <cell r="V570">
            <v>101970000</v>
          </cell>
          <cell r="W570">
            <v>0</v>
          </cell>
          <cell r="X570" t="str">
            <v>NO</v>
          </cell>
          <cell r="Y570" t="str">
            <v>NO</v>
          </cell>
          <cell r="Z570" t="str">
            <v>12725</v>
          </cell>
          <cell r="AA570">
            <v>101970000</v>
          </cell>
          <cell r="AB570">
            <v>0</v>
          </cell>
          <cell r="AC570" t="str">
            <v>1757</v>
          </cell>
          <cell r="AD570" t="str">
            <v>Dirección de Regulación, Planeación, Estandarización y Normalización</v>
          </cell>
          <cell r="AF570" t="str">
            <v>Maria Paula Diaz - -</v>
          </cell>
          <cell r="AG570" t="str">
            <v>DIRPEN_11 - Desarrollar proyectos prospectivos y tecnológicos en investigación y análisis de datos, que contribuyan a la mejora del proceso estadístico, al fortalecimiento de los procedimientos de la DIRPEN y a las necesidades temáticas del DANE.</v>
          </cell>
          <cell r="AH570">
            <v>1</v>
          </cell>
          <cell r="AI570">
            <v>0</v>
          </cell>
          <cell r="AJ570">
            <v>0</v>
          </cell>
          <cell r="AK570">
            <v>0</v>
          </cell>
          <cell r="AL570">
            <v>0</v>
          </cell>
          <cell r="AM570">
            <v>1</v>
          </cell>
          <cell r="AN570" t="str">
            <v>DIRPEN_11</v>
          </cell>
          <cell r="AO570">
            <v>101970000</v>
          </cell>
          <cell r="AP570" t="str">
            <v>0</v>
          </cell>
          <cell r="AQ570">
            <v>0</v>
          </cell>
          <cell r="AR570" t="str">
            <v>0</v>
          </cell>
          <cell r="AS570">
            <v>0</v>
          </cell>
          <cell r="AT570">
            <v>101970000</v>
          </cell>
          <cell r="AU570">
            <v>0</v>
          </cell>
        </row>
        <row r="571">
          <cell r="A571">
            <v>150310425</v>
          </cell>
          <cell r="B571" t="str">
            <v>Dirección de Regulación, Planeación, Estandarización y Normalización</v>
          </cell>
          <cell r="C571" t="str">
            <v>DIRPEN</v>
          </cell>
          <cell r="D571" t="str">
            <v>UAD_2025_SA_SEN</v>
          </cell>
          <cell r="E571" t="str">
            <v>Unidad De Analisis De Datos</v>
          </cell>
          <cell r="F571" t="str">
            <v>Ampliación de la capacidad del SEN</v>
          </cell>
          <cell r="G571" t="str">
            <v>Servicio de articulación del Sistema Estadístico Nacional</v>
          </cell>
          <cell r="H571" t="str">
            <v>DIRPEN-Ampliación de la capacidad del SEN-Servicio de articulación del Sistema Estadístico Nacional</v>
          </cell>
          <cell r="I571" t="str">
            <v>202300000000100</v>
          </cell>
          <cell r="J571" t="str">
            <v>DIRECCIÓN TERRITORIAL CENTRAL</v>
          </cell>
          <cell r="K571" t="str">
            <v>DANE CENTRAL</v>
          </cell>
          <cell r="L571" t="str">
            <v>Talento Humano</v>
          </cell>
          <cell r="M571" t="str">
            <v>Asistencial</v>
          </cell>
          <cell r="N571" t="str">
            <v>1</v>
          </cell>
          <cell r="O571">
            <v>11</v>
          </cell>
          <cell r="P571" t="str">
            <v>0</v>
          </cell>
          <cell r="Q571" t="str">
            <v>11</v>
          </cell>
          <cell r="R571">
            <v>100</v>
          </cell>
          <cell r="S571">
            <v>3647000</v>
          </cell>
          <cell r="T571" t="str">
            <v>2025-01-22</v>
          </cell>
          <cell r="U571">
            <v>40117000</v>
          </cell>
          <cell r="V571">
            <v>40117000</v>
          </cell>
          <cell r="W571">
            <v>0</v>
          </cell>
          <cell r="X571" t="str">
            <v>NO</v>
          </cell>
          <cell r="Y571" t="str">
            <v>NO</v>
          </cell>
          <cell r="Z571" t="str">
            <v>29325</v>
          </cell>
          <cell r="AA571">
            <v>40117000</v>
          </cell>
          <cell r="AB571">
            <v>0</v>
          </cell>
          <cell r="AC571" t="str">
            <v>688</v>
          </cell>
          <cell r="AD571" t="str">
            <v>Dirección de Regulación, Planeación, Estandarización y Normalización</v>
          </cell>
          <cell r="AF571" t="str">
            <v>Julian David Garcia - -</v>
          </cell>
          <cell r="AG571" t="str">
            <v>DIRPEN_11 - Desarrollar proyectos prospectivos y tecnológicos en investigación y análisis de datos, que contribuyan a la mejora del proceso estadístico, al fortalecimiento de los procedimientos de la DIRPEN y a las necesidades temáticas del DANE.</v>
          </cell>
          <cell r="AH571">
            <v>1</v>
          </cell>
          <cell r="AI571">
            <v>0</v>
          </cell>
          <cell r="AJ571">
            <v>0</v>
          </cell>
          <cell r="AK571">
            <v>0</v>
          </cell>
          <cell r="AL571">
            <v>0</v>
          </cell>
          <cell r="AM571">
            <v>1</v>
          </cell>
          <cell r="AN571" t="str">
            <v>DIRPEN_11</v>
          </cell>
          <cell r="AO571">
            <v>40117000</v>
          </cell>
          <cell r="AP571" t="str">
            <v>0</v>
          </cell>
          <cell r="AQ571">
            <v>0</v>
          </cell>
          <cell r="AR571" t="str">
            <v>0</v>
          </cell>
          <cell r="AS571">
            <v>0</v>
          </cell>
          <cell r="AT571">
            <v>40117000</v>
          </cell>
          <cell r="AU571">
            <v>0</v>
          </cell>
        </row>
        <row r="572">
          <cell r="A572">
            <v>150210425</v>
          </cell>
          <cell r="B572" t="str">
            <v>Dirección de Regulación, Planeación, Estandarización y Normalización</v>
          </cell>
          <cell r="C572" t="str">
            <v>DIRPEN</v>
          </cell>
          <cell r="D572" t="str">
            <v>DTEC_DIRPEN_2025_SA_SEN</v>
          </cell>
          <cell r="E572" t="str">
            <v>Direccion Tecnica</v>
          </cell>
          <cell r="F572" t="str">
            <v>Ampliación de la capacidad del SEN</v>
          </cell>
          <cell r="G572" t="str">
            <v>Servicio de articulación del Sistema Estadístico Nacional</v>
          </cell>
          <cell r="H572" t="str">
            <v>DIRPEN-Ampliación de la capacidad del SEN-Servicio de articulación del Sistema Estadístico Nacional</v>
          </cell>
          <cell r="I572" t="str">
            <v>202300000000100</v>
          </cell>
          <cell r="J572" t="str">
            <v>DIRECCIÓN TERRITORIAL CENTRAL</v>
          </cell>
          <cell r="K572" t="str">
            <v>DANE CENTRAL</v>
          </cell>
          <cell r="L572" t="str">
            <v>Talento Humano</v>
          </cell>
          <cell r="M572" t="str">
            <v>Encuestador Basico</v>
          </cell>
          <cell r="N572" t="str">
            <v>1</v>
          </cell>
          <cell r="O572">
            <v>11</v>
          </cell>
          <cell r="P572" t="str">
            <v>9</v>
          </cell>
          <cell r="Q572" t="str">
            <v>11.3000000000</v>
          </cell>
          <cell r="R572">
            <v>100</v>
          </cell>
          <cell r="S572">
            <v>3000000</v>
          </cell>
          <cell r="T572" t="str">
            <v>2025-01-10</v>
          </cell>
          <cell r="U572">
            <v>33900000</v>
          </cell>
          <cell r="V572">
            <v>33900000</v>
          </cell>
          <cell r="W572">
            <v>0</v>
          </cell>
          <cell r="X572" t="str">
            <v>no</v>
          </cell>
          <cell r="Y572" t="str">
            <v>no</v>
          </cell>
          <cell r="Z572" t="str">
            <v>11025</v>
          </cell>
          <cell r="AA572">
            <v>33900000</v>
          </cell>
          <cell r="AB572">
            <v>0</v>
          </cell>
          <cell r="AC572" t="str">
            <v>1764</v>
          </cell>
          <cell r="AD572" t="str">
            <v>Dirección de Regulación, Planeación, Estandarización y Normalización</v>
          </cell>
          <cell r="AF572" t="str">
            <v>PRIORIZADO Luisa Castro - -</v>
          </cell>
          <cell r="AG572" t="str">
            <v xml:space="preserve">DIRPEN_07 - Dinamizar el ecosistema de datos del SEN y sus instancias de coordinación mediante la generación de intercambios de experiencias y buenas prácticas, productos y resultados que fomenten la cultura estadística. 
</v>
          </cell>
          <cell r="AH572">
            <v>1</v>
          </cell>
          <cell r="AI572">
            <v>0</v>
          </cell>
          <cell r="AJ572">
            <v>0</v>
          </cell>
          <cell r="AK572">
            <v>0</v>
          </cell>
          <cell r="AL572">
            <v>0</v>
          </cell>
          <cell r="AM572">
            <v>1</v>
          </cell>
          <cell r="AN572" t="str">
            <v>DIRPEN_07</v>
          </cell>
          <cell r="AO572">
            <v>33900000</v>
          </cell>
          <cell r="AP572" t="str">
            <v>0</v>
          </cell>
          <cell r="AQ572">
            <v>0</v>
          </cell>
          <cell r="AR572" t="str">
            <v>0</v>
          </cell>
          <cell r="AS572">
            <v>0</v>
          </cell>
          <cell r="AT572">
            <v>33900000</v>
          </cell>
          <cell r="AU572">
            <v>0</v>
          </cell>
        </row>
        <row r="573">
          <cell r="A573">
            <v>150110425</v>
          </cell>
          <cell r="B573" t="str">
            <v>Dirección de Regulación, Planeación, Estandarización y Normalización</v>
          </cell>
          <cell r="C573" t="str">
            <v>DIRPEN</v>
          </cell>
          <cell r="D573" t="str">
            <v>UAD_2025_SA_SEN</v>
          </cell>
          <cell r="E573" t="str">
            <v>Unidad De Analisis De Datos</v>
          </cell>
          <cell r="F573" t="str">
            <v>Ampliación de la capacidad del SEN</v>
          </cell>
          <cell r="G573" t="str">
            <v>Servicio de articulación del Sistema Estadístico Nacional</v>
          </cell>
          <cell r="H573" t="str">
            <v>DIRPEN-Ampliación de la capacidad del SEN-Servicio de articulación del Sistema Estadístico Nacional</v>
          </cell>
          <cell r="I573" t="str">
            <v>202300000000100</v>
          </cell>
          <cell r="J573" t="str">
            <v>DIRECCIÓN TERRITORIAL CENTRAL</v>
          </cell>
          <cell r="K573" t="str">
            <v>DANE CENTRAL</v>
          </cell>
          <cell r="L573" t="str">
            <v>Talento Humano</v>
          </cell>
          <cell r="M573" t="str">
            <v>Profesional</v>
          </cell>
          <cell r="N573" t="str">
            <v>1</v>
          </cell>
          <cell r="O573">
            <v>10</v>
          </cell>
          <cell r="P573" t="str">
            <v>25</v>
          </cell>
          <cell r="Q573" t="str">
            <v>10.8333333333</v>
          </cell>
          <cell r="R573">
            <v>100</v>
          </cell>
          <cell r="S573">
            <v>6324000</v>
          </cell>
          <cell r="T573" t="str">
            <v>2025-02-10</v>
          </cell>
          <cell r="U573">
            <v>68510000</v>
          </cell>
          <cell r="V573">
            <v>68510000</v>
          </cell>
          <cell r="W573">
            <v>0</v>
          </cell>
          <cell r="X573" t="str">
            <v>no</v>
          </cell>
          <cell r="Y573" t="str">
            <v>no</v>
          </cell>
          <cell r="Z573" t="str">
            <v>12225</v>
          </cell>
          <cell r="AA573">
            <v>68510000</v>
          </cell>
          <cell r="AB573">
            <v>0</v>
          </cell>
          <cell r="AC573" t="str">
            <v>680</v>
          </cell>
          <cell r="AD573" t="str">
            <v>Dirección de Regulación, Planeación, Estandarización y Normalización</v>
          </cell>
          <cell r="AF573" t="str">
            <v>PRIORIZADO Johana Ávila - -</v>
          </cell>
          <cell r="AG573" t="str">
            <v>DIRPEN_11 - Desarrollar proyectos prospectivos y tecnológicos en investigación y análisis de datos, que contribuyan a la mejora del proceso estadístico, al fortalecimiento de los procedimientos de la DIRPEN y a las necesidades temáticas del DANE.</v>
          </cell>
          <cell r="AH573">
            <v>1</v>
          </cell>
          <cell r="AI573">
            <v>0</v>
          </cell>
          <cell r="AJ573">
            <v>0</v>
          </cell>
          <cell r="AK573">
            <v>0</v>
          </cell>
          <cell r="AL573">
            <v>0</v>
          </cell>
          <cell r="AM573">
            <v>1</v>
          </cell>
          <cell r="AN573" t="str">
            <v>DIRPEN_11</v>
          </cell>
          <cell r="AO573">
            <v>68510000</v>
          </cell>
          <cell r="AP573" t="str">
            <v>0</v>
          </cell>
          <cell r="AQ573">
            <v>0</v>
          </cell>
          <cell r="AR573" t="str">
            <v>0</v>
          </cell>
          <cell r="AS573">
            <v>0</v>
          </cell>
          <cell r="AT573">
            <v>68510000</v>
          </cell>
          <cell r="AU573">
            <v>0</v>
          </cell>
        </row>
        <row r="574">
          <cell r="A574">
            <v>150010425</v>
          </cell>
          <cell r="B574" t="str">
            <v>Dirección de Regulación, Planeación, Estandarización y Normalización</v>
          </cell>
          <cell r="C574" t="str">
            <v>DIRPEN</v>
          </cell>
          <cell r="D574" t="str">
            <v>UAD_2025_SA_SEN</v>
          </cell>
          <cell r="E574" t="str">
            <v>Unidad De Analisis De Datos</v>
          </cell>
          <cell r="F574" t="str">
            <v>Ampliación de la capacidad del SEN</v>
          </cell>
          <cell r="G574" t="str">
            <v>Servicio de articulación del Sistema Estadístico Nacional</v>
          </cell>
          <cell r="H574" t="str">
            <v>DIRPEN-Ampliación de la capacidad del SEN-Servicio de articulación del Sistema Estadístico Nacional</v>
          </cell>
          <cell r="I574" t="str">
            <v>202300000000100</v>
          </cell>
          <cell r="J574" t="str">
            <v>DIRECCIÓN TERRITORIAL CENTRAL</v>
          </cell>
          <cell r="K574" t="str">
            <v>DANE CENTRAL</v>
          </cell>
          <cell r="L574" t="str">
            <v>Talento Humano</v>
          </cell>
          <cell r="M574" t="str">
            <v>Profesional</v>
          </cell>
          <cell r="N574" t="str">
            <v>1</v>
          </cell>
          <cell r="O574">
            <v>11</v>
          </cell>
          <cell r="P574" t="str">
            <v>0</v>
          </cell>
          <cell r="Q574" t="str">
            <v>11</v>
          </cell>
          <cell r="R574">
            <v>100</v>
          </cell>
          <cell r="S574">
            <v>5500000</v>
          </cell>
          <cell r="T574" t="str">
            <v>2025-01-22</v>
          </cell>
          <cell r="U574">
            <v>60500000</v>
          </cell>
          <cell r="V574">
            <v>60500000</v>
          </cell>
          <cell r="W574">
            <v>0</v>
          </cell>
          <cell r="X574" t="str">
            <v>NO</v>
          </cell>
          <cell r="Y574" t="str">
            <v>NO</v>
          </cell>
          <cell r="Z574" t="str">
            <v>47825</v>
          </cell>
          <cell r="AA574">
            <v>60500000</v>
          </cell>
          <cell r="AB574">
            <v>0</v>
          </cell>
          <cell r="AC574" t="str">
            <v>831</v>
          </cell>
          <cell r="AD574" t="str">
            <v>Dirección de Regulación, Planeación, Estandarización y Normalización</v>
          </cell>
          <cell r="AF574" t="str">
            <v>PRIORIZADO Yazmin Carolina Waltero - -</v>
          </cell>
          <cell r="AG574" t="str">
            <v>DIRPEN_11 - Desarrollar proyectos prospectivos y tecnológicos en investigación y análisis de datos, que contribuyan a la mejora del proceso estadístico, al fortalecimiento de los procedimientos de la DIRPEN y a las necesidades temáticas del DANE.</v>
          </cell>
          <cell r="AH574">
            <v>1</v>
          </cell>
          <cell r="AI574">
            <v>0</v>
          </cell>
          <cell r="AJ574">
            <v>0</v>
          </cell>
          <cell r="AK574">
            <v>0</v>
          </cell>
          <cell r="AL574">
            <v>0</v>
          </cell>
          <cell r="AM574">
            <v>1</v>
          </cell>
          <cell r="AN574" t="str">
            <v>DIRPEN_11</v>
          </cell>
          <cell r="AO574">
            <v>60500000</v>
          </cell>
          <cell r="AP574" t="str">
            <v>0</v>
          </cell>
          <cell r="AQ574">
            <v>0</v>
          </cell>
          <cell r="AR574" t="str">
            <v>0</v>
          </cell>
          <cell r="AS574">
            <v>0</v>
          </cell>
          <cell r="AT574">
            <v>60500000</v>
          </cell>
          <cell r="AU574">
            <v>0</v>
          </cell>
        </row>
        <row r="575">
          <cell r="A575">
            <v>149910425</v>
          </cell>
          <cell r="B575" t="str">
            <v>Dirección de Regulación, Planeación, Estandarización y Normalización</v>
          </cell>
          <cell r="C575" t="str">
            <v>DIRPEN</v>
          </cell>
          <cell r="D575" t="str">
            <v>UAD_2025_SA_SEN</v>
          </cell>
          <cell r="E575" t="str">
            <v>Unidad De Analisis De Datos</v>
          </cell>
          <cell r="F575" t="str">
            <v>Ampliación de la capacidad del SEN</v>
          </cell>
          <cell r="G575" t="str">
            <v>Servicio de articulación del Sistema Estadístico Nacional</v>
          </cell>
          <cell r="H575" t="str">
            <v>DIRPEN-Ampliación de la capacidad del SEN-Servicio de articulación del Sistema Estadístico Nacional</v>
          </cell>
          <cell r="I575" t="str">
            <v>202300000000100</v>
          </cell>
          <cell r="J575" t="str">
            <v>DIRECCIÓN TERRITORIAL CENTRAL</v>
          </cell>
          <cell r="K575" t="str">
            <v>DANE CENTRAL</v>
          </cell>
          <cell r="L575" t="str">
            <v>Talento Humano</v>
          </cell>
          <cell r="M575" t="str">
            <v>Profesional</v>
          </cell>
          <cell r="N575" t="str">
            <v>1</v>
          </cell>
          <cell r="O575">
            <v>10</v>
          </cell>
          <cell r="P575" t="str">
            <v>21</v>
          </cell>
          <cell r="Q575" t="str">
            <v>10.7000000000</v>
          </cell>
          <cell r="R575">
            <v>100</v>
          </cell>
          <cell r="S575">
            <v>6535000</v>
          </cell>
          <cell r="T575" t="str">
            <v>2025-02-10</v>
          </cell>
          <cell r="U575">
            <v>69924500</v>
          </cell>
          <cell r="V575">
            <v>69924500</v>
          </cell>
          <cell r="W575">
            <v>0</v>
          </cell>
          <cell r="X575" t="str">
            <v>no</v>
          </cell>
          <cell r="Y575" t="str">
            <v>no</v>
          </cell>
          <cell r="Z575" t="str">
            <v>21225</v>
          </cell>
          <cell r="AA575">
            <v>69924500</v>
          </cell>
          <cell r="AB575">
            <v>0</v>
          </cell>
          <cell r="AC575" t="str">
            <v>679</v>
          </cell>
          <cell r="AD575" t="str">
            <v>Dirección de Regulación, Planeación, Estandarización y Normalización</v>
          </cell>
          <cell r="AF575" t="str">
            <v>PRIORIZADO Ivan Orlando Lamprea - -</v>
          </cell>
          <cell r="AG575" t="str">
            <v>DIRPEN_11 - Desarrollar proyectos prospectivos y tecnológicos en investigación y análisis de datos, que contribuyan a la mejora del proceso estadístico, al fortalecimiento de los procedimientos de la DIRPEN y a las necesidades temáticas del DANE.</v>
          </cell>
          <cell r="AH575">
            <v>1</v>
          </cell>
          <cell r="AI575">
            <v>0</v>
          </cell>
          <cell r="AJ575">
            <v>0</v>
          </cell>
          <cell r="AK575">
            <v>0</v>
          </cell>
          <cell r="AL575">
            <v>0</v>
          </cell>
          <cell r="AM575">
            <v>1</v>
          </cell>
          <cell r="AN575" t="str">
            <v>DIRPEN_11</v>
          </cell>
          <cell r="AO575">
            <v>69924500</v>
          </cell>
          <cell r="AP575" t="str">
            <v>0</v>
          </cell>
          <cell r="AQ575">
            <v>0</v>
          </cell>
          <cell r="AR575" t="str">
            <v>0</v>
          </cell>
          <cell r="AS575">
            <v>0</v>
          </cell>
          <cell r="AT575">
            <v>69924500</v>
          </cell>
          <cell r="AU575">
            <v>0</v>
          </cell>
        </row>
        <row r="576">
          <cell r="A576">
            <v>149810425</v>
          </cell>
          <cell r="B576" t="str">
            <v>Dirección de Regulación, Planeación, Estandarización y Normalización</v>
          </cell>
          <cell r="C576" t="str">
            <v>DIRPEN</v>
          </cell>
          <cell r="D576" t="str">
            <v>UAD_2025_SA_SEN</v>
          </cell>
          <cell r="E576" t="str">
            <v>Unidad De Analisis De Datos</v>
          </cell>
          <cell r="F576" t="str">
            <v>Ampliación de la capacidad del SEN</v>
          </cell>
          <cell r="G576" t="str">
            <v>Servicio de articulación del Sistema Estadístico Nacional</v>
          </cell>
          <cell r="H576" t="str">
            <v>DIRPEN-Ampliación de la capacidad del SEN-Servicio de articulación del Sistema Estadístico Nacional</v>
          </cell>
          <cell r="I576" t="str">
            <v>202300000000100</v>
          </cell>
          <cell r="J576" t="str">
            <v>DIRECCIÓN TERRITORIAL CENTRAL</v>
          </cell>
          <cell r="K576" t="str">
            <v>DANE CENTRAL</v>
          </cell>
          <cell r="L576" t="str">
            <v>Talento Humano</v>
          </cell>
          <cell r="M576" t="str">
            <v>Profesional</v>
          </cell>
          <cell r="N576" t="str">
            <v>1</v>
          </cell>
          <cell r="O576">
            <v>10</v>
          </cell>
          <cell r="P576" t="str">
            <v>25</v>
          </cell>
          <cell r="Q576" t="str">
            <v>10.8333333333</v>
          </cell>
          <cell r="R576">
            <v>100</v>
          </cell>
          <cell r="S576">
            <v>6325000</v>
          </cell>
          <cell r="T576" t="str">
            <v>2025-02-05</v>
          </cell>
          <cell r="U576">
            <v>68520833.329999998</v>
          </cell>
          <cell r="V576">
            <v>68520833</v>
          </cell>
          <cell r="W576">
            <v>0.32999999821186071</v>
          </cell>
          <cell r="X576" t="str">
            <v>no</v>
          </cell>
          <cell r="Y576" t="str">
            <v>no</v>
          </cell>
          <cell r="Z576" t="str">
            <v>15025</v>
          </cell>
          <cell r="AA576">
            <v>68520833</v>
          </cell>
          <cell r="AB576">
            <v>0.32999999821186071</v>
          </cell>
          <cell r="AC576" t="str">
            <v>1756</v>
          </cell>
          <cell r="AD576" t="str">
            <v>Dirección de Regulación, Planeación, Estandarización y Normalización</v>
          </cell>
          <cell r="AF576" t="str">
            <v>PRIORIZADO Andrés Sebastian Salazar - -</v>
          </cell>
          <cell r="AG576" t="str">
            <v>DIRPEN_11 - Desarrollar proyectos prospectivos y tecnológicos en investigación y análisis de datos, que contribuyan a la mejora del proceso estadístico, al fortalecimiento de los procedimientos de la DIRPEN y a las necesidades temáticas del DANE.</v>
          </cell>
          <cell r="AH576">
            <v>1</v>
          </cell>
          <cell r="AI576">
            <v>0</v>
          </cell>
          <cell r="AJ576">
            <v>0</v>
          </cell>
          <cell r="AK576">
            <v>0</v>
          </cell>
          <cell r="AL576">
            <v>0</v>
          </cell>
          <cell r="AM576">
            <v>1</v>
          </cell>
          <cell r="AN576" t="str">
            <v>DIRPEN_11</v>
          </cell>
          <cell r="AO576">
            <v>68520833.329999998</v>
          </cell>
          <cell r="AP576" t="str">
            <v>0</v>
          </cell>
          <cell r="AQ576">
            <v>0</v>
          </cell>
          <cell r="AR576" t="str">
            <v>0</v>
          </cell>
          <cell r="AS576">
            <v>0</v>
          </cell>
          <cell r="AT576">
            <v>68520833.329999998</v>
          </cell>
          <cell r="AU576">
            <v>0</v>
          </cell>
        </row>
        <row r="577">
          <cell r="A577">
            <v>149610425</v>
          </cell>
          <cell r="B577" t="str">
            <v>Dirección de Regulación, Planeación, Estandarización y Normalización</v>
          </cell>
          <cell r="C577" t="str">
            <v>DIRPEN</v>
          </cell>
          <cell r="D577" t="str">
            <v>PLAYART_2025_SEI</v>
          </cell>
          <cell r="E577" t="str">
            <v>Planificacion Y Articulacion</v>
          </cell>
          <cell r="F577" t="str">
            <v>Ampliación de la capacidad del SEN</v>
          </cell>
          <cell r="G577" t="str">
            <v>Servicio de educación informal</v>
          </cell>
          <cell r="H577" t="str">
            <v>DIRPEN-Ampliación de la capacidad del SEN-Servicio de educación informal</v>
          </cell>
          <cell r="I577" t="str">
            <v>202300000000100</v>
          </cell>
          <cell r="J577" t="str">
            <v>DIRECCIÓN TERRITORIAL CENTRAL</v>
          </cell>
          <cell r="K577" t="str">
            <v>DANE CENTRAL</v>
          </cell>
          <cell r="L577" t="str">
            <v>Talento Humano</v>
          </cell>
          <cell r="M577" t="str">
            <v>Profesional</v>
          </cell>
          <cell r="N577" t="str">
            <v>1</v>
          </cell>
          <cell r="O577">
            <v>10</v>
          </cell>
          <cell r="P577" t="str">
            <v>25</v>
          </cell>
          <cell r="Q577" t="str">
            <v>10.8333333333</v>
          </cell>
          <cell r="R577">
            <v>100</v>
          </cell>
          <cell r="S577">
            <v>4638000</v>
          </cell>
          <cell r="T577" t="str">
            <v>2025-02-07</v>
          </cell>
          <cell r="U577">
            <v>50245000</v>
          </cell>
          <cell r="V577">
            <v>50245000</v>
          </cell>
          <cell r="W577">
            <v>0</v>
          </cell>
          <cell r="X577" t="str">
            <v>no</v>
          </cell>
          <cell r="Y577" t="str">
            <v>no</v>
          </cell>
          <cell r="Z577" t="str">
            <v>46825</v>
          </cell>
          <cell r="AA577">
            <v>50245000</v>
          </cell>
          <cell r="AB577">
            <v>0</v>
          </cell>
          <cell r="AC577" t="str">
            <v>729</v>
          </cell>
          <cell r="AD577" t="str">
            <v>Dirección de Regulación, Planeación, Estandarización y Normalización</v>
          </cell>
          <cell r="AF577" t="str">
            <v>PRIORIZADO Andrés Felipe Salcedo - -</v>
          </cell>
          <cell r="AG577" t="str">
            <v>DIRPEN_08 - Implementar y desarrollar el plan de capacitación del Sistema Estadístico Nacional SEN 2025 para la promoción de los lineamientos, normas y estándares estadísticos.</v>
          </cell>
          <cell r="AH577">
            <v>1</v>
          </cell>
          <cell r="AI577">
            <v>0</v>
          </cell>
          <cell r="AJ577">
            <v>0</v>
          </cell>
          <cell r="AK577">
            <v>0</v>
          </cell>
          <cell r="AL577">
            <v>0</v>
          </cell>
          <cell r="AM577">
            <v>1</v>
          </cell>
          <cell r="AN577" t="str">
            <v>DIRPEN_08</v>
          </cell>
          <cell r="AO577">
            <v>50245000</v>
          </cell>
          <cell r="AP577" t="str">
            <v>0</v>
          </cell>
          <cell r="AQ577">
            <v>0</v>
          </cell>
          <cell r="AR577" t="str">
            <v>0</v>
          </cell>
          <cell r="AS577">
            <v>0</v>
          </cell>
          <cell r="AT577">
            <v>50245000</v>
          </cell>
          <cell r="AU577">
            <v>0</v>
          </cell>
        </row>
        <row r="578">
          <cell r="A578">
            <v>149510425</v>
          </cell>
          <cell r="B578" t="str">
            <v>Dirección de Regulación, Planeación, Estandarización y Normalización</v>
          </cell>
          <cell r="C578" t="str">
            <v>DIRPEN</v>
          </cell>
          <cell r="D578" t="str">
            <v>CAL_2025_EVAL_CAL_SE</v>
          </cell>
          <cell r="E578" t="str">
            <v>Calidad</v>
          </cell>
          <cell r="F578" t="str">
            <v>Ampliación de la capacidad del SEN</v>
          </cell>
          <cell r="G578" t="str">
            <v>Servicio de evaluación</v>
          </cell>
          <cell r="H578" t="str">
            <v>DIRPEN-Ampliación de la capacidad del SEN-Servicio de evaluación</v>
          </cell>
          <cell r="I578" t="str">
            <v>202300000000100</v>
          </cell>
          <cell r="J578" t="str">
            <v>DIRECCIÓN TERRITORIAL CENTRAL</v>
          </cell>
          <cell r="K578" t="str">
            <v>DANE CENTRAL</v>
          </cell>
          <cell r="L578" t="str">
            <v>Talento Humano</v>
          </cell>
          <cell r="M578" t="str">
            <v>Profesional</v>
          </cell>
          <cell r="N578" t="str">
            <v>1</v>
          </cell>
          <cell r="O578">
            <v>11</v>
          </cell>
          <cell r="P578" t="str">
            <v>15</v>
          </cell>
          <cell r="Q578" t="str">
            <v>11.5</v>
          </cell>
          <cell r="R578">
            <v>100</v>
          </cell>
          <cell r="S578">
            <v>4322000</v>
          </cell>
          <cell r="T578" t="str">
            <v>2025-01-07 00:00:00</v>
          </cell>
          <cell r="U578">
            <v>49703000</v>
          </cell>
          <cell r="V578">
            <v>49703000</v>
          </cell>
          <cell r="W578">
            <v>0</v>
          </cell>
          <cell r="X578" t="str">
            <v>NO</v>
          </cell>
          <cell r="Y578" t="str">
            <v>NO</v>
          </cell>
          <cell r="Z578" t="str">
            <v>10825</v>
          </cell>
          <cell r="AA578">
            <v>49703000</v>
          </cell>
          <cell r="AB578">
            <v>0</v>
          </cell>
          <cell r="AC578" t="str">
            <v>1753</v>
          </cell>
          <cell r="AD578" t="str">
            <v>Dirección de Regulación, Planeación, Estandarización y Normalización</v>
          </cell>
          <cell r="AF578" t="str">
            <v>PRIORIZADO Mario de Jesús Cespedes - -</v>
          </cell>
          <cell r="AG578" t="str">
            <v>DIRPEN_01 - Realizar la evaluación de la calidad estadística conforme a la NTC PE 1000:2020, considerando los componentes de seguimiento vinculados al proceso.</v>
          </cell>
          <cell r="AH578">
            <v>1</v>
          </cell>
          <cell r="AI578">
            <v>0</v>
          </cell>
          <cell r="AJ578">
            <v>0</v>
          </cell>
          <cell r="AK578">
            <v>0</v>
          </cell>
          <cell r="AL578">
            <v>0</v>
          </cell>
          <cell r="AM578">
            <v>1</v>
          </cell>
          <cell r="AN578" t="str">
            <v>DIRPEN_01</v>
          </cell>
          <cell r="AO578">
            <v>49703000</v>
          </cell>
          <cell r="AP578" t="str">
            <v>0</v>
          </cell>
          <cell r="AQ578">
            <v>0</v>
          </cell>
          <cell r="AR578" t="str">
            <v>0</v>
          </cell>
          <cell r="AS578">
            <v>0</v>
          </cell>
          <cell r="AT578">
            <v>49703000</v>
          </cell>
          <cell r="AU578">
            <v>0</v>
          </cell>
        </row>
        <row r="579">
          <cell r="A579">
            <v>149710425</v>
          </cell>
          <cell r="B579" t="str">
            <v>Dirección de Regulación, Planeación, Estandarización y Normalización</v>
          </cell>
          <cell r="C579" t="str">
            <v>DIRPEN</v>
          </cell>
          <cell r="D579" t="str">
            <v>PLAYART_2025_SAT</v>
          </cell>
          <cell r="E579" t="str">
            <v>Planificacion Y Articulacion</v>
          </cell>
          <cell r="F579" t="str">
            <v>Ampliación de la capacidad del SEN</v>
          </cell>
          <cell r="G579" t="str">
            <v>Servicio de asistencia técnica</v>
          </cell>
          <cell r="H579" t="str">
            <v>DIRPEN-Ampliación de la capacidad del SEN-Servicio de asistencia técnica</v>
          </cell>
          <cell r="I579" t="str">
            <v>202300000000100</v>
          </cell>
          <cell r="J579" t="str">
            <v>DIRECCIÓN TERRITORIAL CENTRAL</v>
          </cell>
          <cell r="K579" t="str">
            <v>DANE CENTRAL</v>
          </cell>
          <cell r="L579" t="str">
            <v>Talento Humano</v>
          </cell>
          <cell r="M579" t="str">
            <v>Profesional</v>
          </cell>
          <cell r="N579" t="str">
            <v>1</v>
          </cell>
          <cell r="O579">
            <v>11</v>
          </cell>
          <cell r="P579" t="str">
            <v>0</v>
          </cell>
          <cell r="Q579" t="str">
            <v>11.0000000000</v>
          </cell>
          <cell r="R579">
            <v>100</v>
          </cell>
          <cell r="S579">
            <v>7500000</v>
          </cell>
          <cell r="T579" t="str">
            <v>2025-01-15</v>
          </cell>
          <cell r="U579">
            <v>82500000</v>
          </cell>
          <cell r="V579">
            <v>82500000</v>
          </cell>
          <cell r="W579">
            <v>0</v>
          </cell>
          <cell r="X579" t="str">
            <v>no</v>
          </cell>
          <cell r="Y579" t="str">
            <v>no</v>
          </cell>
          <cell r="Z579" t="str">
            <v>11725</v>
          </cell>
          <cell r="AA579">
            <v>82500000</v>
          </cell>
          <cell r="AB579">
            <v>0</v>
          </cell>
          <cell r="AC579" t="str">
            <v>1760</v>
          </cell>
          <cell r="AD579" t="str">
            <v>Dirección de Regulación, Planeación, Estandarización y Normalización</v>
          </cell>
          <cell r="AF579" t="str">
            <v>PRIORIZADO Yennifer Castillo - -</v>
          </cell>
          <cell r="AG579" t="str">
            <v xml:space="preserve">DIRPEN_07 - Dinamizar el ecosistema de datos del SEN y sus instancias de coordinación mediante la generación de intercambios de experiencias y buenas prácticas, productos y resultados que fomenten la cultura estadística. 
</v>
          </cell>
          <cell r="AH579">
            <v>1</v>
          </cell>
          <cell r="AI579">
            <v>0</v>
          </cell>
          <cell r="AJ579">
            <v>0</v>
          </cell>
          <cell r="AK579">
            <v>0</v>
          </cell>
          <cell r="AL579">
            <v>0</v>
          </cell>
          <cell r="AM579">
            <v>1</v>
          </cell>
          <cell r="AN579" t="str">
            <v>DIRPEN_07</v>
          </cell>
          <cell r="AO579">
            <v>82500000</v>
          </cell>
          <cell r="AP579" t="str">
            <v>0</v>
          </cell>
          <cell r="AQ579">
            <v>0</v>
          </cell>
          <cell r="AR579" t="str">
            <v>0</v>
          </cell>
          <cell r="AS579">
            <v>0</v>
          </cell>
          <cell r="AT579">
            <v>82500000</v>
          </cell>
          <cell r="AU579">
            <v>0</v>
          </cell>
        </row>
        <row r="580">
          <cell r="A580">
            <v>151210425</v>
          </cell>
          <cell r="B580" t="str">
            <v>Dirección de Regulación, Planeación, Estandarización y Normalización</v>
          </cell>
          <cell r="C580" t="str">
            <v>DIRPEN</v>
          </cell>
          <cell r="D580" t="str">
            <v>DTEC_DIRPEN_2025_SA_SEN</v>
          </cell>
          <cell r="E580" t="str">
            <v>Direccion Tecnica</v>
          </cell>
          <cell r="F580" t="str">
            <v>Ampliación de la capacidad del SEN</v>
          </cell>
          <cell r="G580" t="str">
            <v>Servicio de articulación del Sistema Estadístico Nacional</v>
          </cell>
          <cell r="H580" t="str">
            <v>DIRPEN-Ampliación de la capacidad del SEN-Servicio de articulación del Sistema Estadístico Nacional</v>
          </cell>
          <cell r="I580" t="str">
            <v>202300000000100</v>
          </cell>
          <cell r="J580" t="str">
            <v>DIRECCIÓN TERRITORIAL CENTRAL</v>
          </cell>
          <cell r="K580" t="str">
            <v>DANE CENTRAL</v>
          </cell>
          <cell r="L580" t="str">
            <v>Talento Humano</v>
          </cell>
          <cell r="M580" t="str">
            <v>Profesional</v>
          </cell>
          <cell r="N580" t="str">
            <v>1</v>
          </cell>
          <cell r="O580">
            <v>11</v>
          </cell>
          <cell r="P580" t="str">
            <v>0</v>
          </cell>
          <cell r="Q580" t="str">
            <v>11</v>
          </cell>
          <cell r="R580">
            <v>100</v>
          </cell>
          <cell r="S580">
            <v>5356000</v>
          </cell>
          <cell r="T580" t="str">
            <v>2025-02-01</v>
          </cell>
          <cell r="U580">
            <v>58916000</v>
          </cell>
          <cell r="V580">
            <v>58916000</v>
          </cell>
          <cell r="W580">
            <v>0</v>
          </cell>
          <cell r="X580" t="str">
            <v>no</v>
          </cell>
          <cell r="Y580" t="str">
            <v>no</v>
          </cell>
          <cell r="Z580" t="str">
            <v>47025</v>
          </cell>
          <cell r="AA580">
            <v>58916000</v>
          </cell>
          <cell r="AB580">
            <v>0</v>
          </cell>
          <cell r="AC580" t="str">
            <v>732</v>
          </cell>
          <cell r="AD580" t="str">
            <v>Dirección de Regulación, Planeación, Estandarización y Normalización</v>
          </cell>
          <cell r="AF580" t="str">
            <v>Santiago Arévalo - -</v>
          </cell>
          <cell r="AG580" t="str">
            <v xml:space="preserve">DIRPEN_07 - Dinamizar el ecosistema de datos del SEN y sus instancias de coordinación mediante la generación de intercambios de experiencias y buenas prácticas, productos y resultados que fomenten la cultura estadística. 
</v>
          </cell>
          <cell r="AH580">
            <v>1</v>
          </cell>
          <cell r="AI580">
            <v>0</v>
          </cell>
          <cell r="AJ580">
            <v>0</v>
          </cell>
          <cell r="AK580">
            <v>0</v>
          </cell>
          <cell r="AL580">
            <v>0</v>
          </cell>
          <cell r="AM580">
            <v>1</v>
          </cell>
          <cell r="AN580" t="str">
            <v>DIRPEN_07</v>
          </cell>
          <cell r="AO580">
            <v>58916000</v>
          </cell>
          <cell r="AP580" t="str">
            <v>0</v>
          </cell>
          <cell r="AQ580">
            <v>0</v>
          </cell>
          <cell r="AR580" t="str">
            <v>0</v>
          </cell>
          <cell r="AS580">
            <v>0</v>
          </cell>
          <cell r="AT580">
            <v>58916000</v>
          </cell>
          <cell r="AU580">
            <v>0</v>
          </cell>
        </row>
        <row r="581">
          <cell r="A581">
            <v>473910425</v>
          </cell>
          <cell r="B581" t="str">
            <v>Dirección de Regulación, Planeación, Estandarización y Normalización</v>
          </cell>
          <cell r="C581" t="str">
            <v>DIRPEN</v>
          </cell>
          <cell r="D581" t="str">
            <v>PLAYART_2025_SAT</v>
          </cell>
          <cell r="E581" t="str">
            <v>Planificacion Y Articulacion</v>
          </cell>
          <cell r="F581" t="str">
            <v>Ampliación de la capacidad del SEN</v>
          </cell>
          <cell r="G581" t="str">
            <v>Servicio de asistencia técnica</v>
          </cell>
          <cell r="H581" t="str">
            <v>DIRPEN-Ampliación de la capacidad del SEN-Servicio de asistencia técnica</v>
          </cell>
          <cell r="I581" t="str">
            <v>202300000000100</v>
          </cell>
          <cell r="J581" t="str">
            <v>DIRECCIÓN TERRITORIAL CENTRAL</v>
          </cell>
          <cell r="K581" t="str">
            <v>DANE CENTRAL</v>
          </cell>
          <cell r="L581" t="str">
            <v>Talento Humano</v>
          </cell>
          <cell r="M581" t="str">
            <v>Profesional Junior</v>
          </cell>
          <cell r="N581" t="str">
            <v>1</v>
          </cell>
          <cell r="O581">
            <v>4</v>
          </cell>
          <cell r="P581" t="str">
            <v>0</v>
          </cell>
          <cell r="Q581" t="str">
            <v>4.0000000000</v>
          </cell>
          <cell r="R581">
            <v>65</v>
          </cell>
          <cell r="S581">
            <v>4200000</v>
          </cell>
          <cell r="T581" t="str">
            <v>2025-07-20</v>
          </cell>
          <cell r="U581">
            <v>10920000</v>
          </cell>
          <cell r="V581">
            <v>10920000</v>
          </cell>
          <cell r="W581">
            <v>0</v>
          </cell>
          <cell r="X581" t="str">
            <v>NO</v>
          </cell>
          <cell r="Y581" t="str">
            <v>NO</v>
          </cell>
          <cell r="Z581" t="str">
            <v>104525</v>
          </cell>
          <cell r="AA581">
            <v>10920000</v>
          </cell>
          <cell r="AB581">
            <v>0</v>
          </cell>
          <cell r="AC581" t="str">
            <v>6265</v>
          </cell>
          <cell r="AD581" t="str">
            <v>Dirección de Regulación, Planeación, Estandarización y Normalización</v>
          </cell>
          <cell r="AF581" t="str">
            <v>Contratación Profesional Planificación-Dirección</v>
          </cell>
          <cell r="AG581" t="str">
            <v xml:space="preserve">DIRPEN_07 - Dinamizar el ecosistema de datos del SEN y sus instancias de coordinación mediante la generación de intercambios de experiencias y buenas prácticas, productos y resultados que fomenten la cultura estadística. 
</v>
          </cell>
          <cell r="AH581">
            <v>1</v>
          </cell>
          <cell r="AI581" t="str">
            <v/>
          </cell>
          <cell r="AJ581">
            <v>0</v>
          </cell>
          <cell r="AK581" t="str">
            <v/>
          </cell>
          <cell r="AL581">
            <v>0</v>
          </cell>
          <cell r="AM581">
            <v>1</v>
          </cell>
          <cell r="AN581" t="str">
            <v xml:space="preserve">DIRPEN_07 </v>
          </cell>
          <cell r="AO581">
            <v>10920000</v>
          </cell>
          <cell r="AP581" t="str">
            <v/>
          </cell>
          <cell r="AQ581">
            <v>0</v>
          </cell>
          <cell r="AR581" t="str">
            <v/>
          </cell>
          <cell r="AS581">
            <v>0</v>
          </cell>
          <cell r="AT581">
            <v>10920000</v>
          </cell>
          <cell r="AU581">
            <v>0</v>
          </cell>
        </row>
        <row r="582">
          <cell r="A582">
            <v>473910425</v>
          </cell>
          <cell r="B582" t="str">
            <v>Dirección de Regulación, Planeación, Estandarización y Normalización</v>
          </cell>
          <cell r="C582" t="str">
            <v>DIRPEN</v>
          </cell>
          <cell r="D582" t="str">
            <v>DTEC_DIRPEN_2025_SA_SEN</v>
          </cell>
          <cell r="E582" t="str">
            <v>Direccion Tecnica</v>
          </cell>
          <cell r="F582" t="str">
            <v>Ampliación de la capacidad del SEN</v>
          </cell>
          <cell r="G582" t="str">
            <v>Servicio de articulación del Sistema Estadístico Nacional</v>
          </cell>
          <cell r="H582" t="str">
            <v>DIRPEN-Ampliación de la capacidad del SEN-Servicio de articulación del Sistema Estadístico Nacional</v>
          </cell>
          <cell r="I582" t="str">
            <v>202300000000100</v>
          </cell>
          <cell r="J582" t="str">
            <v>DIRECCIÓN TERRITORIAL CENTRAL</v>
          </cell>
          <cell r="K582" t="str">
            <v>DANE CENTRAL</v>
          </cell>
          <cell r="L582" t="str">
            <v>Talento Humano</v>
          </cell>
          <cell r="M582" t="str">
            <v>Profesional Junior</v>
          </cell>
          <cell r="N582" t="str">
            <v>1</v>
          </cell>
          <cell r="O582">
            <v>4</v>
          </cell>
          <cell r="P582" t="str">
            <v>0</v>
          </cell>
          <cell r="Q582" t="str">
            <v>4.0000000000</v>
          </cell>
          <cell r="R582">
            <v>35</v>
          </cell>
          <cell r="S582">
            <v>4200000</v>
          </cell>
          <cell r="T582" t="str">
            <v>2025-07-20</v>
          </cell>
          <cell r="U582">
            <v>5880000</v>
          </cell>
          <cell r="V582">
            <v>5880000</v>
          </cell>
          <cell r="W582">
            <v>0</v>
          </cell>
          <cell r="X582" t="str">
            <v>NO</v>
          </cell>
          <cell r="Y582" t="str">
            <v>NO</v>
          </cell>
          <cell r="Z582" t="str">
            <v>104525</v>
          </cell>
          <cell r="AA582">
            <v>5880000</v>
          </cell>
          <cell r="AB582">
            <v>0</v>
          </cell>
          <cell r="AC582" t="str">
            <v>6265</v>
          </cell>
          <cell r="AD582" t="str">
            <v>Dirección de Regulación, Planeación, Estandarización y Normalización</v>
          </cell>
          <cell r="AF582" t="str">
            <v>Contratación Profesional Planificación-Dirección</v>
          </cell>
          <cell r="AG582" t="str">
            <v xml:space="preserve">DIRPEN_07 - Dinamizar el ecosistema de datos del SEN y sus instancias de coordinación mediante la generación de intercambios de experiencias y buenas prácticas, productos y resultados que fomenten la cultura estadística. 
</v>
          </cell>
          <cell r="AH582">
            <v>1</v>
          </cell>
          <cell r="AI582" t="str">
            <v/>
          </cell>
          <cell r="AJ582">
            <v>0</v>
          </cell>
          <cell r="AK582" t="str">
            <v/>
          </cell>
          <cell r="AL582">
            <v>0</v>
          </cell>
          <cell r="AM582">
            <v>1</v>
          </cell>
          <cell r="AN582" t="str">
            <v xml:space="preserve">DIRPEN_07 </v>
          </cell>
          <cell r="AO582">
            <v>5880000</v>
          </cell>
          <cell r="AP582" t="str">
            <v/>
          </cell>
          <cell r="AQ582">
            <v>0</v>
          </cell>
          <cell r="AR582" t="str">
            <v/>
          </cell>
          <cell r="AS582">
            <v>0</v>
          </cell>
          <cell r="AT582">
            <v>5880000</v>
          </cell>
          <cell r="AU582">
            <v>0</v>
          </cell>
        </row>
        <row r="583">
          <cell r="A583">
            <v>396810425</v>
          </cell>
          <cell r="B583" t="str">
            <v>Dirección de Regulación, Planeación, Estandarización y Normalización</v>
          </cell>
          <cell r="C583" t="str">
            <v>DIRPEN</v>
          </cell>
          <cell r="D583" t="str">
            <v>DTEC_DIRPEN_2025_SA_SEN</v>
          </cell>
          <cell r="E583" t="str">
            <v>Direccion Tecnica</v>
          </cell>
          <cell r="F583" t="str">
            <v>Ampliación de la capacidad del SEN</v>
          </cell>
          <cell r="G583" t="str">
            <v>Servicio de articulación del Sistema Estadístico Nacional</v>
          </cell>
          <cell r="H583" t="str">
            <v>DIRPEN-Ampliación de la capacidad del SEN-Servicio de articulación del Sistema Estadístico Nacional</v>
          </cell>
          <cell r="I583" t="str">
            <v>202300000000100</v>
          </cell>
          <cell r="J583" t="str">
            <v>DIRECCIÓN TERRITORIAL CENTRAL</v>
          </cell>
          <cell r="K583" t="str">
            <v>DANE CENTRAL</v>
          </cell>
          <cell r="L583" t="str">
            <v>Talento Humano</v>
          </cell>
          <cell r="M583" t="str">
            <v>Profesional</v>
          </cell>
          <cell r="N583" t="str">
            <v>1</v>
          </cell>
          <cell r="O583">
            <v>6</v>
          </cell>
          <cell r="P583" t="str">
            <v>15</v>
          </cell>
          <cell r="Q583" t="str">
            <v>6.5000000000</v>
          </cell>
          <cell r="R583">
            <v>100</v>
          </cell>
          <cell r="S583">
            <v>5900000</v>
          </cell>
          <cell r="T583" t="str">
            <v>2025-05-22</v>
          </cell>
          <cell r="U583">
            <v>38350000</v>
          </cell>
          <cell r="V583">
            <v>38350000</v>
          </cell>
          <cell r="W583">
            <v>0</v>
          </cell>
          <cell r="X583" t="str">
            <v>no</v>
          </cell>
          <cell r="Y583" t="str">
            <v>no</v>
          </cell>
          <cell r="Z583" t="str">
            <v>96525</v>
          </cell>
          <cell r="AA583">
            <v>38350000</v>
          </cell>
          <cell r="AB583">
            <v>0</v>
          </cell>
          <cell r="AC583" t="str">
            <v>5416</v>
          </cell>
          <cell r="AD583" t="str">
            <v>Dirección de Regulación, Planeación, Estandarización y Normalización</v>
          </cell>
          <cell r="AF583" t="str">
            <v>Sectorialista Cultura; Deporte y Recreación</v>
          </cell>
          <cell r="AG583" t="str">
            <v xml:space="preserve">DIRPEN_07 - Dinamizar el ecosistema de datos del SEN y sus instancias de coordinación mediante la generación de intercambios de experiencias y buenas prácticas, productos y resultados que fomenten la cultura estadística. 
</v>
          </cell>
          <cell r="AH583">
            <v>1</v>
          </cell>
          <cell r="AI583" t="str">
            <v/>
          </cell>
          <cell r="AJ583">
            <v>0</v>
          </cell>
          <cell r="AK583" t="str">
            <v/>
          </cell>
          <cell r="AL583">
            <v>0</v>
          </cell>
          <cell r="AM583">
            <v>1</v>
          </cell>
          <cell r="AN583" t="str">
            <v xml:space="preserve">DIRPEN_07 </v>
          </cell>
          <cell r="AO583">
            <v>38350000</v>
          </cell>
          <cell r="AP583" t="str">
            <v/>
          </cell>
          <cell r="AQ583">
            <v>0</v>
          </cell>
          <cell r="AR583" t="str">
            <v/>
          </cell>
          <cell r="AS583">
            <v>0</v>
          </cell>
          <cell r="AT583">
            <v>38350000</v>
          </cell>
          <cell r="AU583">
            <v>0</v>
          </cell>
        </row>
        <row r="584">
          <cell r="A584">
            <v>482210425</v>
          </cell>
          <cell r="B584" t="str">
            <v>Dirección de Regulación, Planeación, Estandarización y Normalización</v>
          </cell>
          <cell r="C584" t="str">
            <v>DIRPEN</v>
          </cell>
          <cell r="D584" t="str">
            <v>UAD_2025_SA_SEN</v>
          </cell>
          <cell r="E584" t="str">
            <v>Unidad De Analisis De Datos</v>
          </cell>
          <cell r="F584" t="str">
            <v>Ampliación de la capacidad del SEN</v>
          </cell>
          <cell r="G584" t="str">
            <v>Servicio de articulación del Sistema Estadístico Nacional</v>
          </cell>
          <cell r="H584" t="str">
            <v>DIRPEN-Ampliación de la capacidad del SEN-Servicio de articulación del Sistema Estadístico Nacional</v>
          </cell>
          <cell r="I584" t="str">
            <v>202300000000100</v>
          </cell>
          <cell r="J584" t="str">
            <v>DIRECCIÓN TERRITORIAL CENTRAL</v>
          </cell>
          <cell r="K584" t="str">
            <v>DANE CENTRAL</v>
          </cell>
          <cell r="L584" t="str">
            <v>Talento Humano</v>
          </cell>
          <cell r="M584" t="str">
            <v>Profesional</v>
          </cell>
          <cell r="N584" t="str">
            <v>1</v>
          </cell>
          <cell r="O584">
            <v>2</v>
          </cell>
          <cell r="P584" t="str">
            <v>0</v>
          </cell>
          <cell r="Q584" t="str">
            <v>2.0000000000</v>
          </cell>
          <cell r="R584">
            <v>100</v>
          </cell>
          <cell r="S584">
            <v>4200000</v>
          </cell>
          <cell r="T584" t="str">
            <v>2025-08-14</v>
          </cell>
          <cell r="U584">
            <v>8400000</v>
          </cell>
          <cell r="V584">
            <v>8400000</v>
          </cell>
          <cell r="W584">
            <v>0</v>
          </cell>
          <cell r="X584" t="str">
            <v>NO</v>
          </cell>
          <cell r="Y584" t="str">
            <v>NO</v>
          </cell>
          <cell r="Z584" t="str">
            <v>105625</v>
          </cell>
          <cell r="AA584">
            <v>8400000</v>
          </cell>
          <cell r="AB584">
            <v>0</v>
          </cell>
          <cell r="AC584" t="str">
            <v>6350</v>
          </cell>
          <cell r="AD584" t="str">
            <v>Dirección de Regulación, Planeación, Estandarización y Normalización</v>
          </cell>
          <cell r="AF584" t="str">
            <v>Contrato Cristian Camilo Chávez</v>
          </cell>
          <cell r="AG584" t="str">
            <v xml:space="preserve">DIRPEN_07 - Dinamizar el ecosistema de datos del SEN y sus instancias de coordinación mediante la generación de intercambios de experiencias y buenas prácticas, productos y resultados que fomenten la cultura estadística. 
</v>
          </cell>
          <cell r="AH584">
            <v>1</v>
          </cell>
          <cell r="AI584" t="str">
            <v/>
          </cell>
          <cell r="AJ584">
            <v>0</v>
          </cell>
          <cell r="AK584" t="str">
            <v/>
          </cell>
          <cell r="AL584">
            <v>0</v>
          </cell>
          <cell r="AM584">
            <v>1</v>
          </cell>
          <cell r="AN584" t="str">
            <v xml:space="preserve">DIRPEN_07 </v>
          </cell>
          <cell r="AO584">
            <v>8400000</v>
          </cell>
          <cell r="AP584" t="str">
            <v/>
          </cell>
          <cell r="AQ584">
            <v>0</v>
          </cell>
          <cell r="AR584" t="str">
            <v/>
          </cell>
          <cell r="AS584">
            <v>0</v>
          </cell>
          <cell r="AT584">
            <v>8400000</v>
          </cell>
          <cell r="AU584">
            <v>0</v>
          </cell>
        </row>
        <row r="585">
          <cell r="A585">
            <v>361810425</v>
          </cell>
          <cell r="B585" t="str">
            <v>Dirección de Regulación, Planeación, Estandarización y Normalización</v>
          </cell>
          <cell r="C585" t="str">
            <v>DIRPEN</v>
          </cell>
          <cell r="D585" t="str">
            <v>CAL_2025_EVAL_CAL_SE</v>
          </cell>
          <cell r="E585" t="str">
            <v>Calidad</v>
          </cell>
          <cell r="F585" t="str">
            <v>Ampliación de la capacidad del SEN</v>
          </cell>
          <cell r="G585" t="str">
            <v>Servicio de evaluación</v>
          </cell>
          <cell r="H585" t="str">
            <v>DIRPEN-Ampliación de la capacidad del SEN-Servicio de evaluación</v>
          </cell>
          <cell r="I585" t="str">
            <v>202300000000100</v>
          </cell>
          <cell r="J585" t="str">
            <v>DIRECCIÓN TERRITORIAL CENTRAL</v>
          </cell>
          <cell r="K585" t="str">
            <v>DANE CENTRAL</v>
          </cell>
          <cell r="L585" t="str">
            <v>Talento Humano</v>
          </cell>
          <cell r="M585" t="str">
            <v>Profesional</v>
          </cell>
          <cell r="N585" t="str">
            <v>1</v>
          </cell>
          <cell r="O585">
            <v>1</v>
          </cell>
          <cell r="P585" t="str">
            <v>0</v>
          </cell>
          <cell r="Q585" t="str">
            <v>1.0000000000</v>
          </cell>
          <cell r="R585">
            <v>100</v>
          </cell>
          <cell r="S585">
            <v>9476000</v>
          </cell>
          <cell r="T585" t="str">
            <v>2025-10-01</v>
          </cell>
          <cell r="U585">
            <v>9476000</v>
          </cell>
          <cell r="V585">
            <v>9476000</v>
          </cell>
          <cell r="W585">
            <v>0</v>
          </cell>
          <cell r="X585" t="str">
            <v>NO</v>
          </cell>
          <cell r="Y585" t="str">
            <v>NO</v>
          </cell>
          <cell r="Z585" t="str">
            <v>85725</v>
          </cell>
          <cell r="AA585">
            <v>9476000</v>
          </cell>
          <cell r="AB585">
            <v>0</v>
          </cell>
          <cell r="AC585" t="str">
            <v>2050</v>
          </cell>
          <cell r="AD585" t="str">
            <v>Dirección de Regulación, Planeación, Estandarización y Normalización</v>
          </cell>
          <cell r="AF585" t="str">
            <v>profesional experto tematico 6</v>
          </cell>
          <cell r="AG585" t="str">
            <v xml:space="preserve">DIRPEN_07 - Dinamizar el ecosistema de datos del SEN y sus instancias de coordinación mediante la generación de intercambios de experiencias y buenas prácticas, productos y resultados que fomenten la cultura estadística. 
</v>
          </cell>
          <cell r="AH585">
            <v>1</v>
          </cell>
          <cell r="AI585">
            <v>0</v>
          </cell>
          <cell r="AJ585">
            <v>0</v>
          </cell>
          <cell r="AK585">
            <v>0</v>
          </cell>
          <cell r="AL585">
            <v>0</v>
          </cell>
          <cell r="AM585">
            <v>1</v>
          </cell>
          <cell r="AN585" t="str">
            <v>DIRPEN_07</v>
          </cell>
          <cell r="AO585">
            <v>9476000</v>
          </cell>
          <cell r="AP585" t="str">
            <v>0</v>
          </cell>
          <cell r="AQ585">
            <v>0</v>
          </cell>
          <cell r="AR585" t="str">
            <v>0</v>
          </cell>
          <cell r="AS585">
            <v>0</v>
          </cell>
          <cell r="AT585">
            <v>9476000</v>
          </cell>
          <cell r="AU585">
            <v>0</v>
          </cell>
        </row>
        <row r="586">
          <cell r="A586">
            <v>2940425</v>
          </cell>
          <cell r="B586" t="str">
            <v>Dirección de Regulación, Planeación, Estandarización y Normalización</v>
          </cell>
          <cell r="C586" t="str">
            <v>DIRPEN</v>
          </cell>
          <cell r="D586" t="str">
            <v>DTEC_DIRPEN_2025_SA_SEN</v>
          </cell>
          <cell r="E586" t="str">
            <v>Direccion Tecnica</v>
          </cell>
          <cell r="F586" t="str">
            <v>Ampliación de la capacidad del SEN</v>
          </cell>
          <cell r="G586" t="str">
            <v>Servicio de articulación del Sistema Estadístico Nacional</v>
          </cell>
          <cell r="H586" t="str">
            <v>DIRPEN-Ampliación de la capacidad del SEN-Servicio de articulación del Sistema Estadístico Nacional</v>
          </cell>
          <cell r="I586" t="str">
            <v>202300000000100</v>
          </cell>
          <cell r="J586" t="str">
            <v>DIRECCIÓN TERRITORIAL CENTRAL</v>
          </cell>
          <cell r="K586" t="str">
            <v>DANE CENTRAL</v>
          </cell>
          <cell r="L586" t="str">
            <v>Tiquete</v>
          </cell>
          <cell r="M586" t="str">
            <v>tiquete_nacional</v>
          </cell>
          <cell r="N586">
            <v>15</v>
          </cell>
          <cell r="T586" t="str">
            <v>2025-04-01</v>
          </cell>
          <cell r="U586">
            <v>15000000</v>
          </cell>
          <cell r="V586">
            <v>15000000</v>
          </cell>
          <cell r="W586">
            <v>0</v>
          </cell>
          <cell r="X586" t="str">
            <v>NO</v>
          </cell>
          <cell r="Y586" t="str">
            <v>NO</v>
          </cell>
          <cell r="Z586" t="str">
            <v>93125</v>
          </cell>
          <cell r="AA586">
            <v>15000000</v>
          </cell>
          <cell r="AB586">
            <v>0</v>
          </cell>
          <cell r="AC586" t="str">
            <v>4953</v>
          </cell>
          <cell r="AD586" t="str">
            <v>Gestión Humana</v>
          </cell>
          <cell r="AF586" t="str">
            <v>TIQUETES - -</v>
          </cell>
          <cell r="AG586" t="str">
            <v xml:space="preserve">DIRPEN_07 - Dinamizar el ecosistema de datos del SEN y sus instancias de coordinación mediante la generación de intercambios de experiencias y buenas prácticas, productos y resultados que fomenten la cultura estadística. 
</v>
          </cell>
          <cell r="AH586">
            <v>0.5</v>
          </cell>
          <cell r="AI586" t="str">
            <v>DIRPEN_05 - Elaborar productos asociados a la estrategia de fortalecimiento estadístico territorial.</v>
          </cell>
          <cell r="AJ586">
            <v>0.5</v>
          </cell>
          <cell r="AK586">
            <v>0</v>
          </cell>
          <cell r="AL586">
            <v>0</v>
          </cell>
          <cell r="AM586">
            <v>1</v>
          </cell>
          <cell r="AN586" t="str">
            <v>DIRPEN_07</v>
          </cell>
          <cell r="AO586">
            <v>7500000</v>
          </cell>
          <cell r="AP586" t="str">
            <v>DIRPEN_05</v>
          </cell>
          <cell r="AQ586">
            <v>7500000</v>
          </cell>
          <cell r="AR586" t="str">
            <v>0</v>
          </cell>
          <cell r="AS586">
            <v>0</v>
          </cell>
          <cell r="AT586">
            <v>15000000</v>
          </cell>
          <cell r="AU586">
            <v>0</v>
          </cell>
        </row>
        <row r="587">
          <cell r="A587">
            <v>113830425</v>
          </cell>
          <cell r="B587" t="str">
            <v>Dirección de Regulación, Planeación, Estandarización y Normalización</v>
          </cell>
          <cell r="C587" t="str">
            <v>DIRPEN</v>
          </cell>
          <cell r="D587" t="str">
            <v>PLAYART_2025_SAT</v>
          </cell>
          <cell r="E587" t="str">
            <v>Planificacion Y Articulacion</v>
          </cell>
          <cell r="F587" t="str">
            <v>Ampliación de la capacidad del SEN</v>
          </cell>
          <cell r="G587" t="str">
            <v>Servicio de asistencia técnica</v>
          </cell>
          <cell r="H587" t="str">
            <v>DIRPEN-Ampliación de la capacidad del SEN-Servicio de asistencia técnica</v>
          </cell>
          <cell r="I587" t="str">
            <v>202300000000100</v>
          </cell>
          <cell r="J587" t="str">
            <v>DIRECCIÓN TERRITORIAL CENTRAL</v>
          </cell>
          <cell r="K587" t="str">
            <v>DANE CENTRAL</v>
          </cell>
          <cell r="L587" t="str">
            <v>Viático</v>
          </cell>
          <cell r="M587" t="str">
            <v>Viático</v>
          </cell>
          <cell r="T587" t="str">
            <v>2025-06-02</v>
          </cell>
          <cell r="U587">
            <v>2538600</v>
          </cell>
          <cell r="V587">
            <v>2538600</v>
          </cell>
          <cell r="W587">
            <v>0</v>
          </cell>
          <cell r="X587" t="str">
            <v>no</v>
          </cell>
          <cell r="Y587" t="str">
            <v>no</v>
          </cell>
          <cell r="Z587" t="str">
            <v>96625</v>
          </cell>
          <cell r="AA587">
            <v>2538600</v>
          </cell>
          <cell r="AB587">
            <v>0</v>
          </cell>
          <cell r="AC587" t="str">
            <v>5418</v>
          </cell>
          <cell r="AD587" t="str">
            <v>Dirección de Regulación, Planeación, Estandarización y Normalización</v>
          </cell>
          <cell r="AF587" t="str">
            <v>Viáticos</v>
          </cell>
          <cell r="AG587" t="str">
            <v xml:space="preserve">DIRPEN_07 - Dinamizar el ecosistema de datos del SEN y sus instancias de coordinación mediante la generación de intercambios de experiencias y buenas prácticas, productos y resultados que fomenten la cultura estadística. 
</v>
          </cell>
          <cell r="AH587">
            <v>1</v>
          </cell>
          <cell r="AI587" t="str">
            <v/>
          </cell>
          <cell r="AJ587">
            <v>0</v>
          </cell>
          <cell r="AK587" t="str">
            <v/>
          </cell>
          <cell r="AL587">
            <v>0</v>
          </cell>
          <cell r="AM587">
            <v>1</v>
          </cell>
          <cell r="AN587" t="str">
            <v xml:space="preserve">DIRPEN_07 </v>
          </cell>
          <cell r="AO587">
            <v>2538600</v>
          </cell>
          <cell r="AP587" t="str">
            <v/>
          </cell>
          <cell r="AQ587">
            <v>0</v>
          </cell>
          <cell r="AR587" t="str">
            <v/>
          </cell>
          <cell r="AS587">
            <v>0</v>
          </cell>
          <cell r="AT587">
            <v>2538600</v>
          </cell>
          <cell r="AU587">
            <v>0</v>
          </cell>
        </row>
        <row r="588">
          <cell r="A588">
            <v>36330425</v>
          </cell>
          <cell r="B588" t="str">
            <v>Dirección de Regulación, Planeación, Estandarización y Normalización</v>
          </cell>
          <cell r="C588" t="str">
            <v>DIRPEN</v>
          </cell>
          <cell r="D588" t="str">
            <v>DTEC_DIRPEN_2025_SA_SEN</v>
          </cell>
          <cell r="E588" t="str">
            <v>Direccion Tecnica</v>
          </cell>
          <cell r="F588" t="str">
            <v>Ampliación de la capacidad del SEN</v>
          </cell>
          <cell r="G588" t="str">
            <v>Servicio de articulación del Sistema Estadístico Nacional</v>
          </cell>
          <cell r="H588" t="str">
            <v>DIRPEN-Ampliación de la capacidad del SEN-Servicio de articulación del Sistema Estadístico Nacional</v>
          </cell>
          <cell r="I588" t="str">
            <v>202300000000100</v>
          </cell>
          <cell r="J588" t="str">
            <v>DIRECCIÓN TERRITORIAL CENTRAL</v>
          </cell>
          <cell r="K588" t="str">
            <v>DANE CENTRAL</v>
          </cell>
          <cell r="L588" t="str">
            <v>Viático</v>
          </cell>
          <cell r="M588" t="str">
            <v>Viático</v>
          </cell>
          <cell r="T588" t="str">
            <v>2025-04-01</v>
          </cell>
          <cell r="U588">
            <v>19573899.300000001</v>
          </cell>
          <cell r="V588">
            <v>19573899</v>
          </cell>
          <cell r="W588">
            <v>0.30000000074505812</v>
          </cell>
          <cell r="X588" t="str">
            <v>no</v>
          </cell>
          <cell r="Y588" t="str">
            <v>no</v>
          </cell>
          <cell r="Z588" t="str">
            <v>83725</v>
          </cell>
          <cell r="AA588">
            <v>19573899</v>
          </cell>
          <cell r="AB588">
            <v>0.30000000074505812</v>
          </cell>
          <cell r="AC588" t="str">
            <v>2342</v>
          </cell>
          <cell r="AD588" t="str">
            <v>Dirección de Regulación, Planeación, Estandarización y Normalización</v>
          </cell>
          <cell r="AF588" t="str">
            <v>VIATICOS - -</v>
          </cell>
          <cell r="AG588" t="str">
            <v xml:space="preserve">DIRPEN_07 - Dinamizar el ecosistema de datos del SEN y sus instancias de coordinación mediante la generación de intercambios de experiencias y buenas prácticas, productos y resultados que fomenten la cultura estadística. 
</v>
          </cell>
          <cell r="AH588">
            <v>0.5</v>
          </cell>
          <cell r="AI588" t="str">
            <v>DIRPEN_05 - Elaborar productos asociados a la estrategia de fortalecimiento estadístico territorial.</v>
          </cell>
          <cell r="AJ588">
            <v>0.5</v>
          </cell>
          <cell r="AK588">
            <v>0</v>
          </cell>
          <cell r="AL588">
            <v>0</v>
          </cell>
          <cell r="AM588">
            <v>1</v>
          </cell>
          <cell r="AN588" t="str">
            <v>DIRPEN_07</v>
          </cell>
          <cell r="AO588">
            <v>9786949.6500000004</v>
          </cell>
          <cell r="AP588" t="str">
            <v>DIRPEN_05</v>
          </cell>
          <cell r="AQ588">
            <v>9786949.6500000004</v>
          </cell>
          <cell r="AR588" t="str">
            <v>0</v>
          </cell>
          <cell r="AS588">
            <v>0</v>
          </cell>
          <cell r="AT588">
            <v>19573899.300000001</v>
          </cell>
          <cell r="AU588">
            <v>0</v>
          </cell>
        </row>
        <row r="589">
          <cell r="A589">
            <v>113450425</v>
          </cell>
          <cell r="B589" t="str">
            <v>Dirección de Regulación, Planeación, Estandarización y Normalización</v>
          </cell>
          <cell r="C589" t="str">
            <v>DIRPEN</v>
          </cell>
          <cell r="D589" t="str">
            <v>CAL_2025_EVAL_CAL_SE</v>
          </cell>
          <cell r="E589" t="str">
            <v>Calidad</v>
          </cell>
          <cell r="F589" t="str">
            <v>Ampliación de la capacidad del SEN</v>
          </cell>
          <cell r="G589" t="str">
            <v>Servicio de evaluación</v>
          </cell>
          <cell r="H589" t="str">
            <v>DIRPEN-Ampliación de la capacidad del SEN-Servicio de evaluación</v>
          </cell>
          <cell r="I589" t="str">
            <v>202300000000100</v>
          </cell>
          <cell r="J589" t="str">
            <v>DIRECCIÓN TERRITORIAL CENTRAL</v>
          </cell>
          <cell r="K589" t="str">
            <v>DANE CENTRAL</v>
          </cell>
          <cell r="L589" t="str">
            <v>Insumo</v>
          </cell>
          <cell r="M589" t="str">
            <v>Otros_gastos_operativos</v>
          </cell>
          <cell r="N589">
            <v>1</v>
          </cell>
          <cell r="S589">
            <v>63000000</v>
          </cell>
          <cell r="T589" t="str">
            <v>2025-03-17</v>
          </cell>
          <cell r="U589">
            <v>63000000</v>
          </cell>
          <cell r="V589">
            <v>63000000</v>
          </cell>
          <cell r="W589">
            <v>0</v>
          </cell>
          <cell r="X589" t="str">
            <v>no</v>
          </cell>
          <cell r="Y589" t="str">
            <v>no</v>
          </cell>
          <cell r="Z589" t="str">
            <v>81225</v>
          </cell>
          <cell r="AA589">
            <v>63000000</v>
          </cell>
          <cell r="AB589">
            <v>0</v>
          </cell>
          <cell r="AC589" t="str">
            <v>2214</v>
          </cell>
          <cell r="AD589" t="str">
            <v>Dirección de Regulación, Planeación, Estandarización y Normalización</v>
          </cell>
          <cell r="AF589" t="str">
            <v>Contratación directa expertos estadísticos</v>
          </cell>
          <cell r="AG589" t="str">
            <v>DIRPEN_01 - Realizar la evaluación de la calidad estadística conforme a la NTC PE 1000:2020, considerando los componentes de seguimiento vinculados al proceso.</v>
          </cell>
          <cell r="AH589">
            <v>1</v>
          </cell>
          <cell r="AI589">
            <v>0</v>
          </cell>
          <cell r="AJ589">
            <v>0</v>
          </cell>
          <cell r="AK589">
            <v>0</v>
          </cell>
          <cell r="AL589">
            <v>0</v>
          </cell>
          <cell r="AM589">
            <v>1</v>
          </cell>
          <cell r="AN589" t="str">
            <v>DIRPEN_01</v>
          </cell>
          <cell r="AO589">
            <v>63000000</v>
          </cell>
          <cell r="AP589" t="str">
            <v>0</v>
          </cell>
          <cell r="AQ589">
            <v>0</v>
          </cell>
          <cell r="AR589" t="str">
            <v>0</v>
          </cell>
          <cell r="AS589">
            <v>0</v>
          </cell>
          <cell r="AT589">
            <v>63000000</v>
          </cell>
          <cell r="AU589">
            <v>0</v>
          </cell>
        </row>
        <row r="590">
          <cell r="A590">
            <v>131350425</v>
          </cell>
          <cell r="B590" t="str">
            <v>Dirección de Regulación, Planeación, Estandarización y Normalización</v>
          </cell>
          <cell r="C590" t="str">
            <v>DIRPEN</v>
          </cell>
          <cell r="D590" t="str">
            <v>REGU_2025_SEI</v>
          </cell>
          <cell r="E590" t="str">
            <v>Regulación</v>
          </cell>
          <cell r="F590" t="str">
            <v>Ampliación de la capacidad del SEN</v>
          </cell>
          <cell r="G590" t="str">
            <v>Servicio de educación informal</v>
          </cell>
          <cell r="H590" t="str">
            <v>DIRPEN-Ampliación de la capacidad del SEN-Servicio de educación informal</v>
          </cell>
          <cell r="I590" t="str">
            <v>202300000000100</v>
          </cell>
          <cell r="J590" t="str">
            <v>DIRECCIÓN TERRITORIAL CENTRAL</v>
          </cell>
          <cell r="K590" t="str">
            <v>DANE CENTRAL</v>
          </cell>
          <cell r="L590" t="str">
            <v>Insumo</v>
          </cell>
          <cell r="M590" t="str">
            <v>Otros_gastos_operativos</v>
          </cell>
          <cell r="N590">
            <v>1</v>
          </cell>
          <cell r="S590">
            <v>365400</v>
          </cell>
          <cell r="T590" t="str">
            <v>2025-06-02</v>
          </cell>
          <cell r="U590">
            <v>365400</v>
          </cell>
          <cell r="V590">
            <v>365400</v>
          </cell>
          <cell r="W590">
            <v>0</v>
          </cell>
          <cell r="X590" t="str">
            <v>NO</v>
          </cell>
          <cell r="Y590" t="str">
            <v>NO</v>
          </cell>
          <cell r="AB590">
            <v>0</v>
          </cell>
          <cell r="AC590" t="str">
            <v>6742</v>
          </cell>
          <cell r="AD590" t="str">
            <v>Dirección de Difusión y Cultura Estadística</v>
          </cell>
          <cell r="AF590" t="str">
            <v>Impresos DICE</v>
          </cell>
          <cell r="AG590" t="str">
            <v xml:space="preserve">DIRPEN_10 - Realizar el Diseño e implementación del plan de verificación de la Regulación definido para la producción estadística del SEN </v>
          </cell>
          <cell r="AH590">
            <v>1</v>
          </cell>
          <cell r="AI590" t="str">
            <v/>
          </cell>
          <cell r="AJ590">
            <v>0</v>
          </cell>
          <cell r="AK590" t="str">
            <v/>
          </cell>
          <cell r="AL590">
            <v>0</v>
          </cell>
          <cell r="AM590">
            <v>1</v>
          </cell>
          <cell r="AN590" t="str">
            <v xml:space="preserve">DIRPEN_10 </v>
          </cell>
          <cell r="AO590">
            <v>365400</v>
          </cell>
          <cell r="AP590" t="str">
            <v/>
          </cell>
          <cell r="AQ590">
            <v>0</v>
          </cell>
          <cell r="AR590" t="str">
            <v/>
          </cell>
          <cell r="AS590">
            <v>0</v>
          </cell>
          <cell r="AT590">
            <v>365400</v>
          </cell>
          <cell r="AU590">
            <v>0</v>
          </cell>
        </row>
        <row r="591">
          <cell r="A591">
            <v>119050425</v>
          </cell>
          <cell r="B591" t="str">
            <v>Dirección de Regulación, Planeación, Estandarización y Normalización</v>
          </cell>
          <cell r="C591" t="str">
            <v>DIRPEN</v>
          </cell>
          <cell r="D591" t="str">
            <v>CAL_2025_EVAL_CAL_SE</v>
          </cell>
          <cell r="E591" t="str">
            <v>Calidad</v>
          </cell>
          <cell r="F591" t="str">
            <v>Ampliación de la capacidad del SEN</v>
          </cell>
          <cell r="G591" t="str">
            <v>Servicio de evaluación</v>
          </cell>
          <cell r="H591" t="str">
            <v>DIRPEN-Ampliación de la capacidad del SEN-Servicio de evaluación</v>
          </cell>
          <cell r="I591" t="str">
            <v>202300000000100</v>
          </cell>
          <cell r="J591" t="str">
            <v>DIRECCIÓN TERRITORIAL CENTRAL</v>
          </cell>
          <cell r="K591" t="str">
            <v>DANE CENTRAL</v>
          </cell>
          <cell r="L591" t="str">
            <v>Insumo</v>
          </cell>
          <cell r="M591" t="str">
            <v>Otros_gastos_operativos</v>
          </cell>
          <cell r="N591">
            <v>1</v>
          </cell>
          <cell r="S591">
            <v>1.33</v>
          </cell>
          <cell r="T591" t="str">
            <v>2025-12-01</v>
          </cell>
          <cell r="U591">
            <v>1.33</v>
          </cell>
          <cell r="W591">
            <v>1.33</v>
          </cell>
          <cell r="X591" t="str">
            <v>NO</v>
          </cell>
          <cell r="Y591" t="str">
            <v>NO</v>
          </cell>
          <cell r="AF591" t="str">
            <v>Saldo de contratación</v>
          </cell>
          <cell r="AG591" t="str">
            <v>DIRPEN_01 - Realizar la evaluación de la calidad estadística conforme a la NTC PE 1000:2020, considerando los componentes de seguimiento vinculados al proceso.</v>
          </cell>
          <cell r="AH591">
            <v>1</v>
          </cell>
          <cell r="AI591" t="str">
            <v/>
          </cell>
          <cell r="AJ591">
            <v>0</v>
          </cell>
          <cell r="AK591" t="str">
            <v/>
          </cell>
          <cell r="AL591">
            <v>0</v>
          </cell>
          <cell r="AM591">
            <v>1</v>
          </cell>
          <cell r="AN591" t="str">
            <v xml:space="preserve">DIRPEN_01 </v>
          </cell>
          <cell r="AO591">
            <v>1.33</v>
          </cell>
          <cell r="AP591" t="str">
            <v/>
          </cell>
          <cell r="AQ591">
            <v>0</v>
          </cell>
          <cell r="AR591" t="str">
            <v/>
          </cell>
          <cell r="AS591">
            <v>0</v>
          </cell>
          <cell r="AT591">
            <v>1.33</v>
          </cell>
          <cell r="AU591">
            <v>0</v>
          </cell>
        </row>
        <row r="592">
          <cell r="A592">
            <v>14850425</v>
          </cell>
          <cell r="B592" t="str">
            <v>Dirección de Regulación, Planeación, Estandarización y Normalización</v>
          </cell>
          <cell r="C592" t="str">
            <v>DIRPEN</v>
          </cell>
          <cell r="D592" t="str">
            <v>DTEC_DIRPEN_2025_SA_SEN</v>
          </cell>
          <cell r="E592" t="str">
            <v>Direccion Tecnica</v>
          </cell>
          <cell r="F592" t="str">
            <v>Ampliación de la capacidad del SEN</v>
          </cell>
          <cell r="G592" t="str">
            <v>Servicio de articulación del Sistema Estadístico Nacional</v>
          </cell>
          <cell r="H592" t="str">
            <v>DIRPEN-Ampliación de la capacidad del SEN-Servicio de articulación del Sistema Estadístico Nacional</v>
          </cell>
          <cell r="I592" t="str">
            <v>202300000000100</v>
          </cell>
          <cell r="J592" t="str">
            <v>DIRECCIÓN TERRITORIAL CENTRAL</v>
          </cell>
          <cell r="K592" t="str">
            <v>DANE CENTRAL</v>
          </cell>
          <cell r="L592" t="str">
            <v>Insumo</v>
          </cell>
          <cell r="M592" t="str">
            <v>Otros_gastos_operativos</v>
          </cell>
          <cell r="N592">
            <v>1</v>
          </cell>
          <cell r="S592">
            <v>30000000</v>
          </cell>
          <cell r="T592" t="str">
            <v>2025-05-01</v>
          </cell>
          <cell r="U592">
            <v>30000000</v>
          </cell>
          <cell r="V592">
            <v>30000000</v>
          </cell>
          <cell r="W592">
            <v>0</v>
          </cell>
          <cell r="X592" t="str">
            <v>NO</v>
          </cell>
          <cell r="Y592" t="str">
            <v>NO</v>
          </cell>
          <cell r="Z592" t="str">
            <v>95825</v>
          </cell>
          <cell r="AA592">
            <v>30000000</v>
          </cell>
          <cell r="AB592">
            <v>0</v>
          </cell>
          <cell r="AC592" t="str">
            <v>5165</v>
          </cell>
          <cell r="AD592" t="str">
            <v>Dirección de Difusión y Cultura Estadística</v>
          </cell>
          <cell r="AF592" t="str">
            <v>Operador logístico - -</v>
          </cell>
          <cell r="AG592" t="str">
            <v xml:space="preserve">DIRPEN_07 - Dinamizar el ecosistema de datos del SEN y sus instancias de coordinación mediante la generación de intercambios de experiencias y buenas prácticas, productos y resultados que fomenten la cultura estadística. 
</v>
          </cell>
          <cell r="AH592">
            <v>1</v>
          </cell>
          <cell r="AI592">
            <v>0</v>
          </cell>
          <cell r="AJ592">
            <v>0</v>
          </cell>
          <cell r="AK592">
            <v>0</v>
          </cell>
          <cell r="AL592">
            <v>0</v>
          </cell>
          <cell r="AM592">
            <v>1</v>
          </cell>
          <cell r="AN592" t="str">
            <v>DIRPEN_07</v>
          </cell>
          <cell r="AO592">
            <v>30000000</v>
          </cell>
          <cell r="AP592" t="str">
            <v>0</v>
          </cell>
          <cell r="AQ592">
            <v>0</v>
          </cell>
          <cell r="AR592" t="str">
            <v>0</v>
          </cell>
          <cell r="AS592">
            <v>0</v>
          </cell>
          <cell r="AT592">
            <v>30000000</v>
          </cell>
          <cell r="AU592">
            <v>0</v>
          </cell>
        </row>
        <row r="593">
          <cell r="A593">
            <v>131150425</v>
          </cell>
          <cell r="B593" t="str">
            <v>Dirección de Regulación, Planeación, Estandarización y Normalización</v>
          </cell>
          <cell r="C593" t="str">
            <v>DIRPEN</v>
          </cell>
          <cell r="D593" t="str">
            <v>UAD_2025_SA_SEN</v>
          </cell>
          <cell r="E593" t="str">
            <v>Unidad De Analisis De Datos</v>
          </cell>
          <cell r="F593" t="str">
            <v>Ampliación de la capacidad del SEN</v>
          </cell>
          <cell r="G593" t="str">
            <v>Servicio de articulación del Sistema Estadístico Nacional</v>
          </cell>
          <cell r="H593" t="str">
            <v>DIRPEN-Ampliación de la capacidad del SEN-Servicio de articulación del Sistema Estadístico Nacional</v>
          </cell>
          <cell r="I593" t="str">
            <v>202300000000100</v>
          </cell>
          <cell r="J593" t="str">
            <v>DIRECCIÓN TERRITORIAL CENTRAL</v>
          </cell>
          <cell r="K593" t="str">
            <v>DANE CENTRAL</v>
          </cell>
          <cell r="L593" t="str">
            <v>Insumo</v>
          </cell>
          <cell r="M593" t="str">
            <v>Otros_gastos_operativos</v>
          </cell>
          <cell r="N593">
            <v>1</v>
          </cell>
          <cell r="S593">
            <v>164000</v>
          </cell>
          <cell r="T593" t="str">
            <v>2025-12-01</v>
          </cell>
          <cell r="U593">
            <v>164000</v>
          </cell>
          <cell r="W593">
            <v>164000</v>
          </cell>
          <cell r="X593" t="str">
            <v>NO</v>
          </cell>
          <cell r="Y593" t="str">
            <v>NO</v>
          </cell>
          <cell r="AF593" t="str">
            <v>Saldo de contratación</v>
          </cell>
          <cell r="AG593" t="str">
            <v>DIRPEN_11 - Desarrollar proyectos prospectivos y tecnológicos en investigación y análisis de datos, que contribuyan a la mejora del proceso estadístico, al fortalecimiento de los procedimientos de la DIRPEN y a las necesidades temáticas del DANE.</v>
          </cell>
          <cell r="AH593">
            <v>1</v>
          </cell>
          <cell r="AI593" t="str">
            <v/>
          </cell>
          <cell r="AJ593">
            <v>0</v>
          </cell>
          <cell r="AK593" t="str">
            <v/>
          </cell>
          <cell r="AL593">
            <v>0</v>
          </cell>
          <cell r="AM593">
            <v>1</v>
          </cell>
          <cell r="AN593" t="str">
            <v xml:space="preserve">DIRPEN_11 </v>
          </cell>
          <cell r="AO593">
            <v>164000</v>
          </cell>
          <cell r="AP593" t="str">
            <v/>
          </cell>
          <cell r="AQ593">
            <v>0</v>
          </cell>
          <cell r="AR593" t="str">
            <v/>
          </cell>
          <cell r="AS593">
            <v>0</v>
          </cell>
          <cell r="AT593">
            <v>164000</v>
          </cell>
          <cell r="AU593">
            <v>0</v>
          </cell>
        </row>
        <row r="594">
          <cell r="A594">
            <v>131250425</v>
          </cell>
          <cell r="B594" t="str">
            <v>Dirección de Regulación, Planeación, Estandarización y Normalización</v>
          </cell>
          <cell r="C594" t="str">
            <v>DIRPEN</v>
          </cell>
          <cell r="D594" t="str">
            <v>PLAYART_2025_SEI</v>
          </cell>
          <cell r="E594" t="str">
            <v>Planificacion Y Articulacion</v>
          </cell>
          <cell r="F594" t="str">
            <v>Ampliación de la capacidad del SEN</v>
          </cell>
          <cell r="G594" t="str">
            <v>Servicio de educación informal</v>
          </cell>
          <cell r="H594" t="str">
            <v>DIRPEN-Ampliación de la capacidad del SEN-Servicio de educación informal</v>
          </cell>
          <cell r="I594" t="str">
            <v>202300000000100</v>
          </cell>
          <cell r="J594" t="str">
            <v>DIRECCIÓN TERRITORIAL CENTRAL</v>
          </cell>
          <cell r="K594" t="str">
            <v>DANE CENTRAL</v>
          </cell>
          <cell r="L594" t="str">
            <v>Insumo</v>
          </cell>
          <cell r="M594" t="str">
            <v>Otros_gastos_operativos</v>
          </cell>
          <cell r="N594">
            <v>1</v>
          </cell>
          <cell r="S594">
            <v>3710400</v>
          </cell>
          <cell r="T594" t="str">
            <v>2025-06-02</v>
          </cell>
          <cell r="U594">
            <v>3710400</v>
          </cell>
          <cell r="V594">
            <v>3710400</v>
          </cell>
          <cell r="W594">
            <v>0</v>
          </cell>
          <cell r="X594" t="str">
            <v>NO</v>
          </cell>
          <cell r="Y594" t="str">
            <v>NO</v>
          </cell>
          <cell r="AB594">
            <v>0</v>
          </cell>
          <cell r="AC594" t="str">
            <v>6742</v>
          </cell>
          <cell r="AD594" t="str">
            <v>Dirección de Difusión y Cultura Estadística</v>
          </cell>
          <cell r="AF594" t="str">
            <v>Impresos DICE</v>
          </cell>
          <cell r="AG594" t="str">
            <v>DIRPEN_08 - Implementar y desarrollar el plan de capacitación del Sistema Estadístico Nacional SEN 2025 para la promoción de los lineamientos, normas y estándares estadísticos.</v>
          </cell>
          <cell r="AH594">
            <v>1</v>
          </cell>
          <cell r="AI594" t="str">
            <v/>
          </cell>
          <cell r="AJ594">
            <v>0</v>
          </cell>
          <cell r="AK594" t="str">
            <v/>
          </cell>
          <cell r="AL594">
            <v>0</v>
          </cell>
          <cell r="AM594">
            <v>1</v>
          </cell>
          <cell r="AN594" t="str">
            <v xml:space="preserve">DIRPEN_08 </v>
          </cell>
          <cell r="AO594">
            <v>3710400</v>
          </cell>
          <cell r="AP594" t="str">
            <v/>
          </cell>
          <cell r="AQ594">
            <v>0</v>
          </cell>
          <cell r="AR594" t="str">
            <v/>
          </cell>
          <cell r="AS594">
            <v>0</v>
          </cell>
          <cell r="AT594">
            <v>3710400</v>
          </cell>
          <cell r="AU594">
            <v>0</v>
          </cell>
        </row>
        <row r="595">
          <cell r="A595">
            <v>385910225</v>
          </cell>
          <cell r="B595" t="str">
            <v>Dirección de Síntesis y Cuentas Nacionales</v>
          </cell>
          <cell r="C595" t="str">
            <v>DSCN</v>
          </cell>
          <cell r="D595" t="str">
            <v>DSCN_ITAED_2025_CR</v>
          </cell>
          <cell r="E595" t="str">
            <v>Indicador Trimestral de Actividad Economica Departamental</v>
          </cell>
          <cell r="F595" t="str">
            <v>Producción de información Estadística analizada</v>
          </cell>
          <cell r="G595" t="str">
            <v>Cuadros de resultados</v>
          </cell>
          <cell r="H595" t="str">
            <v>DSCN-Producción de información Estadística analizada-Cuadros de resultados</v>
          </cell>
          <cell r="I595" t="str">
            <v>202300000000008</v>
          </cell>
          <cell r="J595" t="str">
            <v>DIRECCIÓN TERRITORIAL CENTRAL</v>
          </cell>
          <cell r="K595" t="str">
            <v>DANE CENTRAL</v>
          </cell>
          <cell r="L595" t="str">
            <v>Talento Humano</v>
          </cell>
          <cell r="M595" t="str">
            <v>Profesional</v>
          </cell>
          <cell r="N595" t="str">
            <v>1</v>
          </cell>
          <cell r="O595">
            <v>10</v>
          </cell>
          <cell r="P595" t="str">
            <v>28</v>
          </cell>
          <cell r="Q595" t="str">
            <v>10.9333333333</v>
          </cell>
          <cell r="R595">
            <v>40</v>
          </cell>
          <cell r="S595">
            <v>6500000</v>
          </cell>
          <cell r="T595" t="str">
            <v>2025-02-03</v>
          </cell>
          <cell r="U595">
            <v>28426666.670000002</v>
          </cell>
          <cell r="V595">
            <v>28426666.800000001</v>
          </cell>
          <cell r="W595">
            <v>-0.12999999895691869</v>
          </cell>
          <cell r="X595" t="str">
            <v>no</v>
          </cell>
          <cell r="Y595" t="str">
            <v>no</v>
          </cell>
          <cell r="Z595" t="str">
            <v>22825</v>
          </cell>
          <cell r="AA595">
            <v>28426666.800000001</v>
          </cell>
          <cell r="AB595">
            <v>-0.12999999895691869</v>
          </cell>
          <cell r="AC595" t="str">
            <v>5680</v>
          </cell>
          <cell r="AD595" t="str">
            <v>Dirección de Síntesis y Cuentas Nacionales</v>
          </cell>
          <cell r="AF595" t="str">
            <v>PRIORITARIO_NASLY MAYELY NAIZAQUE PINILLA</v>
          </cell>
          <cell r="AG595" t="str">
            <v>DSCN_15 - Publicar en cada trimestre de 2025, el Indicador Trimestral de Actividad Económica por Departamentos - ITAED, correspondiente a los trimestres III y IV de 2023, y trimestres I y II de 2024</v>
          </cell>
          <cell r="AH595">
            <v>1</v>
          </cell>
          <cell r="AI595">
            <v>0</v>
          </cell>
          <cell r="AJ595">
            <v>0</v>
          </cell>
          <cell r="AK595">
            <v>0</v>
          </cell>
          <cell r="AL595">
            <v>0</v>
          </cell>
          <cell r="AM595">
            <v>1</v>
          </cell>
          <cell r="AN595" t="str">
            <v>DSCN_15</v>
          </cell>
          <cell r="AO595">
            <v>28426666.670000002</v>
          </cell>
          <cell r="AP595" t="str">
            <v>0</v>
          </cell>
          <cell r="AQ595">
            <v>0</v>
          </cell>
          <cell r="AR595" t="str">
            <v>0</v>
          </cell>
          <cell r="AS595">
            <v>0</v>
          </cell>
          <cell r="AT595">
            <v>28426666.670000002</v>
          </cell>
          <cell r="AU595">
            <v>0</v>
          </cell>
        </row>
        <row r="596">
          <cell r="A596">
            <v>385910225</v>
          </cell>
          <cell r="B596" t="str">
            <v>Dirección de Síntesis y Cuentas Nacionales</v>
          </cell>
          <cell r="C596" t="str">
            <v>DSCN</v>
          </cell>
          <cell r="D596" t="str">
            <v>DSCN_CD_2025_CR</v>
          </cell>
          <cell r="E596" t="str">
            <v>Cuentas Departamentales</v>
          </cell>
          <cell r="F596" t="str">
            <v>Producción de información Estadística analizada</v>
          </cell>
          <cell r="G596" t="str">
            <v>Cuadros de resultados</v>
          </cell>
          <cell r="H596" t="str">
            <v>DSCN-Producción de información Estadística analizada-Cuadros de resultados</v>
          </cell>
          <cell r="I596" t="str">
            <v>202300000000008</v>
          </cell>
          <cell r="J596" t="str">
            <v>DIRECCIÓN TERRITORIAL CENTRAL</v>
          </cell>
          <cell r="K596" t="str">
            <v>DANE CENTRAL</v>
          </cell>
          <cell r="L596" t="str">
            <v>Talento Humano</v>
          </cell>
          <cell r="M596" t="str">
            <v>Profesional</v>
          </cell>
          <cell r="N596" t="str">
            <v>1</v>
          </cell>
          <cell r="O596">
            <v>10</v>
          </cell>
          <cell r="P596" t="str">
            <v>28</v>
          </cell>
          <cell r="Q596" t="str">
            <v>10.9333333333</v>
          </cell>
          <cell r="R596">
            <v>60</v>
          </cell>
          <cell r="S596">
            <v>6500000</v>
          </cell>
          <cell r="T596" t="str">
            <v>2025-02-03</v>
          </cell>
          <cell r="U596">
            <v>42640000</v>
          </cell>
          <cell r="V596">
            <v>42640000.200000003</v>
          </cell>
          <cell r="W596">
            <v>-0.19999999552965159</v>
          </cell>
          <cell r="X596" t="str">
            <v>no</v>
          </cell>
          <cell r="Y596" t="str">
            <v>no</v>
          </cell>
          <cell r="Z596" t="str">
            <v>22825</v>
          </cell>
          <cell r="AA596">
            <v>42640000.200000003</v>
          </cell>
          <cell r="AB596">
            <v>-0.19999999552965159</v>
          </cell>
          <cell r="AC596" t="str">
            <v>5680</v>
          </cell>
          <cell r="AD596" t="str">
            <v>Dirección de Síntesis y Cuentas Nacionales</v>
          </cell>
          <cell r="AF596" t="str">
            <v>PRIORITARIO_NASLY MAYELY NAIZAQUE PINILLA</v>
          </cell>
          <cell r="AG596" t="str">
            <v>DSCN_15 - Publicar en cada trimestre de 2025, el Indicador Trimestral de Actividad Económica por Departamentos - ITAED, correspondiente a los trimestres III y IV de 2023, y trimestres I y II de 2024</v>
          </cell>
          <cell r="AH596">
            <v>1</v>
          </cell>
          <cell r="AI596">
            <v>0</v>
          </cell>
          <cell r="AJ596">
            <v>0</v>
          </cell>
          <cell r="AK596">
            <v>0</v>
          </cell>
          <cell r="AL596">
            <v>0</v>
          </cell>
          <cell r="AM596">
            <v>1</v>
          </cell>
          <cell r="AN596" t="str">
            <v>DSCN_15</v>
          </cell>
          <cell r="AO596">
            <v>42640000</v>
          </cell>
          <cell r="AP596" t="str">
            <v>0</v>
          </cell>
          <cell r="AQ596">
            <v>0</v>
          </cell>
          <cell r="AR596" t="str">
            <v>0</v>
          </cell>
          <cell r="AS596">
            <v>0</v>
          </cell>
          <cell r="AT596">
            <v>42640000</v>
          </cell>
          <cell r="AU596">
            <v>0</v>
          </cell>
        </row>
        <row r="597">
          <cell r="A597">
            <v>386110225</v>
          </cell>
          <cell r="B597" t="str">
            <v>Dirección de Síntesis y Cuentas Nacionales</v>
          </cell>
          <cell r="C597" t="str">
            <v>DSCN</v>
          </cell>
          <cell r="D597" t="str">
            <v>DSCN_CAÑB_2025_DM</v>
          </cell>
          <cell r="E597" t="str">
            <v>Cambio de Año Base de las Cuentas Nacionales</v>
          </cell>
          <cell r="F597" t="str">
            <v>Producción de información Estadística analizada</v>
          </cell>
          <cell r="G597" t="str">
            <v>Documentos metodológicos</v>
          </cell>
          <cell r="H597" t="str">
            <v>DSCN-Producción de información Estadística analizada-Documentos metodológicos</v>
          </cell>
          <cell r="I597" t="str">
            <v>202300000000008</v>
          </cell>
          <cell r="J597" t="str">
            <v>DIRECCIÓN TERRITORIAL CENTRAL</v>
          </cell>
          <cell r="K597" t="str">
            <v>DANE CENTRAL</v>
          </cell>
          <cell r="L597" t="str">
            <v>Talento Humano</v>
          </cell>
          <cell r="M597" t="str">
            <v>Profesional</v>
          </cell>
          <cell r="N597" t="str">
            <v>1</v>
          </cell>
          <cell r="O597">
            <v>8</v>
          </cell>
          <cell r="P597" t="str">
            <v>16</v>
          </cell>
          <cell r="Q597" t="str">
            <v>8.5333333333</v>
          </cell>
          <cell r="R597">
            <v>100</v>
          </cell>
          <cell r="S597">
            <v>6333333</v>
          </cell>
          <cell r="T597" t="str">
            <v>2025-03-17</v>
          </cell>
          <cell r="U597">
            <v>54044441.600000001</v>
          </cell>
          <cell r="V597">
            <v>54044442</v>
          </cell>
          <cell r="W597">
            <v>-0.39999999850988388</v>
          </cell>
          <cell r="X597" t="str">
            <v>no</v>
          </cell>
          <cell r="Y597" t="str">
            <v>no</v>
          </cell>
          <cell r="Z597" t="str">
            <v>92725</v>
          </cell>
          <cell r="AA597">
            <v>54044442</v>
          </cell>
          <cell r="AB597">
            <v>-0.39999999850988388</v>
          </cell>
          <cell r="AC597" t="str">
            <v>4811</v>
          </cell>
          <cell r="AD597" t="str">
            <v>Dirección de Síntesis y Cuentas Nacionales</v>
          </cell>
          <cell r="AF597" t="str">
            <v>PROFESIONAL PARA CAMBIO DE AÑO BASE</v>
          </cell>
          <cell r="AG597"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597">
            <v>1</v>
          </cell>
          <cell r="AI597">
            <v>0</v>
          </cell>
          <cell r="AJ597">
            <v>0</v>
          </cell>
          <cell r="AK597">
            <v>0</v>
          </cell>
          <cell r="AL597">
            <v>0</v>
          </cell>
          <cell r="AM597">
            <v>1</v>
          </cell>
          <cell r="AN597" t="str">
            <v>DSCN_24</v>
          </cell>
          <cell r="AO597">
            <v>54044441.600000001</v>
          </cell>
          <cell r="AP597" t="str">
            <v>0</v>
          </cell>
          <cell r="AQ597">
            <v>0</v>
          </cell>
          <cell r="AR597" t="str">
            <v>0</v>
          </cell>
          <cell r="AS597">
            <v>0</v>
          </cell>
          <cell r="AT597">
            <v>54044441.600000001</v>
          </cell>
          <cell r="AU597">
            <v>0</v>
          </cell>
        </row>
        <row r="598">
          <cell r="A598">
            <v>386010225</v>
          </cell>
          <cell r="B598" t="str">
            <v>Dirección de Síntesis y Cuentas Nacionales</v>
          </cell>
          <cell r="C598" t="str">
            <v>DSCN</v>
          </cell>
          <cell r="D598" t="str">
            <v>DSCN_CAÑB_2025_DM</v>
          </cell>
          <cell r="E598" t="str">
            <v>Cambio de Año Base de las Cuentas Nacionales</v>
          </cell>
          <cell r="F598" t="str">
            <v>Producción de información Estadística analizada</v>
          </cell>
          <cell r="G598" t="str">
            <v>Documentos metodológicos</v>
          </cell>
          <cell r="H598" t="str">
            <v>DSCN-Producción de información Estadística analizada-Documentos metodológicos</v>
          </cell>
          <cell r="I598" t="str">
            <v>202300000000008</v>
          </cell>
          <cell r="J598" t="str">
            <v>DIRECCIÓN TERRITORIAL CENTRAL</v>
          </cell>
          <cell r="K598" t="str">
            <v>DANE CENTRAL</v>
          </cell>
          <cell r="L598" t="str">
            <v>Talento Humano</v>
          </cell>
          <cell r="M598" t="str">
            <v>Profesional</v>
          </cell>
          <cell r="N598" t="str">
            <v>1</v>
          </cell>
          <cell r="O598">
            <v>9</v>
          </cell>
          <cell r="P598" t="str">
            <v>5</v>
          </cell>
          <cell r="Q598" t="str">
            <v>9.1666666667</v>
          </cell>
          <cell r="R598">
            <v>100</v>
          </cell>
          <cell r="S598">
            <v>8000000</v>
          </cell>
          <cell r="T598" t="str">
            <v>2025-03-17</v>
          </cell>
          <cell r="U598">
            <v>73333333.329999998</v>
          </cell>
          <cell r="V598">
            <v>73333333</v>
          </cell>
          <cell r="W598">
            <v>0.32999999821186071</v>
          </cell>
          <cell r="X598" t="str">
            <v>no</v>
          </cell>
          <cell r="Y598" t="str">
            <v>no</v>
          </cell>
          <cell r="Z598" t="str">
            <v>87125</v>
          </cell>
          <cell r="AA598">
            <v>73333333</v>
          </cell>
          <cell r="AB598">
            <v>0.32999999821186071</v>
          </cell>
          <cell r="AC598" t="str">
            <v>2457</v>
          </cell>
          <cell r="AD598" t="str">
            <v>Dirección de Síntesis y Cuentas Nacionales</v>
          </cell>
          <cell r="AF598" t="str">
            <v>PROFESIONAL PARA CAMBIO DE AÑO BASE</v>
          </cell>
          <cell r="AG598"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598">
            <v>1</v>
          </cell>
          <cell r="AI598">
            <v>0</v>
          </cell>
          <cell r="AJ598">
            <v>0</v>
          </cell>
          <cell r="AK598">
            <v>0</v>
          </cell>
          <cell r="AL598">
            <v>0</v>
          </cell>
          <cell r="AM598">
            <v>1</v>
          </cell>
          <cell r="AN598" t="str">
            <v>DSCN_24</v>
          </cell>
          <cell r="AO598">
            <v>73333333.329999998</v>
          </cell>
          <cell r="AP598" t="str">
            <v>0</v>
          </cell>
          <cell r="AQ598">
            <v>0</v>
          </cell>
          <cell r="AR598" t="str">
            <v>0</v>
          </cell>
          <cell r="AS598">
            <v>0</v>
          </cell>
          <cell r="AT598">
            <v>73333333.329999998</v>
          </cell>
          <cell r="AU598">
            <v>0</v>
          </cell>
        </row>
        <row r="599">
          <cell r="A599">
            <v>128210225</v>
          </cell>
          <cell r="B599" t="str">
            <v>Dirección de Síntesis y Cuentas Nacionales</v>
          </cell>
          <cell r="C599" t="str">
            <v>DSCN</v>
          </cell>
          <cell r="D599" t="str">
            <v>DSCN_CASIND_2025_BT</v>
          </cell>
          <cell r="E599" t="str">
            <v>Cuentas Anuales de Sectores Institucionales</v>
          </cell>
          <cell r="F599" t="str">
            <v>Producción de información Estadística analizada</v>
          </cell>
          <cell r="G599" t="str">
            <v>Boletines Técnicos</v>
          </cell>
          <cell r="H599" t="str">
            <v>DSCN-Producción de información Estadística analizada-Boletines Técnicos</v>
          </cell>
          <cell r="I599" t="str">
            <v>202300000000008</v>
          </cell>
          <cell r="J599" t="str">
            <v>DIRECCIÓN TERRITORIAL CENTRAL</v>
          </cell>
          <cell r="K599" t="str">
            <v>DANE CENTRAL</v>
          </cell>
          <cell r="L599" t="str">
            <v>Talento Humano</v>
          </cell>
          <cell r="M599" t="str">
            <v>Profesional</v>
          </cell>
          <cell r="N599" t="str">
            <v>1</v>
          </cell>
          <cell r="O599">
            <v>10</v>
          </cell>
          <cell r="P599" t="str">
            <v>12</v>
          </cell>
          <cell r="Q599" t="str">
            <v>10.4000000000</v>
          </cell>
          <cell r="R599">
            <v>50</v>
          </cell>
          <cell r="S599">
            <v>5361300</v>
          </cell>
          <cell r="T599" t="str">
            <v>2025-01-20</v>
          </cell>
          <cell r="U599">
            <v>27878760</v>
          </cell>
          <cell r="V599">
            <v>26806500</v>
          </cell>
          <cell r="W599">
            <v>1072260</v>
          </cell>
          <cell r="X599" t="str">
            <v>NO</v>
          </cell>
          <cell r="Y599" t="str">
            <v>NO</v>
          </cell>
          <cell r="Z599" t="str">
            <v>61925</v>
          </cell>
          <cell r="AA599">
            <v>26806500</v>
          </cell>
          <cell r="AB599">
            <v>1072260</v>
          </cell>
          <cell r="AC599" t="str">
            <v>1696</v>
          </cell>
          <cell r="AD599" t="str">
            <v>Dirección de Síntesis y Cuentas Nacionales</v>
          </cell>
          <cell r="AF599" t="str">
            <v>YOLY TATIANA POLANIA CERINZA - -</v>
          </cell>
          <cell r="AG599"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599">
            <v>1</v>
          </cell>
          <cell r="AI599">
            <v>0</v>
          </cell>
          <cell r="AJ599">
            <v>0</v>
          </cell>
          <cell r="AK599">
            <v>0</v>
          </cell>
          <cell r="AL599">
            <v>0</v>
          </cell>
          <cell r="AM599">
            <v>1</v>
          </cell>
          <cell r="AN599" t="str">
            <v>DSCN_14</v>
          </cell>
          <cell r="AO599">
            <v>27878760</v>
          </cell>
          <cell r="AP599" t="str">
            <v>0</v>
          </cell>
          <cell r="AQ599">
            <v>0</v>
          </cell>
          <cell r="AR599" t="str">
            <v>0</v>
          </cell>
          <cell r="AS599">
            <v>0</v>
          </cell>
          <cell r="AT599">
            <v>27878760</v>
          </cell>
          <cell r="AU599">
            <v>0</v>
          </cell>
        </row>
        <row r="600">
          <cell r="A600">
            <v>128210225</v>
          </cell>
          <cell r="B600" t="str">
            <v>Dirección de Síntesis y Cuentas Nacionales</v>
          </cell>
          <cell r="C600" t="str">
            <v>DSCN</v>
          </cell>
          <cell r="D600" t="str">
            <v>DSCN_CT_2025_BT</v>
          </cell>
          <cell r="E600" t="str">
            <v>Cuentas Trimestrales</v>
          </cell>
          <cell r="F600" t="str">
            <v>Producción de información Estadística analizada</v>
          </cell>
          <cell r="G600" t="str">
            <v>Boletines Técnicos</v>
          </cell>
          <cell r="H600" t="str">
            <v>DSCN-Producción de información Estadística analizada-Boletines Técnicos</v>
          </cell>
          <cell r="I600" t="str">
            <v>202300000000008</v>
          </cell>
          <cell r="J600" t="str">
            <v>DIRECCIÓN TERRITORIAL CENTRAL</v>
          </cell>
          <cell r="K600" t="str">
            <v>DANE CENTRAL</v>
          </cell>
          <cell r="L600" t="str">
            <v>Talento Humano</v>
          </cell>
          <cell r="M600" t="str">
            <v>Profesional</v>
          </cell>
          <cell r="N600" t="str">
            <v>1</v>
          </cell>
          <cell r="O600">
            <v>10</v>
          </cell>
          <cell r="P600" t="str">
            <v>12</v>
          </cell>
          <cell r="Q600" t="str">
            <v>10.4000000000</v>
          </cell>
          <cell r="R600">
            <v>50</v>
          </cell>
          <cell r="S600">
            <v>5361300</v>
          </cell>
          <cell r="T600" t="str">
            <v>2025-01-20</v>
          </cell>
          <cell r="U600">
            <v>27878760</v>
          </cell>
          <cell r="V600">
            <v>26806500</v>
          </cell>
          <cell r="W600">
            <v>1072260</v>
          </cell>
          <cell r="X600" t="str">
            <v>NO</v>
          </cell>
          <cell r="Y600" t="str">
            <v>NO</v>
          </cell>
          <cell r="Z600" t="str">
            <v>61925</v>
          </cell>
          <cell r="AA600">
            <v>26806500</v>
          </cell>
          <cell r="AB600">
            <v>1072260</v>
          </cell>
          <cell r="AC600" t="str">
            <v>1696</v>
          </cell>
          <cell r="AD600" t="str">
            <v>Dirección de Síntesis y Cuentas Nacionales</v>
          </cell>
          <cell r="AF600" t="str">
            <v>YOLY TATIANA POLANIA CERINZA - -</v>
          </cell>
          <cell r="AG600"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600">
            <v>1</v>
          </cell>
          <cell r="AI600">
            <v>0</v>
          </cell>
          <cell r="AJ600">
            <v>0</v>
          </cell>
          <cell r="AK600">
            <v>0</v>
          </cell>
          <cell r="AL600">
            <v>0</v>
          </cell>
          <cell r="AM600">
            <v>1</v>
          </cell>
          <cell r="AN600" t="str">
            <v>DSCN_14</v>
          </cell>
          <cell r="AO600">
            <v>27878760</v>
          </cell>
          <cell r="AP600" t="str">
            <v>0</v>
          </cell>
          <cell r="AQ600">
            <v>0</v>
          </cell>
          <cell r="AR600" t="str">
            <v>0</v>
          </cell>
          <cell r="AS600">
            <v>0</v>
          </cell>
          <cell r="AT600">
            <v>27878760</v>
          </cell>
          <cell r="AU600">
            <v>0</v>
          </cell>
        </row>
        <row r="601">
          <cell r="A601">
            <v>125810225</v>
          </cell>
          <cell r="B601" t="str">
            <v>Dirección de Síntesis y Cuentas Nacionales</v>
          </cell>
          <cell r="C601" t="str">
            <v>DSCN</v>
          </cell>
          <cell r="D601" t="str">
            <v>DSCN_CAÑB_2025_DM</v>
          </cell>
          <cell r="E601" t="str">
            <v>Cambio de Año Base de las Cuentas Nacionales</v>
          </cell>
          <cell r="F601" t="str">
            <v>Producción de información Estadística analizada</v>
          </cell>
          <cell r="G601" t="str">
            <v>Documentos metodológicos</v>
          </cell>
          <cell r="H601" t="str">
            <v>DSCN-Producción de información Estadística analizada-Documentos metodológicos</v>
          </cell>
          <cell r="I601" t="str">
            <v>202300000000008</v>
          </cell>
          <cell r="J601" t="str">
            <v>DIRECCIÓN TERRITORIAL CENTRAL</v>
          </cell>
          <cell r="K601" t="str">
            <v>DANE CENTRAL</v>
          </cell>
          <cell r="L601" t="str">
            <v>Talento Humano</v>
          </cell>
          <cell r="M601" t="str">
            <v>Profesional</v>
          </cell>
          <cell r="N601" t="str">
            <v>1</v>
          </cell>
          <cell r="O601">
            <v>10</v>
          </cell>
          <cell r="P601" t="str">
            <v>17</v>
          </cell>
          <cell r="Q601" t="str">
            <v>10.5666666667</v>
          </cell>
          <cell r="R601">
            <v>100</v>
          </cell>
          <cell r="S601">
            <v>6500000</v>
          </cell>
          <cell r="T601" t="str">
            <v>2025-02-07</v>
          </cell>
          <cell r="U601">
            <v>68683333.329999998</v>
          </cell>
          <cell r="V601">
            <v>68683333.329999998</v>
          </cell>
          <cell r="W601">
            <v>0</v>
          </cell>
          <cell r="X601" t="str">
            <v>no</v>
          </cell>
          <cell r="Y601" t="str">
            <v>no</v>
          </cell>
          <cell r="Z601" t="str">
            <v>55425</v>
          </cell>
          <cell r="AA601">
            <v>68683333.329999998</v>
          </cell>
          <cell r="AB601">
            <v>0</v>
          </cell>
          <cell r="AC601" t="str">
            <v>1258</v>
          </cell>
          <cell r="AD601" t="str">
            <v>Dirección de Síntesis y Cuentas Nacionales</v>
          </cell>
          <cell r="AF601" t="str">
            <v>MARIO ESTEBAN VARGAS PISCO - -</v>
          </cell>
          <cell r="AG601"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601">
            <v>1</v>
          </cell>
          <cell r="AI601">
            <v>0</v>
          </cell>
          <cell r="AJ601">
            <v>0</v>
          </cell>
          <cell r="AK601">
            <v>0</v>
          </cell>
          <cell r="AL601">
            <v>0</v>
          </cell>
          <cell r="AM601">
            <v>1</v>
          </cell>
          <cell r="AN601" t="str">
            <v>DSCN_24</v>
          </cell>
          <cell r="AO601">
            <v>68683333.329999998</v>
          </cell>
          <cell r="AP601" t="str">
            <v>0</v>
          </cell>
          <cell r="AQ601">
            <v>0</v>
          </cell>
          <cell r="AR601" t="str">
            <v>0</v>
          </cell>
          <cell r="AS601">
            <v>0</v>
          </cell>
          <cell r="AT601">
            <v>68683333.329999998</v>
          </cell>
          <cell r="AU601">
            <v>0</v>
          </cell>
        </row>
        <row r="602">
          <cell r="A602">
            <v>393810225</v>
          </cell>
          <cell r="B602" t="str">
            <v>Dirección de Síntesis y Cuentas Nacionales</v>
          </cell>
          <cell r="C602" t="str">
            <v>DSCN</v>
          </cell>
          <cell r="D602" t="str">
            <v>DSCN_CAÑB_2025_DM</v>
          </cell>
          <cell r="E602" t="str">
            <v>Cambio de Año Base de las Cuentas Nacionales</v>
          </cell>
          <cell r="F602" t="str">
            <v>Producción de información Estadística analizada</v>
          </cell>
          <cell r="G602" t="str">
            <v>Documentos metodológicos</v>
          </cell>
          <cell r="H602" t="str">
            <v>DSCN-Producción de información Estadística analizada-Documentos metodológicos</v>
          </cell>
          <cell r="I602" t="str">
            <v>202300000000008</v>
          </cell>
          <cell r="J602" t="str">
            <v>DIRECCIÓN TERRITORIAL CENTRAL</v>
          </cell>
          <cell r="K602" t="str">
            <v>DANE CENTRAL</v>
          </cell>
          <cell r="L602" t="str">
            <v>Talento Humano</v>
          </cell>
          <cell r="M602" t="str">
            <v>Profesional</v>
          </cell>
          <cell r="N602" t="str">
            <v>1</v>
          </cell>
          <cell r="O602">
            <v>7</v>
          </cell>
          <cell r="P602" t="str">
            <v>1</v>
          </cell>
          <cell r="Q602" t="str">
            <v>7.0333333333</v>
          </cell>
          <cell r="R602">
            <v>100</v>
          </cell>
          <cell r="S602">
            <v>6950000</v>
          </cell>
          <cell r="T602" t="str">
            <v>2025-04-15</v>
          </cell>
          <cell r="U602">
            <v>48881666.670000002</v>
          </cell>
          <cell r="V602">
            <v>48881666.670000002</v>
          </cell>
          <cell r="W602">
            <v>0</v>
          </cell>
          <cell r="X602" t="str">
            <v>no</v>
          </cell>
          <cell r="Y602" t="str">
            <v>no</v>
          </cell>
          <cell r="Z602" t="str">
            <v>95425</v>
          </cell>
          <cell r="AA602">
            <v>48881666.670000002</v>
          </cell>
          <cell r="AB602">
            <v>0</v>
          </cell>
          <cell r="AC602" t="str">
            <v>5320</v>
          </cell>
          <cell r="AD602" t="str">
            <v>Dirección de Síntesis y Cuentas Nacionales</v>
          </cell>
          <cell r="AF602" t="str">
            <v>Brian Salamanca</v>
          </cell>
          <cell r="AG602"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602">
            <v>1</v>
          </cell>
          <cell r="AI602" t="str">
            <v/>
          </cell>
          <cell r="AJ602">
            <v>0</v>
          </cell>
          <cell r="AK602" t="str">
            <v/>
          </cell>
          <cell r="AL602">
            <v>0</v>
          </cell>
          <cell r="AM602">
            <v>1</v>
          </cell>
          <cell r="AN602" t="str">
            <v xml:space="preserve">DSCN_24 </v>
          </cell>
          <cell r="AO602">
            <v>48881666.670000002</v>
          </cell>
          <cell r="AP602" t="str">
            <v/>
          </cell>
          <cell r="AQ602">
            <v>0</v>
          </cell>
          <cell r="AR602" t="str">
            <v/>
          </cell>
          <cell r="AS602">
            <v>0</v>
          </cell>
          <cell r="AT602">
            <v>48881666.670000002</v>
          </cell>
          <cell r="AU602">
            <v>0</v>
          </cell>
        </row>
        <row r="603">
          <cell r="A603">
            <v>128110225</v>
          </cell>
          <cell r="B603" t="str">
            <v>Dirección de Síntesis y Cuentas Nacionales</v>
          </cell>
          <cell r="C603" t="str">
            <v>DSCN</v>
          </cell>
          <cell r="D603" t="str">
            <v>DSCN_GFP_2025_DM</v>
          </cell>
          <cell r="E603" t="str">
            <v>Gestión Financiera Pública</v>
          </cell>
          <cell r="F603" t="str">
            <v>Producción de información Estadística analizada</v>
          </cell>
          <cell r="G603" t="str">
            <v>Documentos metodológicos</v>
          </cell>
          <cell r="H603" t="str">
            <v>DSCN-Producción de información Estadística analizada-Documentos metodológicos</v>
          </cell>
          <cell r="I603" t="str">
            <v>202300000000008</v>
          </cell>
          <cell r="J603" t="str">
            <v>DIRECCIÓN TERRITORIAL CENTRAL</v>
          </cell>
          <cell r="K603" t="str">
            <v>DANE CENTRAL</v>
          </cell>
          <cell r="L603" t="str">
            <v>Talento Humano</v>
          </cell>
          <cell r="M603" t="str">
            <v>Profesional</v>
          </cell>
          <cell r="N603" t="str">
            <v>1</v>
          </cell>
          <cell r="O603">
            <v>4</v>
          </cell>
          <cell r="P603" t="str">
            <v>0</v>
          </cell>
          <cell r="Q603" t="str">
            <v>4</v>
          </cell>
          <cell r="R603">
            <v>50</v>
          </cell>
          <cell r="S603">
            <v>4620000</v>
          </cell>
          <cell r="T603" t="str">
            <v>2025-02-03 00:00:00</v>
          </cell>
          <cell r="U603">
            <v>9240000</v>
          </cell>
          <cell r="V603">
            <v>9240000</v>
          </cell>
          <cell r="W603">
            <v>0</v>
          </cell>
          <cell r="X603" t="str">
            <v>NO</v>
          </cell>
          <cell r="Y603" t="str">
            <v>NO</v>
          </cell>
          <cell r="Z603" t="str">
            <v>62025</v>
          </cell>
          <cell r="AA603">
            <v>9240000</v>
          </cell>
          <cell r="AB603">
            <v>0</v>
          </cell>
          <cell r="AC603" t="str">
            <v>1692</v>
          </cell>
          <cell r="AD603" t="str">
            <v>Dirección de Síntesis y Cuentas Nacionales</v>
          </cell>
          <cell r="AF603" t="str">
            <v>SANDRA LILIANA RODRIGUEZ - -</v>
          </cell>
          <cell r="AG603" t="str">
            <v>DSCN_22 - Proyectar  un (1) documento del modelo conceptual de la herramienta de automatización del subsistema de Estadísticas Económicas (CONPES 4008)</v>
          </cell>
          <cell r="AH603">
            <v>1</v>
          </cell>
          <cell r="AI603">
            <v>0</v>
          </cell>
          <cell r="AJ603">
            <v>0</v>
          </cell>
          <cell r="AK603">
            <v>0</v>
          </cell>
          <cell r="AL603">
            <v>0</v>
          </cell>
          <cell r="AM603">
            <v>1</v>
          </cell>
          <cell r="AN603" t="str">
            <v>DSCN_22</v>
          </cell>
          <cell r="AO603">
            <v>9240000</v>
          </cell>
          <cell r="AP603" t="str">
            <v>0</v>
          </cell>
          <cell r="AQ603">
            <v>0</v>
          </cell>
          <cell r="AR603" t="str">
            <v>0</v>
          </cell>
          <cell r="AS603">
            <v>0</v>
          </cell>
          <cell r="AT603">
            <v>9240000</v>
          </cell>
          <cell r="AU603">
            <v>0</v>
          </cell>
        </row>
        <row r="604">
          <cell r="A604">
            <v>128110225</v>
          </cell>
          <cell r="B604" t="str">
            <v>Dirección de Síntesis y Cuentas Nacionales</v>
          </cell>
          <cell r="C604" t="str">
            <v>DSCN</v>
          </cell>
          <cell r="D604" t="str">
            <v>DSCN_GFS_2025_CR</v>
          </cell>
          <cell r="E604" t="str">
            <v>Gasto por Finalidad y Socx</v>
          </cell>
          <cell r="F604" t="str">
            <v>Producción de información Estadística analizada</v>
          </cell>
          <cell r="G604" t="str">
            <v>Cuadros de resultados</v>
          </cell>
          <cell r="H604" t="str">
            <v>DSCN-Producción de información Estadística analizada-Cuadros de resultados</v>
          </cell>
          <cell r="I604" t="str">
            <v>202300000000008</v>
          </cell>
          <cell r="J604" t="str">
            <v>DIRECCIÓN TERRITORIAL CENTRAL</v>
          </cell>
          <cell r="K604" t="str">
            <v>DANE CENTRAL</v>
          </cell>
          <cell r="L604" t="str">
            <v>Talento Humano</v>
          </cell>
          <cell r="M604" t="str">
            <v>Profesional</v>
          </cell>
          <cell r="N604" t="str">
            <v>1</v>
          </cell>
          <cell r="O604">
            <v>4</v>
          </cell>
          <cell r="P604" t="str">
            <v>0</v>
          </cell>
          <cell r="Q604" t="str">
            <v>4</v>
          </cell>
          <cell r="R604">
            <v>40</v>
          </cell>
          <cell r="S604">
            <v>4620000</v>
          </cell>
          <cell r="T604" t="str">
            <v>2025-02-03 00:00:00</v>
          </cell>
          <cell r="U604">
            <v>7392000</v>
          </cell>
          <cell r="V604">
            <v>7392000</v>
          </cell>
          <cell r="W604">
            <v>0</v>
          </cell>
          <cell r="X604" t="str">
            <v>NO</v>
          </cell>
          <cell r="Y604" t="str">
            <v>NO</v>
          </cell>
          <cell r="Z604" t="str">
            <v>62025</v>
          </cell>
          <cell r="AA604">
            <v>7392000</v>
          </cell>
          <cell r="AB604">
            <v>0</v>
          </cell>
          <cell r="AC604" t="str">
            <v>1692</v>
          </cell>
          <cell r="AD604" t="str">
            <v>Dirección de Síntesis y Cuentas Nacionales</v>
          </cell>
          <cell r="AF604" t="str">
            <v>SANDRA LILIANA RODRIGUEZ - -</v>
          </cell>
          <cell r="AG604" t="str">
            <v>DSCN_22 - Proyectar  un (1) documento del modelo conceptual de la herramienta de automatización del subsistema de Estadísticas Económicas (CONPES 4008)</v>
          </cell>
          <cell r="AH604">
            <v>1</v>
          </cell>
          <cell r="AI604">
            <v>0</v>
          </cell>
          <cell r="AJ604">
            <v>0</v>
          </cell>
          <cell r="AK604">
            <v>0</v>
          </cell>
          <cell r="AL604">
            <v>0</v>
          </cell>
          <cell r="AM604">
            <v>1</v>
          </cell>
          <cell r="AN604" t="str">
            <v>DSCN_22</v>
          </cell>
          <cell r="AO604">
            <v>7392000</v>
          </cell>
          <cell r="AP604" t="str">
            <v>0</v>
          </cell>
          <cell r="AQ604">
            <v>0</v>
          </cell>
          <cell r="AR604" t="str">
            <v>0</v>
          </cell>
          <cell r="AS604">
            <v>0</v>
          </cell>
          <cell r="AT604">
            <v>7392000</v>
          </cell>
          <cell r="AU604">
            <v>0</v>
          </cell>
        </row>
        <row r="605">
          <cell r="A605">
            <v>128110225</v>
          </cell>
          <cell r="B605" t="str">
            <v>Dirección de Síntesis y Cuentas Nacionales</v>
          </cell>
          <cell r="C605" t="str">
            <v>DSCN</v>
          </cell>
          <cell r="D605" t="str">
            <v>DSCN_CT_2025_CR</v>
          </cell>
          <cell r="E605" t="str">
            <v>Cuentas Trimestrales</v>
          </cell>
          <cell r="F605" t="str">
            <v>Producción de información Estadística analizada</v>
          </cell>
          <cell r="G605" t="str">
            <v>Cuadros de resultados</v>
          </cell>
          <cell r="H605" t="str">
            <v>DSCN-Producción de información Estadística analizada-Cuadros de resultados</v>
          </cell>
          <cell r="I605" t="str">
            <v>202300000000008</v>
          </cell>
          <cell r="J605" t="str">
            <v>DIRECCIÓN TERRITORIAL CENTRAL</v>
          </cell>
          <cell r="K605" t="str">
            <v>DANE CENTRAL</v>
          </cell>
          <cell r="L605" t="str">
            <v>Talento Humano</v>
          </cell>
          <cell r="M605" t="str">
            <v>Profesional</v>
          </cell>
          <cell r="N605" t="str">
            <v>1</v>
          </cell>
          <cell r="O605">
            <v>4</v>
          </cell>
          <cell r="P605" t="str">
            <v>0</v>
          </cell>
          <cell r="Q605" t="str">
            <v>4</v>
          </cell>
          <cell r="R605">
            <v>10</v>
          </cell>
          <cell r="S605">
            <v>4620000</v>
          </cell>
          <cell r="T605" t="str">
            <v>2025-02-03 00:00:00</v>
          </cell>
          <cell r="U605">
            <v>1848000</v>
          </cell>
          <cell r="V605">
            <v>1848000</v>
          </cell>
          <cell r="W605">
            <v>0</v>
          </cell>
          <cell r="X605" t="str">
            <v>NO</v>
          </cell>
          <cell r="Y605" t="str">
            <v>NO</v>
          </cell>
          <cell r="Z605" t="str">
            <v>62025</v>
          </cell>
          <cell r="AA605">
            <v>1848000</v>
          </cell>
          <cell r="AB605">
            <v>0</v>
          </cell>
          <cell r="AC605" t="str">
            <v>1692</v>
          </cell>
          <cell r="AD605" t="str">
            <v>Dirección de Síntesis y Cuentas Nacionales</v>
          </cell>
          <cell r="AF605" t="str">
            <v>SANDRA LILIANA RODRIGUEZ - -</v>
          </cell>
          <cell r="AG605" t="str">
            <v>DSCN_22 - Proyectar  un (1) documento del modelo conceptual de la herramienta de automatización del subsistema de Estadísticas Económicas (CONPES 4008)</v>
          </cell>
          <cell r="AH605">
            <v>1</v>
          </cell>
          <cell r="AI605">
            <v>0</v>
          </cell>
          <cell r="AJ605">
            <v>0</v>
          </cell>
          <cell r="AK605">
            <v>0</v>
          </cell>
          <cell r="AL605">
            <v>0</v>
          </cell>
          <cell r="AM605">
            <v>1</v>
          </cell>
          <cell r="AN605" t="str">
            <v>DSCN_22</v>
          </cell>
          <cell r="AO605">
            <v>1848000</v>
          </cell>
          <cell r="AP605" t="str">
            <v>0</v>
          </cell>
          <cell r="AQ605">
            <v>0</v>
          </cell>
          <cell r="AR605" t="str">
            <v>0</v>
          </cell>
          <cell r="AS605">
            <v>0</v>
          </cell>
          <cell r="AT605">
            <v>1848000</v>
          </cell>
          <cell r="AU605">
            <v>0</v>
          </cell>
        </row>
        <row r="606">
          <cell r="A606">
            <v>127110225</v>
          </cell>
          <cell r="B606" t="str">
            <v>Dirección de Síntesis y Cuentas Nacionales</v>
          </cell>
          <cell r="C606" t="str">
            <v>DSCN</v>
          </cell>
          <cell r="D606" t="str">
            <v>DSCN_GFS_2025_BT</v>
          </cell>
          <cell r="E606" t="str">
            <v>Gasto por Finalidad y Socx</v>
          </cell>
          <cell r="F606" t="str">
            <v>Producción de información Estadística analizada</v>
          </cell>
          <cell r="G606" t="str">
            <v>Boletines Técnicos</v>
          </cell>
          <cell r="H606" t="str">
            <v>DSCN-Producción de información Estadística analizada-Boletines Técnicos</v>
          </cell>
          <cell r="I606" t="str">
            <v>202300000000008</v>
          </cell>
          <cell r="J606" t="str">
            <v>DIRECCIÓN TERRITORIAL CENTRAL</v>
          </cell>
          <cell r="K606" t="str">
            <v>DANE CENTRAL</v>
          </cell>
          <cell r="L606" t="str">
            <v>Talento Humano</v>
          </cell>
          <cell r="M606" t="str">
            <v>Profesional</v>
          </cell>
          <cell r="N606" t="str">
            <v>1</v>
          </cell>
          <cell r="O606">
            <v>4</v>
          </cell>
          <cell r="P606" t="str">
            <v>0</v>
          </cell>
          <cell r="Q606" t="str">
            <v>4</v>
          </cell>
          <cell r="R606">
            <v>42</v>
          </cell>
          <cell r="S606">
            <v>5198130</v>
          </cell>
          <cell r="T606" t="str">
            <v>2025-02-03 00:00:00</v>
          </cell>
          <cell r="U606">
            <v>8732858.4000000004</v>
          </cell>
          <cell r="V606">
            <v>8732858.4000000004</v>
          </cell>
          <cell r="W606">
            <v>0</v>
          </cell>
          <cell r="X606" t="str">
            <v>NO</v>
          </cell>
          <cell r="Y606" t="str">
            <v>NO</v>
          </cell>
          <cell r="Z606" t="str">
            <v>66825</v>
          </cell>
          <cell r="AA606">
            <v>8732858.4000000004</v>
          </cell>
          <cell r="AB606">
            <v>0</v>
          </cell>
          <cell r="AC606" t="str">
            <v>1806</v>
          </cell>
          <cell r="AD606" t="str">
            <v>Dirección de Síntesis y Cuentas Nacionales</v>
          </cell>
          <cell r="AF606" t="str">
            <v>IVAN DANIEL ROJAS SERRANO - -</v>
          </cell>
          <cell r="AG606" t="str">
            <v>DSCN_16 - Publicar dos (2) boletines y sus anexos estadísticos correspondientes a los resultados de las cuentas del Gasto por Finalidad del Gobierno General - GGF y el Gasto Público y Privado - SOCX año 2024 preliminar y revisión 2023 provisional.</v>
          </cell>
          <cell r="AH606">
            <v>1</v>
          </cell>
          <cell r="AI606">
            <v>0</v>
          </cell>
          <cell r="AJ606">
            <v>0</v>
          </cell>
          <cell r="AK606">
            <v>0</v>
          </cell>
          <cell r="AL606">
            <v>0</v>
          </cell>
          <cell r="AM606">
            <v>1</v>
          </cell>
          <cell r="AN606" t="str">
            <v>DSCN_16</v>
          </cell>
          <cell r="AO606">
            <v>8732858.4000000004</v>
          </cell>
          <cell r="AP606" t="str">
            <v>0</v>
          </cell>
          <cell r="AQ606">
            <v>0</v>
          </cell>
          <cell r="AR606" t="str">
            <v>0</v>
          </cell>
          <cell r="AS606">
            <v>0</v>
          </cell>
          <cell r="AT606">
            <v>8732858.4000000004</v>
          </cell>
          <cell r="AU606">
            <v>0</v>
          </cell>
        </row>
        <row r="607">
          <cell r="A607">
            <v>127110225</v>
          </cell>
          <cell r="B607" t="str">
            <v>Dirección de Síntesis y Cuentas Nacionales</v>
          </cell>
          <cell r="C607" t="str">
            <v>DSCN</v>
          </cell>
          <cell r="D607" t="str">
            <v>DSCN_CT_2025_BT</v>
          </cell>
          <cell r="E607" t="str">
            <v>Cuentas Trimestrales</v>
          </cell>
          <cell r="F607" t="str">
            <v>Producción de información Estadística analizada</v>
          </cell>
          <cell r="G607" t="str">
            <v>Boletines Técnicos</v>
          </cell>
          <cell r="H607" t="str">
            <v>DSCN-Producción de información Estadística analizada-Boletines Técnicos</v>
          </cell>
          <cell r="I607" t="str">
            <v>202300000000008</v>
          </cell>
          <cell r="J607" t="str">
            <v>DIRECCIÓN TERRITORIAL CENTRAL</v>
          </cell>
          <cell r="K607" t="str">
            <v>DANE CENTRAL</v>
          </cell>
          <cell r="L607" t="str">
            <v>Talento Humano</v>
          </cell>
          <cell r="M607" t="str">
            <v>Profesional</v>
          </cell>
          <cell r="N607" t="str">
            <v>1</v>
          </cell>
          <cell r="O607">
            <v>4</v>
          </cell>
          <cell r="P607" t="str">
            <v>0</v>
          </cell>
          <cell r="Q607" t="str">
            <v>4</v>
          </cell>
          <cell r="R607">
            <v>36</v>
          </cell>
          <cell r="S607">
            <v>5198130</v>
          </cell>
          <cell r="T607" t="str">
            <v>2025-02-03 00:00:00</v>
          </cell>
          <cell r="U607">
            <v>7485307.2000000002</v>
          </cell>
          <cell r="V607">
            <v>7485307.2000000002</v>
          </cell>
          <cell r="W607">
            <v>0</v>
          </cell>
          <cell r="X607" t="str">
            <v>NO</v>
          </cell>
          <cell r="Y607" t="str">
            <v>NO</v>
          </cell>
          <cell r="Z607" t="str">
            <v>66825</v>
          </cell>
          <cell r="AA607">
            <v>7485307.2000000002</v>
          </cell>
          <cell r="AB607">
            <v>0</v>
          </cell>
          <cell r="AC607" t="str">
            <v>1806</v>
          </cell>
          <cell r="AD607" t="str">
            <v>Dirección de Síntesis y Cuentas Nacionales</v>
          </cell>
          <cell r="AF607" t="str">
            <v>IVAN DANIEL ROJAS SERRANO - -</v>
          </cell>
          <cell r="AG607" t="str">
            <v>DSCN_16 - Publicar dos (2) boletines y sus anexos estadísticos correspondientes a los resultados de las cuentas del Gasto por Finalidad del Gobierno General - GGF y el Gasto Público y Privado - SOCX año 2024 preliminar y revisión 2023 provisional.</v>
          </cell>
          <cell r="AH607">
            <v>1</v>
          </cell>
          <cell r="AI607">
            <v>0</v>
          </cell>
          <cell r="AJ607">
            <v>0</v>
          </cell>
          <cell r="AK607">
            <v>0</v>
          </cell>
          <cell r="AL607">
            <v>0</v>
          </cell>
          <cell r="AM607">
            <v>1</v>
          </cell>
          <cell r="AN607" t="str">
            <v>DSCN_16</v>
          </cell>
          <cell r="AO607">
            <v>7485307.2000000002</v>
          </cell>
          <cell r="AP607" t="str">
            <v>0</v>
          </cell>
          <cell r="AQ607">
            <v>0</v>
          </cell>
          <cell r="AR607" t="str">
            <v>0</v>
          </cell>
          <cell r="AS607">
            <v>0</v>
          </cell>
          <cell r="AT607">
            <v>7485307.2000000002</v>
          </cell>
          <cell r="AU607">
            <v>0</v>
          </cell>
        </row>
        <row r="608">
          <cell r="A608">
            <v>127110225</v>
          </cell>
          <cell r="B608" t="str">
            <v>Dirección de Síntesis y Cuentas Nacionales</v>
          </cell>
          <cell r="C608" t="str">
            <v>DSCN</v>
          </cell>
          <cell r="D608" t="str">
            <v>DSCN_CABSS_2025_BT</v>
          </cell>
          <cell r="E608" t="str">
            <v>Cuentas Anuales de Bienes y Servicios</v>
          </cell>
          <cell r="F608" t="str">
            <v>Producción de información Estadística analizada</v>
          </cell>
          <cell r="G608" t="str">
            <v>Boletines Técnicos</v>
          </cell>
          <cell r="H608" t="str">
            <v>DSCN-Producción de información Estadística analizada-Boletines Técnicos</v>
          </cell>
          <cell r="I608" t="str">
            <v>202300000000008</v>
          </cell>
          <cell r="J608" t="str">
            <v>DIRECCIÓN TERRITORIAL CENTRAL</v>
          </cell>
          <cell r="K608" t="str">
            <v>DANE CENTRAL</v>
          </cell>
          <cell r="L608" t="str">
            <v>Talento Humano</v>
          </cell>
          <cell r="M608" t="str">
            <v>Profesional</v>
          </cell>
          <cell r="N608" t="str">
            <v>1</v>
          </cell>
          <cell r="O608">
            <v>4</v>
          </cell>
          <cell r="P608" t="str">
            <v>0</v>
          </cell>
          <cell r="Q608" t="str">
            <v>4</v>
          </cell>
          <cell r="R608">
            <v>22</v>
          </cell>
          <cell r="S608">
            <v>5198130</v>
          </cell>
          <cell r="T608" t="str">
            <v>2025-02-03 00:00:00</v>
          </cell>
          <cell r="U608">
            <v>4574354.4000000004</v>
          </cell>
          <cell r="V608">
            <v>4574354.4000000004</v>
          </cell>
          <cell r="W608">
            <v>0</v>
          </cell>
          <cell r="X608" t="str">
            <v>NO</v>
          </cell>
          <cell r="Y608" t="str">
            <v>NO</v>
          </cell>
          <cell r="Z608" t="str">
            <v>66825</v>
          </cell>
          <cell r="AA608">
            <v>4574354.4000000004</v>
          </cell>
          <cell r="AB608">
            <v>0</v>
          </cell>
          <cell r="AC608" t="str">
            <v>1806</v>
          </cell>
          <cell r="AD608" t="str">
            <v>Dirección de Síntesis y Cuentas Nacionales</v>
          </cell>
          <cell r="AF608" t="str">
            <v>IVAN DANIEL ROJAS SERRANO - -</v>
          </cell>
          <cell r="AG608" t="str">
            <v>DSCN_16 - Publicar dos (2) boletines y sus anexos estadísticos correspondientes a los resultados de las cuentas del Gasto por Finalidad del Gobierno General - GGF y el Gasto Público y Privado - SOCX año 2024 preliminar y revisión 2023 provisional.</v>
          </cell>
          <cell r="AH608">
            <v>1</v>
          </cell>
          <cell r="AI608">
            <v>0</v>
          </cell>
          <cell r="AJ608">
            <v>0</v>
          </cell>
          <cell r="AK608">
            <v>0</v>
          </cell>
          <cell r="AL608">
            <v>0</v>
          </cell>
          <cell r="AM608">
            <v>1</v>
          </cell>
          <cell r="AN608" t="str">
            <v>DSCN_16</v>
          </cell>
          <cell r="AO608">
            <v>4574354.4000000004</v>
          </cell>
          <cell r="AP608" t="str">
            <v>0</v>
          </cell>
          <cell r="AQ608">
            <v>0</v>
          </cell>
          <cell r="AR608" t="str">
            <v>0</v>
          </cell>
          <cell r="AS608">
            <v>0</v>
          </cell>
          <cell r="AT608">
            <v>4574354.4000000004</v>
          </cell>
          <cell r="AU608">
            <v>0</v>
          </cell>
        </row>
        <row r="609">
          <cell r="A609">
            <v>126610225</v>
          </cell>
          <cell r="B609" t="str">
            <v>Dirección de Síntesis y Cuentas Nacionales</v>
          </cell>
          <cell r="C609" t="str">
            <v>DSCN</v>
          </cell>
          <cell r="D609" t="str">
            <v>DSCN_ITAED_2025_BT</v>
          </cell>
          <cell r="E609" t="str">
            <v>Indicador Trimestral de Actividad Economica Departamental</v>
          </cell>
          <cell r="F609" t="str">
            <v>Producción de información Estadística analizada</v>
          </cell>
          <cell r="G609" t="str">
            <v>Boletines Técnicos</v>
          </cell>
          <cell r="H609" t="str">
            <v>DSCN-Producción de información Estadística analizada-Boletines Técnicos</v>
          </cell>
          <cell r="I609" t="str">
            <v>202300000000008</v>
          </cell>
          <cell r="J609" t="str">
            <v>DIRECCIÓN TERRITORIAL CENTRAL</v>
          </cell>
          <cell r="K609" t="str">
            <v>DANE CENTRAL</v>
          </cell>
          <cell r="L609" t="str">
            <v>Talento Humano</v>
          </cell>
          <cell r="M609" t="str">
            <v>Profesional</v>
          </cell>
          <cell r="N609" t="str">
            <v>1</v>
          </cell>
          <cell r="O609">
            <v>4</v>
          </cell>
          <cell r="P609" t="str">
            <v>0</v>
          </cell>
          <cell r="Q609" t="str">
            <v>4</v>
          </cell>
          <cell r="R609">
            <v>40</v>
          </cell>
          <cell r="S609">
            <v>6200000</v>
          </cell>
          <cell r="T609" t="str">
            <v>2025-02-03 00:00:00</v>
          </cell>
          <cell r="U609">
            <v>9920000</v>
          </cell>
          <cell r="V609">
            <v>9920000</v>
          </cell>
          <cell r="W609">
            <v>0</v>
          </cell>
          <cell r="X609" t="str">
            <v>NO</v>
          </cell>
          <cell r="Y609" t="str">
            <v>NO</v>
          </cell>
          <cell r="Z609" t="str">
            <v>62525</v>
          </cell>
          <cell r="AA609">
            <v>9920000</v>
          </cell>
          <cell r="AB609">
            <v>0</v>
          </cell>
          <cell r="AC609" t="str">
            <v>1300</v>
          </cell>
          <cell r="AD609" t="str">
            <v>Dirección de Síntesis y Cuentas Nacionales</v>
          </cell>
          <cell r="AF609" t="str">
            <v>CARLOS JULIAN PEÑA MALDONADO - -</v>
          </cell>
          <cell r="AG609" t="str">
            <v>DSCN_15 - Publicar en cada trimestre de 2025, el Indicador Trimestral de Actividad Económica por Departamentos - ITAED, correspondiente a los trimestres III y IV de 2023, y trimestres I y II de 2024</v>
          </cell>
          <cell r="AH609">
            <v>1</v>
          </cell>
          <cell r="AI609">
            <v>0</v>
          </cell>
          <cell r="AJ609">
            <v>0</v>
          </cell>
          <cell r="AK609">
            <v>0</v>
          </cell>
          <cell r="AL609">
            <v>0</v>
          </cell>
          <cell r="AM609">
            <v>1</v>
          </cell>
          <cell r="AN609" t="str">
            <v>DSCN_15</v>
          </cell>
          <cell r="AO609">
            <v>9920000</v>
          </cell>
          <cell r="AP609" t="str">
            <v>0</v>
          </cell>
          <cell r="AQ609">
            <v>0</v>
          </cell>
          <cell r="AR609" t="str">
            <v>0</v>
          </cell>
          <cell r="AS609">
            <v>0</v>
          </cell>
          <cell r="AT609">
            <v>9920000</v>
          </cell>
          <cell r="AU609">
            <v>0</v>
          </cell>
        </row>
        <row r="610">
          <cell r="A610">
            <v>126610225</v>
          </cell>
          <cell r="B610" t="str">
            <v>Dirección de Síntesis y Cuentas Nacionales</v>
          </cell>
          <cell r="C610" t="str">
            <v>DSCN</v>
          </cell>
          <cell r="D610" t="str">
            <v>DSCN_CD_2025_BT</v>
          </cell>
          <cell r="E610" t="str">
            <v>Cuentas Departamentales</v>
          </cell>
          <cell r="F610" t="str">
            <v>Producción de información Estadística analizada</v>
          </cell>
          <cell r="G610" t="str">
            <v>Boletines Técnicos</v>
          </cell>
          <cell r="H610" t="str">
            <v>DSCN-Producción de información Estadística analizada-Boletines Técnicos</v>
          </cell>
          <cell r="I610" t="str">
            <v>202300000000008</v>
          </cell>
          <cell r="J610" t="str">
            <v>DIRECCIÓN TERRITORIAL CENTRAL</v>
          </cell>
          <cell r="K610" t="str">
            <v>DANE CENTRAL</v>
          </cell>
          <cell r="L610" t="str">
            <v>Talento Humano</v>
          </cell>
          <cell r="M610" t="str">
            <v>Profesional</v>
          </cell>
          <cell r="N610" t="str">
            <v>1</v>
          </cell>
          <cell r="O610">
            <v>4</v>
          </cell>
          <cell r="P610" t="str">
            <v>0</v>
          </cell>
          <cell r="Q610" t="str">
            <v>4</v>
          </cell>
          <cell r="R610">
            <v>60</v>
          </cell>
          <cell r="S610">
            <v>6200000</v>
          </cell>
          <cell r="T610" t="str">
            <v>2025-02-03 00:00:00</v>
          </cell>
          <cell r="U610">
            <v>14880000</v>
          </cell>
          <cell r="V610">
            <v>14880000</v>
          </cell>
          <cell r="W610">
            <v>0</v>
          </cell>
          <cell r="X610" t="str">
            <v>NO</v>
          </cell>
          <cell r="Y610" t="str">
            <v>NO</v>
          </cell>
          <cell r="Z610" t="str">
            <v>62525</v>
          </cell>
          <cell r="AA610">
            <v>14880000</v>
          </cell>
          <cell r="AB610">
            <v>0</v>
          </cell>
          <cell r="AC610" t="str">
            <v>1300</v>
          </cell>
          <cell r="AD610" t="str">
            <v>Dirección de Síntesis y Cuentas Nacionales</v>
          </cell>
          <cell r="AF610" t="str">
            <v>CARLOS JULIAN PEÑA MALDONADO - -</v>
          </cell>
          <cell r="AG610" t="str">
            <v>DSCN_15 - Publicar en cada trimestre de 2025, el Indicador Trimestral de Actividad Económica por Departamentos - ITAED, correspondiente a los trimestres III y IV de 2023, y trimestres I y II de 2024</v>
          </cell>
          <cell r="AH610">
            <v>1</v>
          </cell>
          <cell r="AI610">
            <v>0</v>
          </cell>
          <cell r="AJ610">
            <v>0</v>
          </cell>
          <cell r="AK610">
            <v>0</v>
          </cell>
          <cell r="AL610">
            <v>0</v>
          </cell>
          <cell r="AM610">
            <v>1</v>
          </cell>
          <cell r="AN610" t="str">
            <v>DSCN_15</v>
          </cell>
          <cell r="AO610">
            <v>14880000</v>
          </cell>
          <cell r="AP610" t="str">
            <v>0</v>
          </cell>
          <cell r="AQ610">
            <v>0</v>
          </cell>
          <cell r="AR610" t="str">
            <v>0</v>
          </cell>
          <cell r="AS610">
            <v>0</v>
          </cell>
          <cell r="AT610">
            <v>14880000</v>
          </cell>
          <cell r="AU610">
            <v>0</v>
          </cell>
        </row>
        <row r="611">
          <cell r="A611">
            <v>126510225</v>
          </cell>
          <cell r="B611" t="str">
            <v>Dirección de Síntesis y Cuentas Nacionales</v>
          </cell>
          <cell r="C611" t="str">
            <v>DSCN</v>
          </cell>
          <cell r="D611" t="str">
            <v>DSCN_CSAE_2025_DM</v>
          </cell>
          <cell r="E611" t="str">
            <v>Cuenta Satelite Ambiental y Económica</v>
          </cell>
          <cell r="F611" t="str">
            <v>Producción de información Estadística analizada</v>
          </cell>
          <cell r="G611" t="str">
            <v>Documentos metodológicos</v>
          </cell>
          <cell r="H611" t="str">
            <v>DSCN-Producción de información Estadística analizada-Documentos metodológicos</v>
          </cell>
          <cell r="I611" t="str">
            <v>202300000000008</v>
          </cell>
          <cell r="J611" t="str">
            <v>DIRECCIÓN TERRITORIAL CENTRAL</v>
          </cell>
          <cell r="K611" t="str">
            <v>DANE CENTRAL</v>
          </cell>
          <cell r="L611" t="str">
            <v>Talento Humano</v>
          </cell>
          <cell r="M611" t="str">
            <v>Profesional</v>
          </cell>
          <cell r="N611" t="str">
            <v>1</v>
          </cell>
          <cell r="O611">
            <v>10</v>
          </cell>
          <cell r="P611" t="str">
            <v>0</v>
          </cell>
          <cell r="Q611" t="str">
            <v>10</v>
          </cell>
          <cell r="R611">
            <v>100</v>
          </cell>
          <cell r="S611">
            <v>6000000</v>
          </cell>
          <cell r="T611" t="str">
            <v>2025-02-03 00:00:00</v>
          </cell>
          <cell r="U611">
            <v>60000000</v>
          </cell>
          <cell r="V611">
            <v>60000000</v>
          </cell>
          <cell r="W611">
            <v>0</v>
          </cell>
          <cell r="X611" t="str">
            <v>NO</v>
          </cell>
          <cell r="Y611" t="str">
            <v>NO</v>
          </cell>
          <cell r="Z611" t="str">
            <v>56125</v>
          </cell>
          <cell r="AA611">
            <v>60000000</v>
          </cell>
          <cell r="AB611">
            <v>0</v>
          </cell>
          <cell r="AC611" t="str">
            <v>1265</v>
          </cell>
          <cell r="AD611" t="str">
            <v>Dirección de Síntesis y Cuentas Nacionales</v>
          </cell>
          <cell r="AF611" t="str">
            <v>POR DEFINIR - -</v>
          </cell>
          <cell r="AG611" t="str">
            <v>DSCN_21 - Proyectar para el cuarto trimestre de 2025, un (1) piloto de resultados preliminares, finalizados de las Cuenta de Extensión de las Cuentas de los Ecosistemas.</v>
          </cell>
          <cell r="AH611">
            <v>1</v>
          </cell>
          <cell r="AI611">
            <v>0</v>
          </cell>
          <cell r="AJ611">
            <v>0</v>
          </cell>
          <cell r="AK611">
            <v>0</v>
          </cell>
          <cell r="AL611">
            <v>0</v>
          </cell>
          <cell r="AM611">
            <v>1</v>
          </cell>
          <cell r="AN611" t="str">
            <v>DSCN_21</v>
          </cell>
          <cell r="AO611">
            <v>60000000</v>
          </cell>
          <cell r="AP611" t="str">
            <v>0</v>
          </cell>
          <cell r="AQ611">
            <v>0</v>
          </cell>
          <cell r="AR611" t="str">
            <v>0</v>
          </cell>
          <cell r="AS611">
            <v>0</v>
          </cell>
          <cell r="AT611">
            <v>60000000</v>
          </cell>
          <cell r="AU611">
            <v>0</v>
          </cell>
        </row>
        <row r="612">
          <cell r="A612">
            <v>126310225</v>
          </cell>
          <cell r="B612" t="str">
            <v>Dirección de Síntesis y Cuentas Nacionales</v>
          </cell>
          <cell r="C612" t="str">
            <v>DSCN</v>
          </cell>
          <cell r="D612" t="str">
            <v>DSCN_PTF_2025_BT</v>
          </cell>
          <cell r="E612" t="str">
            <v>Productividad Total de Factores</v>
          </cell>
          <cell r="F612" t="str">
            <v>Producción de información Estadística analizada</v>
          </cell>
          <cell r="G612" t="str">
            <v>Boletines Técnicos</v>
          </cell>
          <cell r="H612" t="str">
            <v>DSCN-Producción de información Estadística analizada-Boletines Técnicos</v>
          </cell>
          <cell r="I612" t="str">
            <v>202300000000008</v>
          </cell>
          <cell r="J612" t="str">
            <v>DIRECCIÓN TERRITORIAL CENTRAL</v>
          </cell>
          <cell r="K612" t="str">
            <v>DANE CENTRAL</v>
          </cell>
          <cell r="L612" t="str">
            <v>Talento Humano</v>
          </cell>
          <cell r="M612" t="str">
            <v>Profesional</v>
          </cell>
          <cell r="N612" t="str">
            <v>1</v>
          </cell>
          <cell r="O612">
            <v>10</v>
          </cell>
          <cell r="P612" t="str">
            <v>0</v>
          </cell>
          <cell r="Q612" t="str">
            <v>10</v>
          </cell>
          <cell r="R612">
            <v>30</v>
          </cell>
          <cell r="S612">
            <v>8000000</v>
          </cell>
          <cell r="T612" t="str">
            <v>2025-01-15 00:00:00</v>
          </cell>
          <cell r="U612">
            <v>24000000</v>
          </cell>
          <cell r="V612">
            <v>24000000</v>
          </cell>
          <cell r="W612">
            <v>0</v>
          </cell>
          <cell r="X612" t="str">
            <v>NO</v>
          </cell>
          <cell r="Y612" t="str">
            <v>NO</v>
          </cell>
          <cell r="Z612" t="str">
            <v>56325</v>
          </cell>
          <cell r="AA612">
            <v>24000000</v>
          </cell>
          <cell r="AB612">
            <v>0</v>
          </cell>
          <cell r="AC612" t="str">
            <v>1263</v>
          </cell>
          <cell r="AD612" t="str">
            <v>Dirección de Síntesis y Cuentas Nacionales</v>
          </cell>
          <cell r="AF612" t="str">
            <v>ANA MARIA MONDRAGON MORENO - -</v>
          </cell>
          <cell r="AG612" t="str">
            <v>DSCN_11 - Publicar un (1) boletín y su(s) anexo(s) estadístico(s) de la Productividad Total de Factores - PTF.</v>
          </cell>
          <cell r="AH612">
            <v>1</v>
          </cell>
          <cell r="AI612">
            <v>0</v>
          </cell>
          <cell r="AJ612">
            <v>0</v>
          </cell>
          <cell r="AK612">
            <v>0</v>
          </cell>
          <cell r="AL612">
            <v>0</v>
          </cell>
          <cell r="AM612">
            <v>1</v>
          </cell>
          <cell r="AN612" t="str">
            <v>DSCN_11</v>
          </cell>
          <cell r="AO612">
            <v>24000000</v>
          </cell>
          <cell r="AP612" t="str">
            <v>0</v>
          </cell>
          <cell r="AQ612">
            <v>0</v>
          </cell>
          <cell r="AR612" t="str">
            <v>0</v>
          </cell>
          <cell r="AS612">
            <v>0</v>
          </cell>
          <cell r="AT612">
            <v>24000000</v>
          </cell>
          <cell r="AU612">
            <v>0</v>
          </cell>
        </row>
        <row r="613">
          <cell r="A613">
            <v>126310225</v>
          </cell>
          <cell r="B613" t="str">
            <v>Dirección de Síntesis y Cuentas Nacionales</v>
          </cell>
          <cell r="C613" t="str">
            <v>DSCN</v>
          </cell>
          <cell r="D613" t="str">
            <v>DSCN_CNT_2025_BT</v>
          </cell>
          <cell r="E613" t="str">
            <v>Cuentas Nacionales De Transferencia</v>
          </cell>
          <cell r="F613" t="str">
            <v>Producción de información Estadística analizada</v>
          </cell>
          <cell r="G613" t="str">
            <v>Boletines Técnicos</v>
          </cell>
          <cell r="H613" t="str">
            <v>DSCN-Producción de información Estadística analizada-Boletines Técnicos</v>
          </cell>
          <cell r="I613" t="str">
            <v>202300000000008</v>
          </cell>
          <cell r="J613" t="str">
            <v>DIRECCIÓN TERRITORIAL CENTRAL</v>
          </cell>
          <cell r="K613" t="str">
            <v>DANE CENTRAL</v>
          </cell>
          <cell r="L613" t="str">
            <v>Talento Humano</v>
          </cell>
          <cell r="M613" t="str">
            <v>Profesional</v>
          </cell>
          <cell r="N613" t="str">
            <v>1</v>
          </cell>
          <cell r="O613">
            <v>10</v>
          </cell>
          <cell r="P613" t="str">
            <v>0</v>
          </cell>
          <cell r="Q613" t="str">
            <v>10</v>
          </cell>
          <cell r="R613">
            <v>70</v>
          </cell>
          <cell r="S613">
            <v>8000000</v>
          </cell>
          <cell r="T613" t="str">
            <v>2025-01-15 00:00:00</v>
          </cell>
          <cell r="U613">
            <v>56000000</v>
          </cell>
          <cell r="V613">
            <v>56000000</v>
          </cell>
          <cell r="W613">
            <v>0</v>
          </cell>
          <cell r="X613" t="str">
            <v>NO</v>
          </cell>
          <cell r="Y613" t="str">
            <v>NO</v>
          </cell>
          <cell r="Z613" t="str">
            <v>56325</v>
          </cell>
          <cell r="AA613">
            <v>56000000</v>
          </cell>
          <cell r="AB613">
            <v>0</v>
          </cell>
          <cell r="AC613" t="str">
            <v>1263</v>
          </cell>
          <cell r="AD613" t="str">
            <v>Dirección de Síntesis y Cuentas Nacionales</v>
          </cell>
          <cell r="AF613" t="str">
            <v>ANA MARIA MONDRAGON MORENO - -</v>
          </cell>
          <cell r="AG613" t="str">
            <v>DSCN_11 - Publicar un (1) boletín y su(s) anexo(s) estadístico(s) de la Productividad Total de Factores - PTF.</v>
          </cell>
          <cell r="AH613">
            <v>1</v>
          </cell>
          <cell r="AI613">
            <v>0</v>
          </cell>
          <cell r="AJ613">
            <v>0</v>
          </cell>
          <cell r="AK613">
            <v>0</v>
          </cell>
          <cell r="AL613">
            <v>0</v>
          </cell>
          <cell r="AM613">
            <v>1</v>
          </cell>
          <cell r="AN613" t="str">
            <v>DSCN_11</v>
          </cell>
          <cell r="AO613">
            <v>56000000</v>
          </cell>
          <cell r="AP613" t="str">
            <v>0</v>
          </cell>
          <cell r="AQ613">
            <v>0</v>
          </cell>
          <cell r="AR613" t="str">
            <v>0</v>
          </cell>
          <cell r="AS613">
            <v>0</v>
          </cell>
          <cell r="AT613">
            <v>56000000</v>
          </cell>
          <cell r="AU613">
            <v>0</v>
          </cell>
        </row>
        <row r="614">
          <cell r="A614">
            <v>126110225</v>
          </cell>
          <cell r="B614" t="str">
            <v>Dirección de Síntesis y Cuentas Nacionales</v>
          </cell>
          <cell r="C614" t="str">
            <v>DSCN</v>
          </cell>
          <cell r="D614" t="str">
            <v>DSCN_CSAE_2025_DM</v>
          </cell>
          <cell r="E614" t="str">
            <v>Cuenta Satelite Ambiental y Económica</v>
          </cell>
          <cell r="F614" t="str">
            <v>Producción de información Estadística analizada</v>
          </cell>
          <cell r="G614" t="str">
            <v>Documentos metodológicos</v>
          </cell>
          <cell r="H614" t="str">
            <v>DSCN-Producción de información Estadística analizada-Documentos metodológicos</v>
          </cell>
          <cell r="I614" t="str">
            <v>202300000000008</v>
          </cell>
          <cell r="J614" t="str">
            <v>DIRECCIÓN TERRITORIAL CENTRAL</v>
          </cell>
          <cell r="K614" t="str">
            <v>DANE CENTRAL</v>
          </cell>
          <cell r="L614" t="str">
            <v>Talento Humano</v>
          </cell>
          <cell r="M614" t="str">
            <v>Profesional</v>
          </cell>
          <cell r="N614" t="str">
            <v>1</v>
          </cell>
          <cell r="O614">
            <v>4</v>
          </cell>
          <cell r="P614" t="str">
            <v>0</v>
          </cell>
          <cell r="Q614" t="str">
            <v>4</v>
          </cell>
          <cell r="R614">
            <v>100</v>
          </cell>
          <cell r="S614">
            <v>6160000</v>
          </cell>
          <cell r="T614" t="str">
            <v>2025-02-03 00:00:00</v>
          </cell>
          <cell r="U614">
            <v>24640000</v>
          </cell>
          <cell r="V614">
            <v>24640000</v>
          </cell>
          <cell r="W614">
            <v>0</v>
          </cell>
          <cell r="X614" t="str">
            <v>NO</v>
          </cell>
          <cell r="Y614" t="str">
            <v>NO</v>
          </cell>
          <cell r="Z614" t="str">
            <v>56425</v>
          </cell>
          <cell r="AA614">
            <v>24640000</v>
          </cell>
          <cell r="AB614">
            <v>0</v>
          </cell>
          <cell r="AC614" t="str">
            <v>1261</v>
          </cell>
          <cell r="AD614" t="str">
            <v>Dirección de Síntesis y Cuentas Nacionales</v>
          </cell>
          <cell r="AF614" t="str">
            <v>MARIA SOPHIA CLAVIJO MOLINA - -</v>
          </cell>
          <cell r="AG614" t="str">
            <v>DSCN_21 - Proyectar para el cuarto trimestre de 2025, un (1) piloto de resultados preliminares, finalizados de las Cuenta de Extensión de las Cuentas de los Ecosistemas.</v>
          </cell>
          <cell r="AH614">
            <v>1</v>
          </cell>
          <cell r="AI614">
            <v>0</v>
          </cell>
          <cell r="AJ614">
            <v>0</v>
          </cell>
          <cell r="AK614">
            <v>0</v>
          </cell>
          <cell r="AL614">
            <v>0</v>
          </cell>
          <cell r="AM614">
            <v>1</v>
          </cell>
          <cell r="AN614" t="str">
            <v>DSCN_21</v>
          </cell>
          <cell r="AO614">
            <v>24640000</v>
          </cell>
          <cell r="AP614" t="str">
            <v>0</v>
          </cell>
          <cell r="AQ614">
            <v>0</v>
          </cell>
          <cell r="AR614" t="str">
            <v>0</v>
          </cell>
          <cell r="AS614">
            <v>0</v>
          </cell>
          <cell r="AT614">
            <v>24640000</v>
          </cell>
          <cell r="AU614">
            <v>0</v>
          </cell>
        </row>
        <row r="615">
          <cell r="A615">
            <v>125610225</v>
          </cell>
          <cell r="B615" t="str">
            <v>Dirección de Síntesis y Cuentas Nacionales</v>
          </cell>
          <cell r="C615" t="str">
            <v>DSCN</v>
          </cell>
          <cell r="D615" t="str">
            <v>DSCN_CAÑB_2025_DM</v>
          </cell>
          <cell r="E615" t="str">
            <v>Cambio de Año Base de las Cuentas Nacionales</v>
          </cell>
          <cell r="F615" t="str">
            <v>Producción de información Estadística analizada</v>
          </cell>
          <cell r="G615" t="str">
            <v>Documentos metodológicos</v>
          </cell>
          <cell r="H615" t="str">
            <v>DSCN-Producción de información Estadística analizada-Documentos metodológicos</v>
          </cell>
          <cell r="I615" t="str">
            <v>202300000000008</v>
          </cell>
          <cell r="J615" t="str">
            <v>DIRECCIÓN TERRITORIAL CENTRAL</v>
          </cell>
          <cell r="K615" t="str">
            <v>DANE CENTRAL</v>
          </cell>
          <cell r="L615" t="str">
            <v>Talento Humano</v>
          </cell>
          <cell r="M615" t="str">
            <v>Profesional</v>
          </cell>
          <cell r="N615" t="str">
            <v>1</v>
          </cell>
          <cell r="O615">
            <v>10</v>
          </cell>
          <cell r="P615" t="str">
            <v>6</v>
          </cell>
          <cell r="Q615" t="str">
            <v>10.2000000000</v>
          </cell>
          <cell r="R615">
            <v>100</v>
          </cell>
          <cell r="S615">
            <v>6500000</v>
          </cell>
          <cell r="T615" t="str">
            <v>2025-02-21</v>
          </cell>
          <cell r="U615">
            <v>66300000</v>
          </cell>
          <cell r="V615">
            <v>66300000</v>
          </cell>
          <cell r="W615">
            <v>0</v>
          </cell>
          <cell r="X615" t="str">
            <v>no</v>
          </cell>
          <cell r="Y615" t="str">
            <v>no</v>
          </cell>
          <cell r="Z615" t="str">
            <v>55625</v>
          </cell>
          <cell r="AA615">
            <v>66300000</v>
          </cell>
          <cell r="AB615">
            <v>0</v>
          </cell>
          <cell r="AC615" t="str">
            <v>1256</v>
          </cell>
          <cell r="AD615" t="str">
            <v>Dirección de Síntesis y Cuentas Nacionales</v>
          </cell>
          <cell r="AF615" t="str">
            <v>LUISA FERNANDA TRUJILLO MERCHAN - -</v>
          </cell>
          <cell r="AG615" t="str">
            <v>DSCN_23 - Elaborar un (1) documento plan de trabajo que relacione metas, hitos, esquemas de trabajo y flujos de proceso a desarrollarse por parte de las Direcciones Técnicas DANE (DRA, DIRPEN, DIG, DIMPE y CDS) y áreas de apoyo en el marco del cambio de año base de las cuentas nacionales.</v>
          </cell>
          <cell r="AH615">
            <v>1</v>
          </cell>
          <cell r="AI615">
            <v>0</v>
          </cell>
          <cell r="AJ615">
            <v>0</v>
          </cell>
          <cell r="AK615">
            <v>0</v>
          </cell>
          <cell r="AL615">
            <v>0</v>
          </cell>
          <cell r="AM615">
            <v>1</v>
          </cell>
          <cell r="AN615" t="str">
            <v>DSCN_23</v>
          </cell>
          <cell r="AO615">
            <v>66300000</v>
          </cell>
          <cell r="AP615" t="str">
            <v>0</v>
          </cell>
          <cell r="AQ615">
            <v>0</v>
          </cell>
          <cell r="AR615" t="str">
            <v>0</v>
          </cell>
          <cell r="AS615">
            <v>0</v>
          </cell>
          <cell r="AT615">
            <v>66300000</v>
          </cell>
          <cell r="AU615">
            <v>0</v>
          </cell>
        </row>
        <row r="616">
          <cell r="A616">
            <v>125210225</v>
          </cell>
          <cell r="B616" t="str">
            <v>Dirección de Síntesis y Cuentas Nacionales</v>
          </cell>
          <cell r="C616" t="str">
            <v>DSCN</v>
          </cell>
          <cell r="D616" t="str">
            <v>DSCN_CASIND_2025_BT</v>
          </cell>
          <cell r="E616" t="str">
            <v>Cuentas Anuales de Sectores Institucionales</v>
          </cell>
          <cell r="F616" t="str">
            <v>Producción de información Estadística analizada</v>
          </cell>
          <cell r="G616" t="str">
            <v>Boletines Técnicos</v>
          </cell>
          <cell r="H616" t="str">
            <v>DSCN-Producción de información Estadística analizada-Boletines Técnicos</v>
          </cell>
          <cell r="I616" t="str">
            <v>202300000000008</v>
          </cell>
          <cell r="J616" t="str">
            <v>DIRECCIÓN TERRITORIAL CENTRAL</v>
          </cell>
          <cell r="K616" t="str">
            <v>DANE CENTRAL</v>
          </cell>
          <cell r="L616" t="str">
            <v>Talento Humano</v>
          </cell>
          <cell r="M616" t="str">
            <v>Profesional</v>
          </cell>
          <cell r="N616" t="str">
            <v>1</v>
          </cell>
          <cell r="O616">
            <v>11</v>
          </cell>
          <cell r="P616" t="str">
            <v>15</v>
          </cell>
          <cell r="Q616" t="str">
            <v>11.5</v>
          </cell>
          <cell r="R616">
            <v>40</v>
          </cell>
          <cell r="S616">
            <v>6223770</v>
          </cell>
          <cell r="T616" t="str">
            <v>2025-01-07 00:00:00</v>
          </cell>
          <cell r="U616">
            <v>28629342</v>
          </cell>
          <cell r="V616">
            <v>28629342</v>
          </cell>
          <cell r="W616">
            <v>0</v>
          </cell>
          <cell r="X616" t="str">
            <v>NO</v>
          </cell>
          <cell r="Y616" t="str">
            <v>NO</v>
          </cell>
          <cell r="Z616" t="str">
            <v>22725</v>
          </cell>
          <cell r="AA616">
            <v>28629342</v>
          </cell>
          <cell r="AB616">
            <v>0</v>
          </cell>
          <cell r="AC616" t="str">
            <v>2155</v>
          </cell>
          <cell r="AD616" t="str">
            <v>Dirección de Síntesis y Cuentas Nacionales</v>
          </cell>
          <cell r="AF616" t="str">
            <v>PRIORITARIO_NICOLAS HENAO AGUDELO - -</v>
          </cell>
          <cell r="AG616"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616">
            <v>1</v>
          </cell>
          <cell r="AI616">
            <v>0</v>
          </cell>
          <cell r="AJ616">
            <v>0</v>
          </cell>
          <cell r="AK616">
            <v>0</v>
          </cell>
          <cell r="AL616">
            <v>0</v>
          </cell>
          <cell r="AM616">
            <v>1</v>
          </cell>
          <cell r="AN616" t="str">
            <v>DSCN_14</v>
          </cell>
          <cell r="AO616">
            <v>28629342</v>
          </cell>
          <cell r="AP616" t="str">
            <v>0</v>
          </cell>
          <cell r="AQ616">
            <v>0</v>
          </cell>
          <cell r="AR616" t="str">
            <v>0</v>
          </cell>
          <cell r="AS616">
            <v>0</v>
          </cell>
          <cell r="AT616">
            <v>28629342</v>
          </cell>
          <cell r="AU616">
            <v>0</v>
          </cell>
        </row>
        <row r="617">
          <cell r="A617">
            <v>125210225</v>
          </cell>
          <cell r="B617" t="str">
            <v>Dirección de Síntesis y Cuentas Nacionales</v>
          </cell>
          <cell r="C617" t="str">
            <v>DSCN</v>
          </cell>
          <cell r="D617" t="str">
            <v>DSCN_CT_2025_BT</v>
          </cell>
          <cell r="E617" t="str">
            <v>Cuentas Trimestrales</v>
          </cell>
          <cell r="F617" t="str">
            <v>Producción de información Estadística analizada</v>
          </cell>
          <cell r="G617" t="str">
            <v>Boletines Técnicos</v>
          </cell>
          <cell r="H617" t="str">
            <v>DSCN-Producción de información Estadística analizada-Boletines Técnicos</v>
          </cell>
          <cell r="I617" t="str">
            <v>202300000000008</v>
          </cell>
          <cell r="J617" t="str">
            <v>DIRECCIÓN TERRITORIAL CENTRAL</v>
          </cell>
          <cell r="K617" t="str">
            <v>DANE CENTRAL</v>
          </cell>
          <cell r="L617" t="str">
            <v>Talento Humano</v>
          </cell>
          <cell r="M617" t="str">
            <v>Profesional</v>
          </cell>
          <cell r="N617" t="str">
            <v>1</v>
          </cell>
          <cell r="O617">
            <v>11</v>
          </cell>
          <cell r="P617" t="str">
            <v>15</v>
          </cell>
          <cell r="Q617" t="str">
            <v>11.5</v>
          </cell>
          <cell r="R617">
            <v>40</v>
          </cell>
          <cell r="S617">
            <v>6223770</v>
          </cell>
          <cell r="T617" t="str">
            <v>2025-01-07 00:00:00</v>
          </cell>
          <cell r="U617">
            <v>28629342</v>
          </cell>
          <cell r="V617">
            <v>28629342</v>
          </cell>
          <cell r="W617">
            <v>0</v>
          </cell>
          <cell r="X617" t="str">
            <v>NO</v>
          </cell>
          <cell r="Y617" t="str">
            <v>NO</v>
          </cell>
          <cell r="Z617" t="str">
            <v>22725</v>
          </cell>
          <cell r="AA617">
            <v>28629342</v>
          </cell>
          <cell r="AB617">
            <v>0</v>
          </cell>
          <cell r="AC617" t="str">
            <v>2155</v>
          </cell>
          <cell r="AD617" t="str">
            <v>Dirección de Síntesis y Cuentas Nacionales</v>
          </cell>
          <cell r="AF617" t="str">
            <v>PRIORITARIO_NICOLAS HENAO AGUDELO - -</v>
          </cell>
          <cell r="AG617"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617">
            <v>1</v>
          </cell>
          <cell r="AI617">
            <v>0</v>
          </cell>
          <cell r="AJ617">
            <v>0</v>
          </cell>
          <cell r="AK617">
            <v>0</v>
          </cell>
          <cell r="AL617">
            <v>0</v>
          </cell>
          <cell r="AM617">
            <v>1</v>
          </cell>
          <cell r="AN617" t="str">
            <v>DSCN_14</v>
          </cell>
          <cell r="AO617">
            <v>28629342</v>
          </cell>
          <cell r="AP617" t="str">
            <v>0</v>
          </cell>
          <cell r="AQ617">
            <v>0</v>
          </cell>
          <cell r="AR617" t="str">
            <v>0</v>
          </cell>
          <cell r="AS617">
            <v>0</v>
          </cell>
          <cell r="AT617">
            <v>28629342</v>
          </cell>
          <cell r="AU617">
            <v>0</v>
          </cell>
        </row>
        <row r="618">
          <cell r="A618">
            <v>125210225</v>
          </cell>
          <cell r="B618" t="str">
            <v>Dirección de Síntesis y Cuentas Nacionales</v>
          </cell>
          <cell r="C618" t="str">
            <v>DSCN</v>
          </cell>
          <cell r="D618" t="str">
            <v>DSCN_CABSS_2025_BT</v>
          </cell>
          <cell r="E618" t="str">
            <v>Cuentas Anuales de Bienes y Servicios</v>
          </cell>
          <cell r="F618" t="str">
            <v>Producción de información Estadística analizada</v>
          </cell>
          <cell r="G618" t="str">
            <v>Boletines Técnicos</v>
          </cell>
          <cell r="H618" t="str">
            <v>DSCN-Producción de información Estadística analizada-Boletines Técnicos</v>
          </cell>
          <cell r="I618" t="str">
            <v>202300000000008</v>
          </cell>
          <cell r="J618" t="str">
            <v>DIRECCIÓN TERRITORIAL CENTRAL</v>
          </cell>
          <cell r="K618" t="str">
            <v>DANE CENTRAL</v>
          </cell>
          <cell r="L618" t="str">
            <v>Talento Humano</v>
          </cell>
          <cell r="M618" t="str">
            <v>Profesional</v>
          </cell>
          <cell r="N618" t="str">
            <v>1</v>
          </cell>
          <cell r="O618">
            <v>11</v>
          </cell>
          <cell r="P618" t="str">
            <v>15</v>
          </cell>
          <cell r="Q618" t="str">
            <v>11.5</v>
          </cell>
          <cell r="R618">
            <v>20</v>
          </cell>
          <cell r="S618">
            <v>6223770</v>
          </cell>
          <cell r="T618" t="str">
            <v>2025-01-07 00:00:00</v>
          </cell>
          <cell r="U618">
            <v>14314671</v>
          </cell>
          <cell r="V618">
            <v>14314671</v>
          </cell>
          <cell r="W618">
            <v>0</v>
          </cell>
          <cell r="X618" t="str">
            <v>NO</v>
          </cell>
          <cell r="Y618" t="str">
            <v>NO</v>
          </cell>
          <cell r="Z618" t="str">
            <v>22725</v>
          </cell>
          <cell r="AA618">
            <v>14314671</v>
          </cell>
          <cell r="AB618">
            <v>0</v>
          </cell>
          <cell r="AC618" t="str">
            <v>2155</v>
          </cell>
          <cell r="AD618" t="str">
            <v>Dirección de Síntesis y Cuentas Nacionales</v>
          </cell>
          <cell r="AF618" t="str">
            <v>PRIORITARIO_NICOLAS HENAO AGUDELO - -</v>
          </cell>
          <cell r="AG618"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618">
            <v>1</v>
          </cell>
          <cell r="AI618">
            <v>0</v>
          </cell>
          <cell r="AJ618">
            <v>0</v>
          </cell>
          <cell r="AK618">
            <v>0</v>
          </cell>
          <cell r="AL618">
            <v>0</v>
          </cell>
          <cell r="AM618">
            <v>1</v>
          </cell>
          <cell r="AN618" t="str">
            <v>DSCN_14</v>
          </cell>
          <cell r="AO618">
            <v>14314671</v>
          </cell>
          <cell r="AP618" t="str">
            <v>0</v>
          </cell>
          <cell r="AQ618">
            <v>0</v>
          </cell>
          <cell r="AR618" t="str">
            <v>0</v>
          </cell>
          <cell r="AS618">
            <v>0</v>
          </cell>
          <cell r="AT618">
            <v>14314671</v>
          </cell>
          <cell r="AU618">
            <v>0</v>
          </cell>
        </row>
        <row r="619">
          <cell r="A619">
            <v>124710225</v>
          </cell>
          <cell r="B619" t="str">
            <v>Dirección de Síntesis y Cuentas Nacionales</v>
          </cell>
          <cell r="C619" t="str">
            <v>DSCN</v>
          </cell>
          <cell r="D619" t="str">
            <v>DSCN_ITAED_2025_CR</v>
          </cell>
          <cell r="E619" t="str">
            <v>Indicador Trimestral de Actividad Economica Departamental</v>
          </cell>
          <cell r="F619" t="str">
            <v>Producción de información Estadística analizada</v>
          </cell>
          <cell r="G619" t="str">
            <v>Cuadros de resultados</v>
          </cell>
          <cell r="H619" t="str">
            <v>DSCN-Producción de información Estadística analizada-Cuadros de resultados</v>
          </cell>
          <cell r="I619" t="str">
            <v>202300000000008</v>
          </cell>
          <cell r="J619" t="str">
            <v>DIRECCIÓN TERRITORIAL CENTRAL</v>
          </cell>
          <cell r="K619" t="str">
            <v>DANE CENTRAL</v>
          </cell>
          <cell r="L619" t="str">
            <v>Talento Humano</v>
          </cell>
          <cell r="M619" t="str">
            <v>Profesional</v>
          </cell>
          <cell r="N619" t="str">
            <v>1</v>
          </cell>
          <cell r="O619">
            <v>11</v>
          </cell>
          <cell r="P619" t="str">
            <v>15</v>
          </cell>
          <cell r="Q619" t="str">
            <v>11.5</v>
          </cell>
          <cell r="R619">
            <v>40</v>
          </cell>
          <cell r="S619">
            <v>6600000</v>
          </cell>
          <cell r="T619" t="str">
            <v>2025-01-07 00:00:00</v>
          </cell>
          <cell r="U619">
            <v>30360000</v>
          </cell>
          <cell r="V619">
            <v>30360000</v>
          </cell>
          <cell r="W619">
            <v>0</v>
          </cell>
          <cell r="X619" t="str">
            <v>NO</v>
          </cell>
          <cell r="Y619" t="str">
            <v>NO</v>
          </cell>
          <cell r="Z619" t="str">
            <v>23325</v>
          </cell>
          <cell r="AA619">
            <v>30360000</v>
          </cell>
          <cell r="AB619">
            <v>0</v>
          </cell>
          <cell r="AC619" t="str">
            <v>2150</v>
          </cell>
          <cell r="AD619" t="str">
            <v>Dirección de Síntesis y Cuentas Nacionales</v>
          </cell>
          <cell r="AF619" t="str">
            <v>PRIORITARIO_JAVIER FERNANDO MEJIA MANGONES - -</v>
          </cell>
          <cell r="AG619" t="str">
            <v>DSCN_15 - Publicar en cada trimestre de 2025, el Indicador Trimestral de Actividad Económica por Departamentos - ITAED, correspondiente a los trimestres III y IV de 2023, y trimestres I y II de 2024</v>
          </cell>
          <cell r="AH619">
            <v>1</v>
          </cell>
          <cell r="AI619">
            <v>0</v>
          </cell>
          <cell r="AJ619">
            <v>0</v>
          </cell>
          <cell r="AK619">
            <v>0</v>
          </cell>
          <cell r="AL619">
            <v>0</v>
          </cell>
          <cell r="AM619">
            <v>1</v>
          </cell>
          <cell r="AN619" t="str">
            <v>DSCN_15</v>
          </cell>
          <cell r="AO619">
            <v>30360000</v>
          </cell>
          <cell r="AP619" t="str">
            <v>0</v>
          </cell>
          <cell r="AQ619">
            <v>0</v>
          </cell>
          <cell r="AR619" t="str">
            <v>0</v>
          </cell>
          <cell r="AS619">
            <v>0</v>
          </cell>
          <cell r="AT619">
            <v>30360000</v>
          </cell>
          <cell r="AU619">
            <v>0</v>
          </cell>
        </row>
        <row r="620">
          <cell r="A620">
            <v>124710225</v>
          </cell>
          <cell r="B620" t="str">
            <v>Dirección de Síntesis y Cuentas Nacionales</v>
          </cell>
          <cell r="C620" t="str">
            <v>DSCN</v>
          </cell>
          <cell r="D620" t="str">
            <v>DSCN_CD_2025_CR</v>
          </cell>
          <cell r="E620" t="str">
            <v>Cuentas Departamentales</v>
          </cell>
          <cell r="F620" t="str">
            <v>Producción de información Estadística analizada</v>
          </cell>
          <cell r="G620" t="str">
            <v>Cuadros de resultados</v>
          </cell>
          <cell r="H620" t="str">
            <v>DSCN-Producción de información Estadística analizada-Cuadros de resultados</v>
          </cell>
          <cell r="I620" t="str">
            <v>202300000000008</v>
          </cell>
          <cell r="J620" t="str">
            <v>DIRECCIÓN TERRITORIAL CENTRAL</v>
          </cell>
          <cell r="K620" t="str">
            <v>DANE CENTRAL</v>
          </cell>
          <cell r="L620" t="str">
            <v>Talento Humano</v>
          </cell>
          <cell r="M620" t="str">
            <v>Profesional</v>
          </cell>
          <cell r="N620" t="str">
            <v>1</v>
          </cell>
          <cell r="O620">
            <v>11</v>
          </cell>
          <cell r="P620" t="str">
            <v>15</v>
          </cell>
          <cell r="Q620" t="str">
            <v>11.5</v>
          </cell>
          <cell r="R620">
            <v>60</v>
          </cell>
          <cell r="S620">
            <v>6600000</v>
          </cell>
          <cell r="T620" t="str">
            <v>2025-01-07 00:00:00</v>
          </cell>
          <cell r="U620">
            <v>45540000</v>
          </cell>
          <cell r="V620">
            <v>45540000</v>
          </cell>
          <cell r="W620">
            <v>0</v>
          </cell>
          <cell r="X620" t="str">
            <v>NO</v>
          </cell>
          <cell r="Y620" t="str">
            <v>NO</v>
          </cell>
          <cell r="Z620" t="str">
            <v>23325</v>
          </cell>
          <cell r="AA620">
            <v>45540000</v>
          </cell>
          <cell r="AB620">
            <v>0</v>
          </cell>
          <cell r="AC620" t="str">
            <v>2150</v>
          </cell>
          <cell r="AD620" t="str">
            <v>Dirección de Síntesis y Cuentas Nacionales</v>
          </cell>
          <cell r="AF620" t="str">
            <v>PRIORITARIO_JAVIER FERNANDO MEJIA MANGONES - -</v>
          </cell>
          <cell r="AG620" t="str">
            <v>DSCN_15 - Publicar en cada trimestre de 2025, el Indicador Trimestral de Actividad Económica por Departamentos - ITAED, correspondiente a los trimestres III y IV de 2023, y trimestres I y II de 2024</v>
          </cell>
          <cell r="AH620">
            <v>1</v>
          </cell>
          <cell r="AI620">
            <v>0</v>
          </cell>
          <cell r="AJ620">
            <v>0</v>
          </cell>
          <cell r="AK620">
            <v>0</v>
          </cell>
          <cell r="AL620">
            <v>0</v>
          </cell>
          <cell r="AM620">
            <v>1</v>
          </cell>
          <cell r="AN620" t="str">
            <v>DSCN_15</v>
          </cell>
          <cell r="AO620">
            <v>45540000</v>
          </cell>
          <cell r="AP620" t="str">
            <v>0</v>
          </cell>
          <cell r="AQ620">
            <v>0</v>
          </cell>
          <cell r="AR620" t="str">
            <v>0</v>
          </cell>
          <cell r="AS620">
            <v>0</v>
          </cell>
          <cell r="AT620">
            <v>45540000</v>
          </cell>
          <cell r="AU620">
            <v>0</v>
          </cell>
        </row>
        <row r="621">
          <cell r="A621">
            <v>124510225</v>
          </cell>
          <cell r="B621" t="str">
            <v>Dirección de Síntesis y Cuentas Nacionales</v>
          </cell>
          <cell r="C621" t="str">
            <v>DSCN</v>
          </cell>
          <cell r="D621" t="str">
            <v>DSCN_ITAED_2025_BT</v>
          </cell>
          <cell r="E621" t="str">
            <v>Indicador Trimestral de Actividad Economica Departamental</v>
          </cell>
          <cell r="F621" t="str">
            <v>Producción de información Estadística analizada</v>
          </cell>
          <cell r="G621" t="str">
            <v>Boletines Técnicos</v>
          </cell>
          <cell r="H621" t="str">
            <v>DSCN-Producción de información Estadística analizada-Boletines Técnicos</v>
          </cell>
          <cell r="I621" t="str">
            <v>202300000000008</v>
          </cell>
          <cell r="J621" t="str">
            <v>DIRECCIÓN TERRITORIAL CENTRAL</v>
          </cell>
          <cell r="K621" t="str">
            <v>DANE CENTRAL</v>
          </cell>
          <cell r="L621" t="str">
            <v>Talento Humano</v>
          </cell>
          <cell r="M621" t="str">
            <v>Profesional</v>
          </cell>
          <cell r="N621" t="str">
            <v>1</v>
          </cell>
          <cell r="O621">
            <v>4</v>
          </cell>
          <cell r="P621" t="str">
            <v>0</v>
          </cell>
          <cell r="Q621" t="str">
            <v>4</v>
          </cell>
          <cell r="R621">
            <v>40</v>
          </cell>
          <cell r="S621">
            <v>6500000</v>
          </cell>
          <cell r="T621" t="str">
            <v>2025-01-07 00:00:00</v>
          </cell>
          <cell r="U621">
            <v>10400000</v>
          </cell>
          <cell r="V621">
            <v>10400000</v>
          </cell>
          <cell r="W621">
            <v>0</v>
          </cell>
          <cell r="X621" t="str">
            <v>NO</v>
          </cell>
          <cell r="Y621" t="str">
            <v>NO</v>
          </cell>
          <cell r="Z621" t="str">
            <v>22325</v>
          </cell>
          <cell r="AA621">
            <v>10400000</v>
          </cell>
          <cell r="AB621">
            <v>0</v>
          </cell>
          <cell r="AC621" t="str">
            <v>2148</v>
          </cell>
          <cell r="AD621" t="str">
            <v>Dirección de Síntesis y Cuentas Nacionales</v>
          </cell>
          <cell r="AF621" t="str">
            <v>PRIORITARIO_CAROLINA MARIA PUERTO OLEA - -</v>
          </cell>
          <cell r="AG621" t="str">
            <v>DSCN_15 - Publicar en cada trimestre de 2025, el Indicador Trimestral de Actividad Económica por Departamentos - ITAED, correspondiente a los trimestres III y IV de 2023, y trimestres I y II de 2024</v>
          </cell>
          <cell r="AH621">
            <v>1</v>
          </cell>
          <cell r="AI621">
            <v>0</v>
          </cell>
          <cell r="AJ621">
            <v>0</v>
          </cell>
          <cell r="AK621">
            <v>0</v>
          </cell>
          <cell r="AL621">
            <v>0</v>
          </cell>
          <cell r="AM621">
            <v>1</v>
          </cell>
          <cell r="AN621" t="str">
            <v>DSCN_15</v>
          </cell>
          <cell r="AO621">
            <v>10400000</v>
          </cell>
          <cell r="AP621" t="str">
            <v>0</v>
          </cell>
          <cell r="AQ621">
            <v>0</v>
          </cell>
          <cell r="AR621" t="str">
            <v>0</v>
          </cell>
          <cell r="AS621">
            <v>0</v>
          </cell>
          <cell r="AT621">
            <v>10400000</v>
          </cell>
          <cell r="AU621">
            <v>0</v>
          </cell>
        </row>
        <row r="622">
          <cell r="A622">
            <v>124510225</v>
          </cell>
          <cell r="B622" t="str">
            <v>Dirección de Síntesis y Cuentas Nacionales</v>
          </cell>
          <cell r="C622" t="str">
            <v>DSCN</v>
          </cell>
          <cell r="D622" t="str">
            <v>DSCN_CD_2025_BT</v>
          </cell>
          <cell r="E622" t="str">
            <v>Cuentas Departamentales</v>
          </cell>
          <cell r="F622" t="str">
            <v>Producción de información Estadística analizada</v>
          </cell>
          <cell r="G622" t="str">
            <v>Boletines Técnicos</v>
          </cell>
          <cell r="H622" t="str">
            <v>DSCN-Producción de información Estadística analizada-Boletines Técnicos</v>
          </cell>
          <cell r="I622" t="str">
            <v>202300000000008</v>
          </cell>
          <cell r="J622" t="str">
            <v>DIRECCIÓN TERRITORIAL CENTRAL</v>
          </cell>
          <cell r="K622" t="str">
            <v>DANE CENTRAL</v>
          </cell>
          <cell r="L622" t="str">
            <v>Talento Humano</v>
          </cell>
          <cell r="M622" t="str">
            <v>Profesional</v>
          </cell>
          <cell r="N622" t="str">
            <v>1</v>
          </cell>
          <cell r="O622">
            <v>4</v>
          </cell>
          <cell r="P622" t="str">
            <v>0</v>
          </cell>
          <cell r="Q622" t="str">
            <v>4</v>
          </cell>
          <cell r="R622">
            <v>60</v>
          </cell>
          <cell r="S622">
            <v>6500000</v>
          </cell>
          <cell r="T622" t="str">
            <v>2025-01-07 00:00:00</v>
          </cell>
          <cell r="U622">
            <v>15600000</v>
          </cell>
          <cell r="V622">
            <v>15600000</v>
          </cell>
          <cell r="W622">
            <v>0</v>
          </cell>
          <cell r="X622" t="str">
            <v>NO</v>
          </cell>
          <cell r="Y622" t="str">
            <v>NO</v>
          </cell>
          <cell r="Z622" t="str">
            <v>22325</v>
          </cell>
          <cell r="AA622">
            <v>15600000</v>
          </cell>
          <cell r="AB622">
            <v>0</v>
          </cell>
          <cell r="AC622" t="str">
            <v>2148</v>
          </cell>
          <cell r="AD622" t="str">
            <v>Dirección de Síntesis y Cuentas Nacionales</v>
          </cell>
          <cell r="AF622" t="str">
            <v>PRIORITARIO_CAROLINA MARIA PUERTO OLEA - -</v>
          </cell>
          <cell r="AG622" t="str">
            <v>DSCN_15 - Publicar en cada trimestre de 2025, el Indicador Trimestral de Actividad Económica por Departamentos - ITAED, correspondiente a los trimestres III y IV de 2023, y trimestres I y II de 2024</v>
          </cell>
          <cell r="AH622">
            <v>1</v>
          </cell>
          <cell r="AI622">
            <v>0</v>
          </cell>
          <cell r="AJ622">
            <v>0</v>
          </cell>
          <cell r="AK622">
            <v>0</v>
          </cell>
          <cell r="AL622">
            <v>0</v>
          </cell>
          <cell r="AM622">
            <v>1</v>
          </cell>
          <cell r="AN622" t="str">
            <v>DSCN_15</v>
          </cell>
          <cell r="AO622">
            <v>15600000</v>
          </cell>
          <cell r="AP622" t="str">
            <v>0</v>
          </cell>
          <cell r="AQ622">
            <v>0</v>
          </cell>
          <cell r="AR622" t="str">
            <v>0</v>
          </cell>
          <cell r="AS622">
            <v>0</v>
          </cell>
          <cell r="AT622">
            <v>15600000</v>
          </cell>
          <cell r="AU622">
            <v>0</v>
          </cell>
        </row>
        <row r="623">
          <cell r="A623">
            <v>124410225</v>
          </cell>
          <cell r="B623" t="str">
            <v>Dirección de Síntesis y Cuentas Nacionales</v>
          </cell>
          <cell r="C623" t="str">
            <v>DSCN</v>
          </cell>
          <cell r="D623" t="str">
            <v>DSCN_CABSS_2025_BT</v>
          </cell>
          <cell r="E623" t="str">
            <v>Cuentas Anuales de Bienes y Servicios</v>
          </cell>
          <cell r="F623" t="str">
            <v>Producción de información Estadística analizada</v>
          </cell>
          <cell r="G623" t="str">
            <v>Boletines Técnicos</v>
          </cell>
          <cell r="H623" t="str">
            <v>DSCN-Producción de información Estadística analizada-Boletines Técnicos</v>
          </cell>
          <cell r="I623" t="str">
            <v>202300000000008</v>
          </cell>
          <cell r="J623" t="str">
            <v>DIRECCIÓN TERRITORIAL CENTRAL</v>
          </cell>
          <cell r="K623" t="str">
            <v>DANE CENTRAL</v>
          </cell>
          <cell r="L623" t="str">
            <v>Talento Humano</v>
          </cell>
          <cell r="M623" t="str">
            <v>Profesional</v>
          </cell>
          <cell r="N623" t="str">
            <v>1</v>
          </cell>
          <cell r="O623">
            <v>8</v>
          </cell>
          <cell r="P623" t="str">
            <v>0</v>
          </cell>
          <cell r="Q623" t="str">
            <v>8</v>
          </cell>
          <cell r="R623">
            <v>100</v>
          </cell>
          <cell r="S623">
            <v>10000000</v>
          </cell>
          <cell r="T623" t="str">
            <v>2025-01-07 00:00:00</v>
          </cell>
          <cell r="U623">
            <v>80000000</v>
          </cell>
          <cell r="V623">
            <v>80000000</v>
          </cell>
          <cell r="W623">
            <v>0</v>
          </cell>
          <cell r="X623" t="str">
            <v>NO</v>
          </cell>
          <cell r="Y623" t="str">
            <v>NO</v>
          </cell>
          <cell r="Z623" t="str">
            <v>22425</v>
          </cell>
          <cell r="AA623">
            <v>80000000</v>
          </cell>
          <cell r="AB623">
            <v>0</v>
          </cell>
          <cell r="AC623" t="str">
            <v>1158</v>
          </cell>
          <cell r="AD623" t="str">
            <v>Dirección de Síntesis y Cuentas Nacionales</v>
          </cell>
          <cell r="AF623" t="str">
            <v>PRIORITARIO_DAYANA CUBIDES LEYTON - -</v>
          </cell>
          <cell r="AG623"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623">
            <v>1</v>
          </cell>
          <cell r="AI623">
            <v>0</v>
          </cell>
          <cell r="AJ623">
            <v>0</v>
          </cell>
          <cell r="AK623">
            <v>0</v>
          </cell>
          <cell r="AL623">
            <v>0</v>
          </cell>
          <cell r="AM623">
            <v>1</v>
          </cell>
          <cell r="AN623" t="str">
            <v>DSCN_14</v>
          </cell>
          <cell r="AO623">
            <v>80000000</v>
          </cell>
          <cell r="AP623" t="str">
            <v>0</v>
          </cell>
          <cell r="AQ623">
            <v>0</v>
          </cell>
          <cell r="AR623" t="str">
            <v>0</v>
          </cell>
          <cell r="AS623">
            <v>0</v>
          </cell>
          <cell r="AT623">
            <v>80000000</v>
          </cell>
          <cell r="AU623">
            <v>0</v>
          </cell>
        </row>
        <row r="624">
          <cell r="A624">
            <v>124910225</v>
          </cell>
          <cell r="B624" t="str">
            <v>Dirección de Síntesis y Cuentas Nacionales</v>
          </cell>
          <cell r="C624" t="str">
            <v>DSCN</v>
          </cell>
          <cell r="D624" t="str">
            <v>DSCN_CST_2025_BT</v>
          </cell>
          <cell r="E624" t="str">
            <v>Cuenta Satélite de Turismo</v>
          </cell>
          <cell r="F624" t="str">
            <v>Producción de información Estadística analizada</v>
          </cell>
          <cell r="G624" t="str">
            <v>Boletines Técnicos</v>
          </cell>
          <cell r="H624" t="str">
            <v>DSCN-Producción de información Estadística analizada-Boletines Técnicos</v>
          </cell>
          <cell r="I624" t="str">
            <v>202300000000008</v>
          </cell>
          <cell r="J624" t="str">
            <v>DIRECCIÓN TERRITORIAL CENTRAL</v>
          </cell>
          <cell r="K624" t="str">
            <v>DANE CENTRAL</v>
          </cell>
          <cell r="L624" t="str">
            <v>Talento Humano</v>
          </cell>
          <cell r="M624" t="str">
            <v>Profesional</v>
          </cell>
          <cell r="N624" t="str">
            <v>1</v>
          </cell>
          <cell r="O624">
            <v>11</v>
          </cell>
          <cell r="P624" t="str">
            <v>7</v>
          </cell>
          <cell r="Q624" t="str">
            <v>11.2333333333</v>
          </cell>
          <cell r="R624">
            <v>35</v>
          </cell>
          <cell r="S624">
            <v>6118875</v>
          </cell>
          <cell r="T624" t="str">
            <v>2025-01-20</v>
          </cell>
          <cell r="U624">
            <v>24057376.879999999</v>
          </cell>
          <cell r="V624">
            <v>24057376.875</v>
          </cell>
          <cell r="W624">
            <v>4.9999989569187164E-3</v>
          </cell>
          <cell r="X624" t="str">
            <v>no</v>
          </cell>
          <cell r="Y624" t="str">
            <v>no</v>
          </cell>
          <cell r="Z624" t="str">
            <v>23125</v>
          </cell>
          <cell r="AA624">
            <v>24057376.875</v>
          </cell>
          <cell r="AB624">
            <v>4.9999989569187164E-3</v>
          </cell>
          <cell r="AC624" t="str">
            <v>2152</v>
          </cell>
          <cell r="AD624" t="str">
            <v>Dirección de Síntesis y Cuentas Nacionales</v>
          </cell>
          <cell r="AF624" t="str">
            <v>PRIORITARIO_LISBETH YASMIN MARIN GOMEZ - -</v>
          </cell>
          <cell r="AG624" t="str">
            <v>DSCN_06 - Publicar tres (3) boletines y su(s) anexo(s) estadístico(s) de la Cuenta Satélite de la Agroindustria: Arroz (CSAA); Avícola (CSAAV); Maíz, Sorgo y Soya (CAAMSS), en el segundo trimestre de 2025 un (1) boletín técnico y su(s) anexo(s) estadístico(s) de la Cuenta Satélite de Turismo - CST y en el primer trimestre un (1) boletín técnico y su anexo estadístico de la Cuenta Satélite de las Tecnologías de la Información y las Comunicaciones - CSTIC.</v>
          </cell>
          <cell r="AH624">
            <v>1</v>
          </cell>
          <cell r="AI624">
            <v>0</v>
          </cell>
          <cell r="AJ624">
            <v>0</v>
          </cell>
          <cell r="AK624">
            <v>0</v>
          </cell>
          <cell r="AL624">
            <v>0</v>
          </cell>
          <cell r="AM624">
            <v>1</v>
          </cell>
          <cell r="AN624" t="str">
            <v>DSCN_06</v>
          </cell>
          <cell r="AO624">
            <v>24057376.879999999</v>
          </cell>
          <cell r="AP624" t="str">
            <v>0</v>
          </cell>
          <cell r="AQ624">
            <v>0</v>
          </cell>
          <cell r="AR624" t="str">
            <v>0</v>
          </cell>
          <cell r="AS624">
            <v>0</v>
          </cell>
          <cell r="AT624">
            <v>24057376.879999999</v>
          </cell>
          <cell r="AU624">
            <v>0</v>
          </cell>
        </row>
        <row r="625">
          <cell r="A625">
            <v>124910225</v>
          </cell>
          <cell r="B625" t="str">
            <v>Dirección de Síntesis y Cuentas Nacionales</v>
          </cell>
          <cell r="C625" t="str">
            <v>DSCN</v>
          </cell>
          <cell r="D625" t="str">
            <v>DSCN_CABSS_2025_BT</v>
          </cell>
          <cell r="E625" t="str">
            <v>Cuentas Anuales de Bienes y Servicios</v>
          </cell>
          <cell r="F625" t="str">
            <v>Producción de información Estadística analizada</v>
          </cell>
          <cell r="G625" t="str">
            <v>Boletines Técnicos</v>
          </cell>
          <cell r="H625" t="str">
            <v>DSCN-Producción de información Estadística analizada-Boletines Técnicos</v>
          </cell>
          <cell r="I625" t="str">
            <v>202300000000008</v>
          </cell>
          <cell r="J625" t="str">
            <v>DIRECCIÓN TERRITORIAL CENTRAL</v>
          </cell>
          <cell r="K625" t="str">
            <v>DANE CENTRAL</v>
          </cell>
          <cell r="L625" t="str">
            <v>Talento Humano</v>
          </cell>
          <cell r="M625" t="str">
            <v>Profesional</v>
          </cell>
          <cell r="N625" t="str">
            <v>1</v>
          </cell>
          <cell r="O625">
            <v>11</v>
          </cell>
          <cell r="P625" t="str">
            <v>7</v>
          </cell>
          <cell r="Q625" t="str">
            <v>11.2333333333</v>
          </cell>
          <cell r="R625">
            <v>30</v>
          </cell>
          <cell r="S625">
            <v>6118875</v>
          </cell>
          <cell r="T625" t="str">
            <v>2025-01-20</v>
          </cell>
          <cell r="U625">
            <v>20620608.75</v>
          </cell>
          <cell r="V625">
            <v>20620608.75</v>
          </cell>
          <cell r="W625">
            <v>0</v>
          </cell>
          <cell r="X625" t="str">
            <v>no</v>
          </cell>
          <cell r="Y625" t="str">
            <v>no</v>
          </cell>
          <cell r="Z625" t="str">
            <v>23125</v>
          </cell>
          <cell r="AA625">
            <v>20620608.75</v>
          </cell>
          <cell r="AB625">
            <v>0</v>
          </cell>
          <cell r="AC625" t="str">
            <v>2152</v>
          </cell>
          <cell r="AD625" t="str">
            <v>Dirección de Síntesis y Cuentas Nacionales</v>
          </cell>
          <cell r="AF625" t="str">
            <v>PRIORITARIO_LISBETH YASMIN MARIN GOMEZ - -</v>
          </cell>
          <cell r="AG625" t="str">
            <v>DSCN_06 - Publicar tres (3) boletines y su(s) anexo(s) estadístico(s) de la Cuenta Satélite de la Agroindustria: Arroz (CSAA); Avícola (CSAAV); Maíz, Sorgo y Soya (CAAMSS), en el segundo trimestre de 2025 un (1) boletín técnico y su(s) anexo(s) estadístico(s) de la Cuenta Satélite de Turismo - CST y en el primer trimestre un (1) boletín técnico y su anexo estadístico de la Cuenta Satélite de las Tecnologías de la Información y las Comunicaciones - CSTIC.</v>
          </cell>
          <cell r="AH625">
            <v>1</v>
          </cell>
          <cell r="AI625">
            <v>0</v>
          </cell>
          <cell r="AJ625">
            <v>0</v>
          </cell>
          <cell r="AK625">
            <v>0</v>
          </cell>
          <cell r="AL625">
            <v>0</v>
          </cell>
          <cell r="AM625">
            <v>1</v>
          </cell>
          <cell r="AN625" t="str">
            <v>DSCN_06</v>
          </cell>
          <cell r="AO625">
            <v>20620608.75</v>
          </cell>
          <cell r="AP625" t="str">
            <v>0</v>
          </cell>
          <cell r="AQ625">
            <v>0</v>
          </cell>
          <cell r="AR625" t="str">
            <v>0</v>
          </cell>
          <cell r="AS625">
            <v>0</v>
          </cell>
          <cell r="AT625">
            <v>20620608.75</v>
          </cell>
          <cell r="AU625">
            <v>0</v>
          </cell>
        </row>
        <row r="626">
          <cell r="A626">
            <v>124910225</v>
          </cell>
          <cell r="B626" t="str">
            <v>Dirección de Síntesis y Cuentas Nacionales</v>
          </cell>
          <cell r="C626" t="str">
            <v>DSCN</v>
          </cell>
          <cell r="D626" t="str">
            <v>DSCN_PIB_2025_BT</v>
          </cell>
          <cell r="E626" t="str">
            <v>Producto Interno Bruto PIB</v>
          </cell>
          <cell r="F626" t="str">
            <v>Producción de información Estadística analizada</v>
          </cell>
          <cell r="G626" t="str">
            <v>Boletines Técnicos</v>
          </cell>
          <cell r="H626" t="str">
            <v>DSCN-Producción de información Estadística analizada-Boletines Técnicos</v>
          </cell>
          <cell r="I626" t="str">
            <v>202300000000008</v>
          </cell>
          <cell r="J626" t="str">
            <v>DIRECCIÓN TERRITORIAL CENTRAL</v>
          </cell>
          <cell r="K626" t="str">
            <v>DANE CENTRAL</v>
          </cell>
          <cell r="L626" t="str">
            <v>Talento Humano</v>
          </cell>
          <cell r="M626" t="str">
            <v>Profesional</v>
          </cell>
          <cell r="N626" t="str">
            <v>1</v>
          </cell>
          <cell r="O626">
            <v>11</v>
          </cell>
          <cell r="P626" t="str">
            <v>7</v>
          </cell>
          <cell r="Q626" t="str">
            <v>11.2333333333</v>
          </cell>
          <cell r="R626">
            <v>35</v>
          </cell>
          <cell r="S626">
            <v>6118875</v>
          </cell>
          <cell r="T626" t="str">
            <v>2025-01-20</v>
          </cell>
          <cell r="U626">
            <v>24057376.879999999</v>
          </cell>
          <cell r="V626">
            <v>24057376.875</v>
          </cell>
          <cell r="W626">
            <v>4.9999989569187164E-3</v>
          </cell>
          <cell r="X626" t="str">
            <v>no</v>
          </cell>
          <cell r="Y626" t="str">
            <v>no</v>
          </cell>
          <cell r="Z626" t="str">
            <v>23125</v>
          </cell>
          <cell r="AA626">
            <v>24057376.875</v>
          </cell>
          <cell r="AB626">
            <v>4.9999989569187164E-3</v>
          </cell>
          <cell r="AC626" t="str">
            <v>2152</v>
          </cell>
          <cell r="AD626" t="str">
            <v>Dirección de Síntesis y Cuentas Nacionales</v>
          </cell>
          <cell r="AF626" t="str">
            <v>PRIORITARIO_LISBETH YASMIN MARIN GOMEZ - -</v>
          </cell>
          <cell r="AG626" t="str">
            <v>DSCN_06 - Publicar tres (3) boletines y su(s) anexo(s) estadístico(s) de la Cuenta Satélite de la Agroindustria: Arroz (CSAA); Avícola (CSAAV); Maíz, Sorgo y Soya (CAAMSS), en el segundo trimestre de 2025 un (1) boletín técnico y su(s) anexo(s) estadístico(s) de la Cuenta Satélite de Turismo - CST y en el primer trimestre un (1) boletín técnico y su anexo estadístico de la Cuenta Satélite de las Tecnologías de la Información y las Comunicaciones - CSTIC.</v>
          </cell>
          <cell r="AH626">
            <v>1</v>
          </cell>
          <cell r="AI626">
            <v>0</v>
          </cell>
          <cell r="AJ626">
            <v>0</v>
          </cell>
          <cell r="AK626">
            <v>0</v>
          </cell>
          <cell r="AL626">
            <v>0</v>
          </cell>
          <cell r="AM626">
            <v>1</v>
          </cell>
          <cell r="AN626" t="str">
            <v>DSCN_06</v>
          </cell>
          <cell r="AO626">
            <v>24057376.879999999</v>
          </cell>
          <cell r="AP626" t="str">
            <v>0</v>
          </cell>
          <cell r="AQ626">
            <v>0</v>
          </cell>
          <cell r="AR626" t="str">
            <v>0</v>
          </cell>
          <cell r="AS626">
            <v>0</v>
          </cell>
          <cell r="AT626">
            <v>24057376.879999999</v>
          </cell>
          <cell r="AU626">
            <v>0</v>
          </cell>
        </row>
        <row r="627">
          <cell r="A627">
            <v>124610225</v>
          </cell>
          <cell r="B627" t="str">
            <v>Dirección de Síntesis y Cuentas Nacionales</v>
          </cell>
          <cell r="C627" t="str">
            <v>DSCN</v>
          </cell>
          <cell r="D627" t="str">
            <v>DSCN_CASIND_2025_BT</v>
          </cell>
          <cell r="E627" t="str">
            <v>Cuentas Anuales de Sectores Institucionales</v>
          </cell>
          <cell r="F627" t="str">
            <v>Producción de información Estadística analizada</v>
          </cell>
          <cell r="G627" t="str">
            <v>Boletines Técnicos</v>
          </cell>
          <cell r="H627" t="str">
            <v>DSCN-Producción de información Estadística analizada-Boletines Técnicos</v>
          </cell>
          <cell r="I627" t="str">
            <v>202300000000008</v>
          </cell>
          <cell r="J627" t="str">
            <v>DIRECCIÓN TERRITORIAL CENTRAL</v>
          </cell>
          <cell r="K627" t="str">
            <v>DANE CENTRAL</v>
          </cell>
          <cell r="L627" t="str">
            <v>Talento Humano</v>
          </cell>
          <cell r="M627" t="str">
            <v>Profesional</v>
          </cell>
          <cell r="N627" t="str">
            <v>1</v>
          </cell>
          <cell r="O627">
            <v>11</v>
          </cell>
          <cell r="P627" t="str">
            <v>10</v>
          </cell>
          <cell r="Q627" t="str">
            <v>11.3333333333</v>
          </cell>
          <cell r="R627">
            <v>35</v>
          </cell>
          <cell r="S627">
            <v>5020890</v>
          </cell>
          <cell r="T627" t="str">
            <v>2025-01-21</v>
          </cell>
          <cell r="U627">
            <v>19916197</v>
          </cell>
          <cell r="V627">
            <v>19916197</v>
          </cell>
          <cell r="W627">
            <v>0</v>
          </cell>
          <cell r="X627" t="str">
            <v>no</v>
          </cell>
          <cell r="Y627" t="str">
            <v>no</v>
          </cell>
          <cell r="Z627" t="str">
            <v>22225</v>
          </cell>
          <cell r="AA627">
            <v>19916197</v>
          </cell>
          <cell r="AB627">
            <v>0</v>
          </cell>
          <cell r="AC627" t="str">
            <v>2157</v>
          </cell>
          <cell r="AD627" t="str">
            <v>Dirección de Síntesis y Cuentas Nacionales</v>
          </cell>
          <cell r="AF627" t="str">
            <v>PRIORITARIO_GLORIA PATRICIA DURAN BENAVIDES - -</v>
          </cell>
          <cell r="AG627"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627">
            <v>1</v>
          </cell>
          <cell r="AI627">
            <v>0</v>
          </cell>
          <cell r="AJ627">
            <v>0</v>
          </cell>
          <cell r="AK627">
            <v>0</v>
          </cell>
          <cell r="AL627">
            <v>0</v>
          </cell>
          <cell r="AM627">
            <v>1</v>
          </cell>
          <cell r="AN627" t="str">
            <v>DSCN_14</v>
          </cell>
          <cell r="AO627">
            <v>19916197</v>
          </cell>
          <cell r="AP627" t="str">
            <v>0</v>
          </cell>
          <cell r="AQ627">
            <v>0</v>
          </cell>
          <cell r="AR627" t="str">
            <v>0</v>
          </cell>
          <cell r="AS627">
            <v>0</v>
          </cell>
          <cell r="AT627">
            <v>19916197</v>
          </cell>
          <cell r="AU627">
            <v>0</v>
          </cell>
        </row>
        <row r="628">
          <cell r="A628">
            <v>124610225</v>
          </cell>
          <cell r="B628" t="str">
            <v>Dirección de Síntesis y Cuentas Nacionales</v>
          </cell>
          <cell r="C628" t="str">
            <v>DSCN</v>
          </cell>
          <cell r="D628" t="str">
            <v>DSCN_CT_2025_BT</v>
          </cell>
          <cell r="E628" t="str">
            <v>Cuentas Trimestrales</v>
          </cell>
          <cell r="F628" t="str">
            <v>Producción de información Estadística analizada</v>
          </cell>
          <cell r="G628" t="str">
            <v>Boletines Técnicos</v>
          </cell>
          <cell r="H628" t="str">
            <v>DSCN-Producción de información Estadística analizada-Boletines Técnicos</v>
          </cell>
          <cell r="I628" t="str">
            <v>202300000000008</v>
          </cell>
          <cell r="J628" t="str">
            <v>DIRECCIÓN TERRITORIAL CENTRAL</v>
          </cell>
          <cell r="K628" t="str">
            <v>DANE CENTRAL</v>
          </cell>
          <cell r="L628" t="str">
            <v>Talento Humano</v>
          </cell>
          <cell r="M628" t="str">
            <v>Profesional</v>
          </cell>
          <cell r="N628" t="str">
            <v>1</v>
          </cell>
          <cell r="O628">
            <v>11</v>
          </cell>
          <cell r="P628" t="str">
            <v>10</v>
          </cell>
          <cell r="Q628" t="str">
            <v>11.3333333333</v>
          </cell>
          <cell r="R628">
            <v>35</v>
          </cell>
          <cell r="S628">
            <v>5020890</v>
          </cell>
          <cell r="T628" t="str">
            <v>2025-01-21</v>
          </cell>
          <cell r="U628">
            <v>19916197</v>
          </cell>
          <cell r="V628">
            <v>19916197</v>
          </cell>
          <cell r="W628">
            <v>0</v>
          </cell>
          <cell r="X628" t="str">
            <v>no</v>
          </cell>
          <cell r="Y628" t="str">
            <v>no</v>
          </cell>
          <cell r="Z628" t="str">
            <v>22225</v>
          </cell>
          <cell r="AA628">
            <v>19916197</v>
          </cell>
          <cell r="AB628">
            <v>0</v>
          </cell>
          <cell r="AC628" t="str">
            <v>2157</v>
          </cell>
          <cell r="AD628" t="str">
            <v>Dirección de Síntesis y Cuentas Nacionales</v>
          </cell>
          <cell r="AF628" t="str">
            <v>PRIORITARIO_GLORIA PATRICIA DURAN BENAVIDES - -</v>
          </cell>
          <cell r="AG628"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628">
            <v>1</v>
          </cell>
          <cell r="AI628">
            <v>0</v>
          </cell>
          <cell r="AJ628">
            <v>0</v>
          </cell>
          <cell r="AK628">
            <v>0</v>
          </cell>
          <cell r="AL628">
            <v>0</v>
          </cell>
          <cell r="AM628">
            <v>1</v>
          </cell>
          <cell r="AN628" t="str">
            <v>DSCN_14</v>
          </cell>
          <cell r="AO628">
            <v>19916197</v>
          </cell>
          <cell r="AP628" t="str">
            <v>0</v>
          </cell>
          <cell r="AQ628">
            <v>0</v>
          </cell>
          <cell r="AR628" t="str">
            <v>0</v>
          </cell>
          <cell r="AS628">
            <v>0</v>
          </cell>
          <cell r="AT628">
            <v>19916197</v>
          </cell>
          <cell r="AU628">
            <v>0</v>
          </cell>
        </row>
        <row r="629">
          <cell r="A629">
            <v>124610225</v>
          </cell>
          <cell r="B629" t="str">
            <v>Dirección de Síntesis y Cuentas Nacionales</v>
          </cell>
          <cell r="C629" t="str">
            <v>DSCN</v>
          </cell>
          <cell r="D629" t="str">
            <v>DSCN_CABSS_2025_BT</v>
          </cell>
          <cell r="E629" t="str">
            <v>Cuentas Anuales de Bienes y Servicios</v>
          </cell>
          <cell r="F629" t="str">
            <v>Producción de información Estadística analizada</v>
          </cell>
          <cell r="G629" t="str">
            <v>Boletines Técnicos</v>
          </cell>
          <cell r="H629" t="str">
            <v>DSCN-Producción de información Estadística analizada-Boletines Técnicos</v>
          </cell>
          <cell r="I629" t="str">
            <v>202300000000008</v>
          </cell>
          <cell r="J629" t="str">
            <v>DIRECCIÓN TERRITORIAL CENTRAL</v>
          </cell>
          <cell r="K629" t="str">
            <v>DANE CENTRAL</v>
          </cell>
          <cell r="L629" t="str">
            <v>Talento Humano</v>
          </cell>
          <cell r="M629" t="str">
            <v>Profesional</v>
          </cell>
          <cell r="N629" t="str">
            <v>1</v>
          </cell>
          <cell r="O629">
            <v>11</v>
          </cell>
          <cell r="P629" t="str">
            <v>10</v>
          </cell>
          <cell r="Q629" t="str">
            <v>11.3333333333</v>
          </cell>
          <cell r="R629">
            <v>30</v>
          </cell>
          <cell r="S629">
            <v>5020890</v>
          </cell>
          <cell r="T629" t="str">
            <v>2025-01-21</v>
          </cell>
          <cell r="U629">
            <v>17071026</v>
          </cell>
          <cell r="V629">
            <v>17071026</v>
          </cell>
          <cell r="W629">
            <v>0</v>
          </cell>
          <cell r="X629" t="str">
            <v>no</v>
          </cell>
          <cell r="Y629" t="str">
            <v>no</v>
          </cell>
          <cell r="Z629" t="str">
            <v>22225</v>
          </cell>
          <cell r="AA629">
            <v>17071026</v>
          </cell>
          <cell r="AB629">
            <v>0</v>
          </cell>
          <cell r="AC629" t="str">
            <v>2157</v>
          </cell>
          <cell r="AD629" t="str">
            <v>Dirección de Síntesis y Cuentas Nacionales</v>
          </cell>
          <cell r="AF629" t="str">
            <v>PRIORITARIO_GLORIA PATRICIA DURAN BENAVIDES - -</v>
          </cell>
          <cell r="AG629"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629">
            <v>1</v>
          </cell>
          <cell r="AI629">
            <v>0</v>
          </cell>
          <cell r="AJ629">
            <v>0</v>
          </cell>
          <cell r="AK629">
            <v>0</v>
          </cell>
          <cell r="AL629">
            <v>0</v>
          </cell>
          <cell r="AM629">
            <v>1</v>
          </cell>
          <cell r="AN629" t="str">
            <v>DSCN_14</v>
          </cell>
          <cell r="AO629">
            <v>17071026</v>
          </cell>
          <cell r="AP629" t="str">
            <v>0</v>
          </cell>
          <cell r="AQ629">
            <v>0</v>
          </cell>
          <cell r="AR629" t="str">
            <v>0</v>
          </cell>
          <cell r="AS629">
            <v>0</v>
          </cell>
          <cell r="AT629">
            <v>17071026</v>
          </cell>
          <cell r="AU629">
            <v>0</v>
          </cell>
        </row>
        <row r="630">
          <cell r="A630">
            <v>125710225</v>
          </cell>
          <cell r="B630" t="str">
            <v>Dirección de Síntesis y Cuentas Nacionales</v>
          </cell>
          <cell r="C630" t="str">
            <v>DSCN</v>
          </cell>
          <cell r="D630" t="str">
            <v>DSCN_CAÑB_2025_DM</v>
          </cell>
          <cell r="E630" t="str">
            <v>Cambio de Año Base de las Cuentas Nacionales</v>
          </cell>
          <cell r="F630" t="str">
            <v>Producción de información Estadística analizada</v>
          </cell>
          <cell r="G630" t="str">
            <v>Documentos metodológicos</v>
          </cell>
          <cell r="H630" t="str">
            <v>DSCN-Producción de información Estadística analizada-Documentos metodológicos</v>
          </cell>
          <cell r="I630" t="str">
            <v>202300000000008</v>
          </cell>
          <cell r="J630" t="str">
            <v>DIRECCIÓN TERRITORIAL CENTRAL</v>
          </cell>
          <cell r="K630" t="str">
            <v>DANE CENTRAL</v>
          </cell>
          <cell r="L630" t="str">
            <v>Talento Humano</v>
          </cell>
          <cell r="M630" t="str">
            <v>Profesional</v>
          </cell>
          <cell r="N630" t="str">
            <v>1</v>
          </cell>
          <cell r="O630">
            <v>10</v>
          </cell>
          <cell r="P630" t="str">
            <v>14</v>
          </cell>
          <cell r="Q630" t="str">
            <v>10.4666666667</v>
          </cell>
          <cell r="R630">
            <v>100</v>
          </cell>
          <cell r="S630">
            <v>6500000</v>
          </cell>
          <cell r="T630" t="str">
            <v>2025-02-14</v>
          </cell>
          <cell r="U630">
            <v>68033333.329999998</v>
          </cell>
          <cell r="V630">
            <v>65000000</v>
          </cell>
          <cell r="W630">
            <v>3033333.3299999982</v>
          </cell>
          <cell r="X630" t="str">
            <v>NO</v>
          </cell>
          <cell r="Y630" t="str">
            <v>NO</v>
          </cell>
          <cell r="Z630" t="str">
            <v>55525</v>
          </cell>
          <cell r="AA630">
            <v>65000000</v>
          </cell>
          <cell r="AB630">
            <v>3033333.3299999982</v>
          </cell>
          <cell r="AC630" t="str">
            <v>1257</v>
          </cell>
          <cell r="AD630" t="str">
            <v>Dirección de Síntesis y Cuentas Nacionales</v>
          </cell>
          <cell r="AF630" t="str">
            <v>MARIA CATALINA SUAREZ CASTELLANOS - -</v>
          </cell>
          <cell r="AG630" t="str">
            <v>DSCN_23 - Elaborar un (1) documento plan de trabajo que relacione metas, hitos, esquemas de trabajo y flujos de proceso a desarrollarse por parte de las Direcciones Técnicas DANE (DRA, DIRPEN, DIG, DIMPE y CDS) y áreas de apoyo en el marco del cambio de año base de las cuentas nacionales.</v>
          </cell>
          <cell r="AH630">
            <v>1</v>
          </cell>
          <cell r="AI630">
            <v>0</v>
          </cell>
          <cell r="AJ630">
            <v>0</v>
          </cell>
          <cell r="AK630">
            <v>0</v>
          </cell>
          <cell r="AL630">
            <v>0</v>
          </cell>
          <cell r="AM630">
            <v>1</v>
          </cell>
          <cell r="AN630" t="str">
            <v>DSCN_23</v>
          </cell>
          <cell r="AO630">
            <v>68033333.329999998</v>
          </cell>
          <cell r="AP630" t="str">
            <v>0</v>
          </cell>
          <cell r="AQ630">
            <v>0</v>
          </cell>
          <cell r="AR630" t="str">
            <v>0</v>
          </cell>
          <cell r="AS630">
            <v>0</v>
          </cell>
          <cell r="AT630">
            <v>68033333.329999998</v>
          </cell>
          <cell r="AU630">
            <v>0</v>
          </cell>
        </row>
        <row r="631">
          <cell r="A631">
            <v>126810225</v>
          </cell>
          <cell r="B631" t="str">
            <v>Dirección de Síntesis y Cuentas Nacionales</v>
          </cell>
          <cell r="C631" t="str">
            <v>DSCN</v>
          </cell>
          <cell r="D631" t="str">
            <v>DSCN_CAÑB_2025_DM</v>
          </cell>
          <cell r="E631" t="str">
            <v>Cambio de Año Base de las Cuentas Nacionales</v>
          </cell>
          <cell r="F631" t="str">
            <v>Producción de información Estadística analizada</v>
          </cell>
          <cell r="G631" t="str">
            <v>Documentos metodológicos</v>
          </cell>
          <cell r="H631" t="str">
            <v>DSCN-Producción de información Estadística analizada-Documentos metodológicos</v>
          </cell>
          <cell r="I631" t="str">
            <v>202300000000008</v>
          </cell>
          <cell r="J631" t="str">
            <v>DIRECCIÓN TERRITORIAL CENTRAL</v>
          </cell>
          <cell r="K631" t="str">
            <v>DANE CENTRAL</v>
          </cell>
          <cell r="L631" t="str">
            <v>Talento Humano</v>
          </cell>
          <cell r="M631" t="str">
            <v>Profesional</v>
          </cell>
          <cell r="N631" t="str">
            <v>1</v>
          </cell>
          <cell r="O631">
            <v>10</v>
          </cell>
          <cell r="P631" t="str">
            <v>11</v>
          </cell>
          <cell r="Q631" t="str">
            <v>10.3666666667</v>
          </cell>
          <cell r="R631">
            <v>100</v>
          </cell>
          <cell r="S631">
            <v>6933962</v>
          </cell>
          <cell r="T631" t="str">
            <v>2025-02-20</v>
          </cell>
          <cell r="U631">
            <v>71882072.730000004</v>
          </cell>
          <cell r="V631">
            <v>69339620</v>
          </cell>
          <cell r="W631">
            <v>2542452.7300000042</v>
          </cell>
          <cell r="X631" t="str">
            <v>NO</v>
          </cell>
          <cell r="Y631" t="str">
            <v>NO</v>
          </cell>
          <cell r="Z631" t="str">
            <v>56025</v>
          </cell>
          <cell r="AA631">
            <v>69339620</v>
          </cell>
          <cell r="AB631">
            <v>2542452.7300000042</v>
          </cell>
          <cell r="AC631" t="str">
            <v>1266</v>
          </cell>
          <cell r="AD631" t="str">
            <v>Dirección de Síntesis y Cuentas Nacionales</v>
          </cell>
          <cell r="AF631" t="str">
            <v>FABIAN CAMILO GOMEZ RODRIGUEZ - -</v>
          </cell>
          <cell r="AG631"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631">
            <v>1</v>
          </cell>
          <cell r="AI631">
            <v>0</v>
          </cell>
          <cell r="AJ631">
            <v>0</v>
          </cell>
          <cell r="AK631">
            <v>0</v>
          </cell>
          <cell r="AL631">
            <v>0</v>
          </cell>
          <cell r="AM631">
            <v>1</v>
          </cell>
          <cell r="AN631" t="str">
            <v>DSCN_24</v>
          </cell>
          <cell r="AO631">
            <v>71882072.730000004</v>
          </cell>
          <cell r="AP631" t="str">
            <v>0</v>
          </cell>
          <cell r="AQ631">
            <v>0</v>
          </cell>
          <cell r="AR631" t="str">
            <v>0</v>
          </cell>
          <cell r="AS631">
            <v>0</v>
          </cell>
          <cell r="AT631">
            <v>71882072.730000004</v>
          </cell>
          <cell r="AU631">
            <v>0</v>
          </cell>
        </row>
        <row r="632">
          <cell r="A632">
            <v>126710225</v>
          </cell>
          <cell r="B632" t="str">
            <v>Dirección de Síntesis y Cuentas Nacionales</v>
          </cell>
          <cell r="C632" t="str">
            <v>DSCN</v>
          </cell>
          <cell r="D632" t="str">
            <v>DSCN_MTC_MUP_2025_BT</v>
          </cell>
          <cell r="E632" t="str">
            <v>Matrices Complementarias Mupni</v>
          </cell>
          <cell r="F632" t="str">
            <v>Producción de información Estadística analizada</v>
          </cell>
          <cell r="G632" t="str">
            <v>Boletines Técnicos</v>
          </cell>
          <cell r="H632" t="str">
            <v>DSCN-Producción de información Estadística analizada-Boletines Técnicos</v>
          </cell>
          <cell r="I632" t="str">
            <v>202300000000008</v>
          </cell>
          <cell r="J632" t="str">
            <v>DIRECCIÓN TERRITORIAL CENTRAL</v>
          </cell>
          <cell r="K632" t="str">
            <v>DANE CENTRAL</v>
          </cell>
          <cell r="L632" t="str">
            <v>Talento Humano</v>
          </cell>
          <cell r="M632" t="str">
            <v>Profesional</v>
          </cell>
          <cell r="N632" t="str">
            <v>1</v>
          </cell>
          <cell r="O632">
            <v>6</v>
          </cell>
          <cell r="P632" t="str">
            <v>0</v>
          </cell>
          <cell r="Q632" t="str">
            <v>6.0000000000</v>
          </cell>
          <cell r="R632">
            <v>40</v>
          </cell>
          <cell r="S632">
            <v>5775000</v>
          </cell>
          <cell r="T632" t="str">
            <v>2025-02-12</v>
          </cell>
          <cell r="U632">
            <v>13860000</v>
          </cell>
          <cell r="V632">
            <v>13860000</v>
          </cell>
          <cell r="W632">
            <v>0</v>
          </cell>
          <cell r="X632" t="str">
            <v>no</v>
          </cell>
          <cell r="Y632" t="str">
            <v>no</v>
          </cell>
          <cell r="Z632" t="str">
            <v>62925</v>
          </cell>
          <cell r="AA632">
            <v>13860000</v>
          </cell>
          <cell r="AB632">
            <v>0</v>
          </cell>
          <cell r="AC632" t="str">
            <v>1307</v>
          </cell>
          <cell r="AD632" t="str">
            <v>Dirección de Síntesis y Cuentas Nacionales</v>
          </cell>
          <cell r="AF632" t="str">
            <v>CINDY JOHANNA RUIZ MEDINA - -</v>
          </cell>
          <cell r="AG632" t="str">
            <v>DSCN_13 -  Publicar un (1) boletín técnico y su(s) anexo(s) estadísticos de la Matriz utilización desagregada en productos nacionales e importados - MUPNI y un (1) boletín técnico y su(s) anexo(s) estadísticos de la Matriz Insumo Producto - MIP.</v>
          </cell>
          <cell r="AH632">
            <v>1</v>
          </cell>
          <cell r="AI632">
            <v>0</v>
          </cell>
          <cell r="AJ632">
            <v>0</v>
          </cell>
          <cell r="AK632">
            <v>0</v>
          </cell>
          <cell r="AL632">
            <v>0</v>
          </cell>
          <cell r="AM632">
            <v>1</v>
          </cell>
          <cell r="AN632" t="str">
            <v>DSCN_13</v>
          </cell>
          <cell r="AO632">
            <v>13860000</v>
          </cell>
          <cell r="AP632" t="str">
            <v>0</v>
          </cell>
          <cell r="AQ632">
            <v>0</v>
          </cell>
          <cell r="AR632" t="str">
            <v>0</v>
          </cell>
          <cell r="AS632">
            <v>0</v>
          </cell>
          <cell r="AT632">
            <v>13860000</v>
          </cell>
          <cell r="AU632">
            <v>0</v>
          </cell>
        </row>
        <row r="633">
          <cell r="A633">
            <v>126710225</v>
          </cell>
          <cell r="B633" t="str">
            <v>Dirección de Síntesis y Cuentas Nacionales</v>
          </cell>
          <cell r="C633" t="str">
            <v>DSCN</v>
          </cell>
          <cell r="D633" t="str">
            <v>DSCN_EP_2025_DM</v>
          </cell>
          <cell r="E633" t="str">
            <v>Económia Popular</v>
          </cell>
          <cell r="F633" t="str">
            <v>Producción de información Estadística analizada</v>
          </cell>
          <cell r="G633" t="str">
            <v>Documentos metodológicos</v>
          </cell>
          <cell r="H633" t="str">
            <v>DSCN-Producción de información Estadística analizada-Documentos metodológicos</v>
          </cell>
          <cell r="I633" t="str">
            <v>202300000000008</v>
          </cell>
          <cell r="J633" t="str">
            <v>DIRECCIÓN TERRITORIAL CENTRAL</v>
          </cell>
          <cell r="K633" t="str">
            <v>DANE CENTRAL</v>
          </cell>
          <cell r="L633" t="str">
            <v>Talento Humano</v>
          </cell>
          <cell r="M633" t="str">
            <v>Profesional</v>
          </cell>
          <cell r="N633" t="str">
            <v>1</v>
          </cell>
          <cell r="O633">
            <v>6</v>
          </cell>
          <cell r="P633" t="str">
            <v>0</v>
          </cell>
          <cell r="Q633" t="str">
            <v>6.0000000000</v>
          </cell>
          <cell r="R633">
            <v>30</v>
          </cell>
          <cell r="S633">
            <v>5775000</v>
          </cell>
          <cell r="T633" t="str">
            <v>2025-02-12</v>
          </cell>
          <cell r="U633">
            <v>10395000</v>
          </cell>
          <cell r="V633">
            <v>10395000</v>
          </cell>
          <cell r="W633">
            <v>0</v>
          </cell>
          <cell r="X633" t="str">
            <v>no</v>
          </cell>
          <cell r="Y633" t="str">
            <v>no</v>
          </cell>
          <cell r="Z633" t="str">
            <v>62925</v>
          </cell>
          <cell r="AA633">
            <v>10395000</v>
          </cell>
          <cell r="AB633">
            <v>0</v>
          </cell>
          <cell r="AC633" t="str">
            <v>1307</v>
          </cell>
          <cell r="AD633" t="str">
            <v>Dirección de Síntesis y Cuentas Nacionales</v>
          </cell>
          <cell r="AF633" t="str">
            <v>CINDY JOHANNA RUIZ MEDINA - -</v>
          </cell>
          <cell r="AG633" t="str">
            <v>DSCN_13 -  Publicar un (1) boletín técnico y su(s) anexo(s) estadísticos de la Matriz utilización desagregada en productos nacionales e importados - MUPNI y un (1) boletín técnico y su(s) anexo(s) estadísticos de la Matriz Insumo Producto - MIP.</v>
          </cell>
          <cell r="AH633">
            <v>1</v>
          </cell>
          <cell r="AI633">
            <v>0</v>
          </cell>
          <cell r="AJ633">
            <v>0</v>
          </cell>
          <cell r="AK633">
            <v>0</v>
          </cell>
          <cell r="AL633">
            <v>0</v>
          </cell>
          <cell r="AM633">
            <v>1</v>
          </cell>
          <cell r="AN633" t="str">
            <v>DSCN_13</v>
          </cell>
          <cell r="AO633">
            <v>10395000</v>
          </cell>
          <cell r="AP633" t="str">
            <v>0</v>
          </cell>
          <cell r="AQ633">
            <v>0</v>
          </cell>
          <cell r="AR633" t="str">
            <v>0</v>
          </cell>
          <cell r="AS633">
            <v>0</v>
          </cell>
          <cell r="AT633">
            <v>10395000</v>
          </cell>
          <cell r="AU633">
            <v>0</v>
          </cell>
        </row>
        <row r="634">
          <cell r="A634">
            <v>126710225</v>
          </cell>
          <cell r="B634" t="str">
            <v>Dirección de Síntesis y Cuentas Nacionales</v>
          </cell>
          <cell r="C634" t="str">
            <v>DSCN</v>
          </cell>
          <cell r="D634" t="str">
            <v>DSCN_CABSS_2025_BT</v>
          </cell>
          <cell r="E634" t="str">
            <v>Cuentas Anuales de Bienes y Servicios</v>
          </cell>
          <cell r="F634" t="str">
            <v>Producción de información Estadística analizada</v>
          </cell>
          <cell r="G634" t="str">
            <v>Boletines Técnicos</v>
          </cell>
          <cell r="H634" t="str">
            <v>DSCN-Producción de información Estadística analizada-Boletines Técnicos</v>
          </cell>
          <cell r="I634" t="str">
            <v>202300000000008</v>
          </cell>
          <cell r="J634" t="str">
            <v>DIRECCIÓN TERRITORIAL CENTRAL</v>
          </cell>
          <cell r="K634" t="str">
            <v>DANE CENTRAL</v>
          </cell>
          <cell r="L634" t="str">
            <v>Talento Humano</v>
          </cell>
          <cell r="M634" t="str">
            <v>Profesional</v>
          </cell>
          <cell r="N634" t="str">
            <v>1</v>
          </cell>
          <cell r="O634">
            <v>6</v>
          </cell>
          <cell r="P634" t="str">
            <v>0</v>
          </cell>
          <cell r="Q634" t="str">
            <v>6.0000000000</v>
          </cell>
          <cell r="R634">
            <v>30</v>
          </cell>
          <cell r="S634">
            <v>5775000</v>
          </cell>
          <cell r="T634" t="str">
            <v>2025-02-12</v>
          </cell>
          <cell r="U634">
            <v>10395000</v>
          </cell>
          <cell r="V634">
            <v>10395000</v>
          </cell>
          <cell r="W634">
            <v>0</v>
          </cell>
          <cell r="X634" t="str">
            <v>no</v>
          </cell>
          <cell r="Y634" t="str">
            <v>no</v>
          </cell>
          <cell r="Z634" t="str">
            <v>62925</v>
          </cell>
          <cell r="AA634">
            <v>10395000</v>
          </cell>
          <cell r="AB634">
            <v>0</v>
          </cell>
          <cell r="AC634" t="str">
            <v>1307</v>
          </cell>
          <cell r="AD634" t="str">
            <v>Dirección de Síntesis y Cuentas Nacionales</v>
          </cell>
          <cell r="AF634" t="str">
            <v>CINDY JOHANNA RUIZ MEDINA - -</v>
          </cell>
          <cell r="AG634" t="str">
            <v>DSCN_13 -  Publicar un (1) boletín técnico y su(s) anexo(s) estadísticos de la Matriz utilización desagregada en productos nacionales e importados - MUPNI y un (1) boletín técnico y su(s) anexo(s) estadísticos de la Matriz Insumo Producto - MIP.</v>
          </cell>
          <cell r="AH634">
            <v>1</v>
          </cell>
          <cell r="AI634">
            <v>0</v>
          </cell>
          <cell r="AJ634">
            <v>0</v>
          </cell>
          <cell r="AK634">
            <v>0</v>
          </cell>
          <cell r="AL634">
            <v>0</v>
          </cell>
          <cell r="AM634">
            <v>1</v>
          </cell>
          <cell r="AN634" t="str">
            <v>DSCN_13</v>
          </cell>
          <cell r="AO634">
            <v>10395000</v>
          </cell>
          <cell r="AP634" t="str">
            <v>0</v>
          </cell>
          <cell r="AQ634">
            <v>0</v>
          </cell>
          <cell r="AR634" t="str">
            <v>0</v>
          </cell>
          <cell r="AS634">
            <v>0</v>
          </cell>
          <cell r="AT634">
            <v>10395000</v>
          </cell>
          <cell r="AU634">
            <v>0</v>
          </cell>
        </row>
        <row r="635">
          <cell r="A635">
            <v>125310225</v>
          </cell>
          <cell r="B635" t="str">
            <v>Dirección de Síntesis y Cuentas Nacionales</v>
          </cell>
          <cell r="C635" t="str">
            <v>DSCN</v>
          </cell>
          <cell r="D635" t="str">
            <v>DSCN_ITAED_2025_BT</v>
          </cell>
          <cell r="E635" t="str">
            <v>Indicador Trimestral de Actividad Economica Departamental</v>
          </cell>
          <cell r="F635" t="str">
            <v>Producción de información Estadística analizada</v>
          </cell>
          <cell r="G635" t="str">
            <v>Boletines Técnicos</v>
          </cell>
          <cell r="H635" t="str">
            <v>DSCN-Producción de información Estadística analizada-Boletines Técnicos</v>
          </cell>
          <cell r="I635" t="str">
            <v>202300000000008</v>
          </cell>
          <cell r="J635" t="str">
            <v>DIRECCIÓN TERRITORIAL CENTRAL</v>
          </cell>
          <cell r="K635" t="str">
            <v>DANE CENTRAL</v>
          </cell>
          <cell r="L635" t="str">
            <v>Talento Humano</v>
          </cell>
          <cell r="M635" t="str">
            <v>Profesional</v>
          </cell>
          <cell r="N635" t="str">
            <v>1</v>
          </cell>
          <cell r="O635">
            <v>11</v>
          </cell>
          <cell r="P635" t="str">
            <v>4</v>
          </cell>
          <cell r="Q635" t="str">
            <v>11.1333333333</v>
          </cell>
          <cell r="R635">
            <v>60</v>
          </cell>
          <cell r="S635">
            <v>6100000</v>
          </cell>
          <cell r="T635" t="str">
            <v>2025-01-27</v>
          </cell>
          <cell r="U635">
            <v>40748000</v>
          </cell>
          <cell r="V635">
            <v>40747999.799999997</v>
          </cell>
          <cell r="W635">
            <v>0.20000000298023221</v>
          </cell>
          <cell r="X635" t="str">
            <v>no</v>
          </cell>
          <cell r="Y635" t="str">
            <v>no</v>
          </cell>
          <cell r="Z635" t="str">
            <v>22625</v>
          </cell>
          <cell r="AA635">
            <v>40747999.799999997</v>
          </cell>
          <cell r="AB635">
            <v>0.20000000298023221</v>
          </cell>
          <cell r="AC635" t="str">
            <v>2149</v>
          </cell>
          <cell r="AD635" t="str">
            <v>Dirección de Síntesis y Cuentas Nacionales</v>
          </cell>
          <cell r="AF635" t="str">
            <v>PRIORITARIO_FABIO JOSE DE LA HOZ AGUILAR - -</v>
          </cell>
          <cell r="AG635" t="str">
            <v>DSCN_15 - Publicar en cada trimestre de 2025, el Indicador Trimestral de Actividad Económica por Departamentos - ITAED, correspondiente a los trimestres III y IV de 2023, y trimestres I y II de 2024</v>
          </cell>
          <cell r="AH635">
            <v>1</v>
          </cell>
          <cell r="AI635">
            <v>0</v>
          </cell>
          <cell r="AJ635">
            <v>0</v>
          </cell>
          <cell r="AK635">
            <v>0</v>
          </cell>
          <cell r="AL635">
            <v>0</v>
          </cell>
          <cell r="AM635">
            <v>1</v>
          </cell>
          <cell r="AN635" t="str">
            <v>DSCN_15</v>
          </cell>
          <cell r="AO635">
            <v>40748000</v>
          </cell>
          <cell r="AP635" t="str">
            <v>0</v>
          </cell>
          <cell r="AQ635">
            <v>0</v>
          </cell>
          <cell r="AR635" t="str">
            <v>0</v>
          </cell>
          <cell r="AS635">
            <v>0</v>
          </cell>
          <cell r="AT635">
            <v>40748000</v>
          </cell>
          <cell r="AU635">
            <v>0</v>
          </cell>
        </row>
        <row r="636">
          <cell r="A636">
            <v>125310225</v>
          </cell>
          <cell r="B636" t="str">
            <v>Dirección de Síntesis y Cuentas Nacionales</v>
          </cell>
          <cell r="C636" t="str">
            <v>DSCN</v>
          </cell>
          <cell r="D636" t="str">
            <v>DSCN_CD_2025_BT</v>
          </cell>
          <cell r="E636" t="str">
            <v>Cuentas Departamentales</v>
          </cell>
          <cell r="F636" t="str">
            <v>Producción de información Estadística analizada</v>
          </cell>
          <cell r="G636" t="str">
            <v>Boletines Técnicos</v>
          </cell>
          <cell r="H636" t="str">
            <v>DSCN-Producción de información Estadística analizada-Boletines Técnicos</v>
          </cell>
          <cell r="I636" t="str">
            <v>202300000000008</v>
          </cell>
          <cell r="J636" t="str">
            <v>DIRECCIÓN TERRITORIAL CENTRAL</v>
          </cell>
          <cell r="K636" t="str">
            <v>DANE CENTRAL</v>
          </cell>
          <cell r="L636" t="str">
            <v>Talento Humano</v>
          </cell>
          <cell r="M636" t="str">
            <v>Profesional</v>
          </cell>
          <cell r="N636" t="str">
            <v>1</v>
          </cell>
          <cell r="O636">
            <v>11</v>
          </cell>
          <cell r="P636" t="str">
            <v>4</v>
          </cell>
          <cell r="Q636" t="str">
            <v>11.1333333333</v>
          </cell>
          <cell r="R636">
            <v>40</v>
          </cell>
          <cell r="S636">
            <v>6100000</v>
          </cell>
          <cell r="T636" t="str">
            <v>2025-01-27</v>
          </cell>
          <cell r="U636">
            <v>27165333.329999998</v>
          </cell>
          <cell r="V636">
            <v>27165333.199999999</v>
          </cell>
          <cell r="W636">
            <v>0.12999999523162839</v>
          </cell>
          <cell r="X636" t="str">
            <v>no</v>
          </cell>
          <cell r="Y636" t="str">
            <v>no</v>
          </cell>
          <cell r="Z636" t="str">
            <v>22625</v>
          </cell>
          <cell r="AA636">
            <v>27165333.199999999</v>
          </cell>
          <cell r="AB636">
            <v>0.12999999523162839</v>
          </cell>
          <cell r="AC636" t="str">
            <v>2149</v>
          </cell>
          <cell r="AD636" t="str">
            <v>Dirección de Síntesis y Cuentas Nacionales</v>
          </cell>
          <cell r="AF636" t="str">
            <v>PRIORITARIO_FABIO JOSE DE LA HOZ AGUILAR - -</v>
          </cell>
          <cell r="AG636" t="str">
            <v>DSCN_15 - Publicar en cada trimestre de 2025, el Indicador Trimestral de Actividad Económica por Departamentos - ITAED, correspondiente a los trimestres III y IV de 2023, y trimestres I y II de 2024</v>
          </cell>
          <cell r="AH636">
            <v>1</v>
          </cell>
          <cell r="AI636">
            <v>0</v>
          </cell>
          <cell r="AJ636">
            <v>0</v>
          </cell>
          <cell r="AK636">
            <v>0</v>
          </cell>
          <cell r="AL636">
            <v>0</v>
          </cell>
          <cell r="AM636">
            <v>1</v>
          </cell>
          <cell r="AN636" t="str">
            <v>DSCN_15</v>
          </cell>
          <cell r="AO636">
            <v>27165333.329999998</v>
          </cell>
          <cell r="AP636" t="str">
            <v>0</v>
          </cell>
          <cell r="AQ636">
            <v>0</v>
          </cell>
          <cell r="AR636" t="str">
            <v>0</v>
          </cell>
          <cell r="AS636">
            <v>0</v>
          </cell>
          <cell r="AT636">
            <v>27165333.329999998</v>
          </cell>
          <cell r="AU636">
            <v>0</v>
          </cell>
        </row>
        <row r="637">
          <cell r="A637">
            <v>127610225</v>
          </cell>
          <cell r="B637" t="str">
            <v>Dirección de Síntesis y Cuentas Nacionales</v>
          </cell>
          <cell r="C637" t="str">
            <v>DSCN</v>
          </cell>
          <cell r="D637" t="str">
            <v>DSCN_ITAED_2025_BT</v>
          </cell>
          <cell r="E637" t="str">
            <v>Indicador Trimestral de Actividad Economica Departamental</v>
          </cell>
          <cell r="F637" t="str">
            <v>Producción de información Estadística analizada</v>
          </cell>
          <cell r="G637" t="str">
            <v>Boletines Técnicos</v>
          </cell>
          <cell r="H637" t="str">
            <v>DSCN-Producción de información Estadística analizada-Boletines Técnicos</v>
          </cell>
          <cell r="I637" t="str">
            <v>202300000000008</v>
          </cell>
          <cell r="J637" t="str">
            <v>DIRECCIÓN TERRITORIAL CENTRAL</v>
          </cell>
          <cell r="K637" t="str">
            <v>DANE CENTRAL</v>
          </cell>
          <cell r="L637" t="str">
            <v>Talento Humano</v>
          </cell>
          <cell r="M637" t="str">
            <v>Profesional</v>
          </cell>
          <cell r="N637" t="str">
            <v>1</v>
          </cell>
          <cell r="O637">
            <v>11</v>
          </cell>
          <cell r="P637" t="str">
            <v>7</v>
          </cell>
          <cell r="Q637" t="str">
            <v>11.2333333333</v>
          </cell>
          <cell r="R637">
            <v>40</v>
          </cell>
          <cell r="S637">
            <v>6900000</v>
          </cell>
          <cell r="T637" t="str">
            <v>2025-01-24</v>
          </cell>
          <cell r="U637">
            <v>31004000</v>
          </cell>
          <cell r="V637">
            <v>31004000</v>
          </cell>
          <cell r="W637">
            <v>0</v>
          </cell>
          <cell r="X637" t="str">
            <v>no</v>
          </cell>
          <cell r="Y637" t="str">
            <v>no</v>
          </cell>
          <cell r="Z637" t="str">
            <v>23025</v>
          </cell>
          <cell r="AA637">
            <v>31004000</v>
          </cell>
          <cell r="AB637">
            <v>0</v>
          </cell>
          <cell r="AC637" t="str">
            <v>2153</v>
          </cell>
          <cell r="AD637" t="str">
            <v>Dirección de Síntesis y Cuentas Nacionales</v>
          </cell>
          <cell r="AF637" t="str">
            <v>LIZETH DAYANA MANZANO MURILLO - -</v>
          </cell>
          <cell r="AG637" t="str">
            <v>DSCN_15 - Publicar en cada trimestre de 2025, el Indicador Trimestral de Actividad Económica por Departamentos - ITAED, correspondiente a los trimestres III y IV de 2023, y trimestres I y II de 2024</v>
          </cell>
          <cell r="AH637">
            <v>1</v>
          </cell>
          <cell r="AI637">
            <v>0</v>
          </cell>
          <cell r="AJ637">
            <v>0</v>
          </cell>
          <cell r="AK637">
            <v>0</v>
          </cell>
          <cell r="AL637">
            <v>0</v>
          </cell>
          <cell r="AM637">
            <v>1</v>
          </cell>
          <cell r="AN637" t="str">
            <v>DSCN_15</v>
          </cell>
          <cell r="AO637">
            <v>31004000</v>
          </cell>
          <cell r="AP637" t="str">
            <v>0</v>
          </cell>
          <cell r="AQ637">
            <v>0</v>
          </cell>
          <cell r="AR637" t="str">
            <v>0</v>
          </cell>
          <cell r="AS637">
            <v>0</v>
          </cell>
          <cell r="AT637">
            <v>31004000</v>
          </cell>
          <cell r="AU637">
            <v>0</v>
          </cell>
        </row>
        <row r="638">
          <cell r="A638">
            <v>127610225</v>
          </cell>
          <cell r="B638" t="str">
            <v>Dirección de Síntesis y Cuentas Nacionales</v>
          </cell>
          <cell r="C638" t="str">
            <v>DSCN</v>
          </cell>
          <cell r="D638" t="str">
            <v>DSCN_CD_2025_BT</v>
          </cell>
          <cell r="E638" t="str">
            <v>Cuentas Departamentales</v>
          </cell>
          <cell r="F638" t="str">
            <v>Producción de información Estadística analizada</v>
          </cell>
          <cell r="G638" t="str">
            <v>Boletines Técnicos</v>
          </cell>
          <cell r="H638" t="str">
            <v>DSCN-Producción de información Estadística analizada-Boletines Técnicos</v>
          </cell>
          <cell r="I638" t="str">
            <v>202300000000008</v>
          </cell>
          <cell r="J638" t="str">
            <v>DIRECCIÓN TERRITORIAL CENTRAL</v>
          </cell>
          <cell r="K638" t="str">
            <v>DANE CENTRAL</v>
          </cell>
          <cell r="L638" t="str">
            <v>Talento Humano</v>
          </cell>
          <cell r="M638" t="str">
            <v>Profesional</v>
          </cell>
          <cell r="N638" t="str">
            <v>1</v>
          </cell>
          <cell r="O638">
            <v>11</v>
          </cell>
          <cell r="P638" t="str">
            <v>7</v>
          </cell>
          <cell r="Q638" t="str">
            <v>11.2333333333</v>
          </cell>
          <cell r="R638">
            <v>60</v>
          </cell>
          <cell r="S638">
            <v>6900000</v>
          </cell>
          <cell r="T638" t="str">
            <v>2025-01-24</v>
          </cell>
          <cell r="U638">
            <v>46506000</v>
          </cell>
          <cell r="V638">
            <v>46506000</v>
          </cell>
          <cell r="W638">
            <v>0</v>
          </cell>
          <cell r="X638" t="str">
            <v>no</v>
          </cell>
          <cell r="Y638" t="str">
            <v>no</v>
          </cell>
          <cell r="Z638" t="str">
            <v>23025</v>
          </cell>
          <cell r="AA638">
            <v>46506000</v>
          </cell>
          <cell r="AB638">
            <v>0</v>
          </cell>
          <cell r="AC638" t="str">
            <v>2153</v>
          </cell>
          <cell r="AD638" t="str">
            <v>Dirección de Síntesis y Cuentas Nacionales</v>
          </cell>
          <cell r="AF638" t="str">
            <v>LIZETH DAYANA MANZANO MURILLO - -</v>
          </cell>
          <cell r="AG638" t="str">
            <v>DSCN_15 - Publicar en cada trimestre de 2025, el Indicador Trimestral de Actividad Económica por Departamentos - ITAED, correspondiente a los trimestres III y IV de 2023, y trimestres I y II de 2024</v>
          </cell>
          <cell r="AH638">
            <v>1</v>
          </cell>
          <cell r="AI638">
            <v>0</v>
          </cell>
          <cell r="AJ638">
            <v>0</v>
          </cell>
          <cell r="AK638">
            <v>0</v>
          </cell>
          <cell r="AL638">
            <v>0</v>
          </cell>
          <cell r="AM638">
            <v>1</v>
          </cell>
          <cell r="AN638" t="str">
            <v>DSCN_15</v>
          </cell>
          <cell r="AO638">
            <v>46506000</v>
          </cell>
          <cell r="AP638" t="str">
            <v>0</v>
          </cell>
          <cell r="AQ638">
            <v>0</v>
          </cell>
          <cell r="AR638" t="str">
            <v>0</v>
          </cell>
          <cell r="AS638">
            <v>0</v>
          </cell>
          <cell r="AT638">
            <v>46506000</v>
          </cell>
          <cell r="AU638">
            <v>0</v>
          </cell>
        </row>
        <row r="639">
          <cell r="A639">
            <v>125910225</v>
          </cell>
          <cell r="B639" t="str">
            <v>Dirección de Síntesis y Cuentas Nacionales</v>
          </cell>
          <cell r="C639" t="str">
            <v>DSCN</v>
          </cell>
          <cell r="D639" t="str">
            <v>DSCN_CSAE_2025_BT</v>
          </cell>
          <cell r="E639" t="str">
            <v>Cuenta Satelite Ambiental y Económica</v>
          </cell>
          <cell r="F639" t="str">
            <v>Producción de información Estadística analizada</v>
          </cell>
          <cell r="G639" t="str">
            <v>Boletines Técnicos</v>
          </cell>
          <cell r="H639" t="str">
            <v>DSCN-Producción de información Estadística analizada-Boletines Técnicos</v>
          </cell>
          <cell r="I639" t="str">
            <v>202300000000008</v>
          </cell>
          <cell r="J639" t="str">
            <v>DIRECCIÓN TERRITORIAL CENTRAL</v>
          </cell>
          <cell r="K639" t="str">
            <v>DANE CENTRAL</v>
          </cell>
          <cell r="L639" t="str">
            <v>Talento Humano</v>
          </cell>
          <cell r="M639" t="str">
            <v>Profesional</v>
          </cell>
          <cell r="N639" t="str">
            <v>1</v>
          </cell>
          <cell r="O639">
            <v>6</v>
          </cell>
          <cell r="P639" t="str">
            <v>0</v>
          </cell>
          <cell r="Q639" t="str">
            <v>6.0000000000</v>
          </cell>
          <cell r="R639">
            <v>100</v>
          </cell>
          <cell r="S639">
            <v>6160000</v>
          </cell>
          <cell r="T639" t="str">
            <v>2025-02-18</v>
          </cell>
          <cell r="U639">
            <v>36960000</v>
          </cell>
          <cell r="V639">
            <v>36960000</v>
          </cell>
          <cell r="W639">
            <v>0</v>
          </cell>
          <cell r="X639" t="str">
            <v>no</v>
          </cell>
          <cell r="Y639" t="str">
            <v>no</v>
          </cell>
          <cell r="Z639" t="str">
            <v>55325</v>
          </cell>
          <cell r="AA639">
            <v>36960000</v>
          </cell>
          <cell r="AB639">
            <v>0</v>
          </cell>
          <cell r="AC639" t="str">
            <v>1259</v>
          </cell>
          <cell r="AD639" t="str">
            <v>Dirección de Síntesis y Cuentas Nacionales</v>
          </cell>
          <cell r="AF639" t="str">
            <v>ANGELICA OBANDO RODRIGUEZ - -</v>
          </cell>
          <cell r="AG639" t="str">
            <v>DSCN_01 - Publicar ocho (8) boletines y sus anexos de las operaciones estadísticas de las Cuentas del Marco Central del Sistema de Contabilidad Ambiental y Económica (cuentas ambientales y económicas de flujos del agua, del bosque, de energía, de residuos sólidos y de emisiones al aire; cuenta ambiental y económica de activos de los recursos minerales y energéticos; cuenta ambiental y económica de actividades ambientales y transacciones asociadas).</v>
          </cell>
          <cell r="AH639">
            <v>1</v>
          </cell>
          <cell r="AI639">
            <v>0</v>
          </cell>
          <cell r="AJ639">
            <v>0</v>
          </cell>
          <cell r="AK639">
            <v>0</v>
          </cell>
          <cell r="AL639">
            <v>0</v>
          </cell>
          <cell r="AM639">
            <v>1</v>
          </cell>
          <cell r="AN639" t="str">
            <v>DSCN_01</v>
          </cell>
          <cell r="AO639">
            <v>36960000</v>
          </cell>
          <cell r="AP639" t="str">
            <v>0</v>
          </cell>
          <cell r="AQ639">
            <v>0</v>
          </cell>
          <cell r="AR639" t="str">
            <v>0</v>
          </cell>
          <cell r="AS639">
            <v>0</v>
          </cell>
          <cell r="AT639">
            <v>36960000</v>
          </cell>
          <cell r="AU639">
            <v>0</v>
          </cell>
        </row>
        <row r="640">
          <cell r="A640">
            <v>124810225</v>
          </cell>
          <cell r="B640" t="str">
            <v>Dirección de Síntesis y Cuentas Nacionales</v>
          </cell>
          <cell r="C640" t="str">
            <v>DSCN</v>
          </cell>
          <cell r="D640" t="str">
            <v>DSCN_CABSS_2025_CR</v>
          </cell>
          <cell r="E640" t="str">
            <v>Cuentas Anuales de Bienes y Servicios</v>
          </cell>
          <cell r="F640" t="str">
            <v>Producción de información Estadística analizada</v>
          </cell>
          <cell r="G640" t="str">
            <v>Cuadros de resultados</v>
          </cell>
          <cell r="H640" t="str">
            <v>DSCN-Producción de información Estadística analizada-Cuadros de resultados</v>
          </cell>
          <cell r="I640" t="str">
            <v>202300000000008</v>
          </cell>
          <cell r="J640" t="str">
            <v>DIRECCIÓN TERRITORIAL CENTRAL</v>
          </cell>
          <cell r="K640" t="str">
            <v>DANE CENTRAL</v>
          </cell>
          <cell r="L640" t="str">
            <v>Talento Humano</v>
          </cell>
          <cell r="M640" t="str">
            <v>Profesional</v>
          </cell>
          <cell r="N640" t="str">
            <v>1</v>
          </cell>
          <cell r="O640">
            <v>11</v>
          </cell>
          <cell r="P640" t="str">
            <v>10</v>
          </cell>
          <cell r="Q640" t="str">
            <v>11.3333333333</v>
          </cell>
          <cell r="R640">
            <v>30</v>
          </cell>
          <cell r="S640">
            <v>4755240</v>
          </cell>
          <cell r="T640" t="str">
            <v>2025-01-07</v>
          </cell>
          <cell r="U640">
            <v>16167816</v>
          </cell>
          <cell r="V640">
            <v>16167816</v>
          </cell>
          <cell r="W640">
            <v>0</v>
          </cell>
          <cell r="X640" t="str">
            <v>no</v>
          </cell>
          <cell r="Y640" t="str">
            <v>no</v>
          </cell>
          <cell r="Z640" t="str">
            <v>23225</v>
          </cell>
          <cell r="AA640">
            <v>16167816</v>
          </cell>
          <cell r="AB640">
            <v>0</v>
          </cell>
          <cell r="AC640" t="str">
            <v>2151</v>
          </cell>
          <cell r="AD640" t="str">
            <v>Dirección de Síntesis y Cuentas Nacionales</v>
          </cell>
          <cell r="AF640" t="str">
            <v>PRIORITARIO_LAURA ALEJANDRA SANCHEZ GOMEZ - -</v>
          </cell>
          <cell r="AG640"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640">
            <v>1</v>
          </cell>
          <cell r="AI640">
            <v>0</v>
          </cell>
          <cell r="AJ640">
            <v>0</v>
          </cell>
          <cell r="AK640">
            <v>0</v>
          </cell>
          <cell r="AL640">
            <v>0</v>
          </cell>
          <cell r="AM640">
            <v>1</v>
          </cell>
          <cell r="AN640" t="str">
            <v>DSCN_14</v>
          </cell>
          <cell r="AO640">
            <v>16167816</v>
          </cell>
          <cell r="AP640" t="str">
            <v>0</v>
          </cell>
          <cell r="AQ640">
            <v>0</v>
          </cell>
          <cell r="AR640" t="str">
            <v>0</v>
          </cell>
          <cell r="AS640">
            <v>0</v>
          </cell>
          <cell r="AT640">
            <v>16167816</v>
          </cell>
          <cell r="AU640">
            <v>0</v>
          </cell>
        </row>
        <row r="641">
          <cell r="A641">
            <v>124810225</v>
          </cell>
          <cell r="B641" t="str">
            <v>Dirección de Síntesis y Cuentas Nacionales</v>
          </cell>
          <cell r="C641" t="str">
            <v>DSCN</v>
          </cell>
          <cell r="D641" t="str">
            <v>DSCN_PIB_2025_CR</v>
          </cell>
          <cell r="E641" t="str">
            <v>Producto Interno Bruto PIB</v>
          </cell>
          <cell r="F641" t="str">
            <v>Producción de información Estadística analizada</v>
          </cell>
          <cell r="G641" t="str">
            <v>Cuadros de resultados</v>
          </cell>
          <cell r="H641" t="str">
            <v>DSCN-Producción de información Estadística analizada-Cuadros de resultados</v>
          </cell>
          <cell r="I641" t="str">
            <v>202300000000008</v>
          </cell>
          <cell r="J641" t="str">
            <v>DIRECCIÓN TERRITORIAL CENTRAL</v>
          </cell>
          <cell r="K641" t="str">
            <v>DANE CENTRAL</v>
          </cell>
          <cell r="L641" t="str">
            <v>Talento Humano</v>
          </cell>
          <cell r="M641" t="str">
            <v>Profesional</v>
          </cell>
          <cell r="N641" t="str">
            <v>1</v>
          </cell>
          <cell r="O641">
            <v>11</v>
          </cell>
          <cell r="P641" t="str">
            <v>10</v>
          </cell>
          <cell r="Q641" t="str">
            <v>11.3333333333</v>
          </cell>
          <cell r="R641">
            <v>35</v>
          </cell>
          <cell r="S641">
            <v>4755240</v>
          </cell>
          <cell r="T641" t="str">
            <v>2025-01-07</v>
          </cell>
          <cell r="U641">
            <v>18862452</v>
          </cell>
          <cell r="V641">
            <v>18862452</v>
          </cell>
          <cell r="W641">
            <v>0</v>
          </cell>
          <cell r="X641" t="str">
            <v>no</v>
          </cell>
          <cell r="Y641" t="str">
            <v>no</v>
          </cell>
          <cell r="Z641" t="str">
            <v>23225</v>
          </cell>
          <cell r="AA641">
            <v>18862452</v>
          </cell>
          <cell r="AB641">
            <v>0</v>
          </cell>
          <cell r="AC641" t="str">
            <v>2151</v>
          </cell>
          <cell r="AD641" t="str">
            <v>Dirección de Síntesis y Cuentas Nacionales</v>
          </cell>
          <cell r="AF641" t="str">
            <v>PRIORITARIO_LAURA ALEJANDRA SANCHEZ GOMEZ - -</v>
          </cell>
          <cell r="AG641"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641">
            <v>1</v>
          </cell>
          <cell r="AI641">
            <v>0</v>
          </cell>
          <cell r="AJ641">
            <v>0</v>
          </cell>
          <cell r="AK641">
            <v>0</v>
          </cell>
          <cell r="AL641">
            <v>0</v>
          </cell>
          <cell r="AM641">
            <v>1</v>
          </cell>
          <cell r="AN641" t="str">
            <v>DSCN_14</v>
          </cell>
          <cell r="AO641">
            <v>18862452</v>
          </cell>
          <cell r="AP641" t="str">
            <v>0</v>
          </cell>
          <cell r="AQ641">
            <v>0</v>
          </cell>
          <cell r="AR641" t="str">
            <v>0</v>
          </cell>
          <cell r="AS641">
            <v>0</v>
          </cell>
          <cell r="AT641">
            <v>18862452</v>
          </cell>
          <cell r="AU641">
            <v>0</v>
          </cell>
        </row>
        <row r="642">
          <cell r="A642">
            <v>124810225</v>
          </cell>
          <cell r="B642" t="str">
            <v>Dirección de Síntesis y Cuentas Nacionales</v>
          </cell>
          <cell r="C642" t="str">
            <v>DSCN</v>
          </cell>
          <cell r="D642" t="str">
            <v>DSCN_ISE_2025_CR</v>
          </cell>
          <cell r="E642" t="str">
            <v>Indicador de Seguimiento a la Economía ISE</v>
          </cell>
          <cell r="F642" t="str">
            <v>Producción de información Estadística analizada</v>
          </cell>
          <cell r="G642" t="str">
            <v>Cuadros de resultados</v>
          </cell>
          <cell r="H642" t="str">
            <v>DSCN-Producción de información Estadística analizada-Cuadros de resultados</v>
          </cell>
          <cell r="I642" t="str">
            <v>202300000000008</v>
          </cell>
          <cell r="J642" t="str">
            <v>DIRECCIÓN TERRITORIAL CENTRAL</v>
          </cell>
          <cell r="K642" t="str">
            <v>DANE CENTRAL</v>
          </cell>
          <cell r="L642" t="str">
            <v>Talento Humano</v>
          </cell>
          <cell r="M642" t="str">
            <v>Profesional</v>
          </cell>
          <cell r="N642" t="str">
            <v>1</v>
          </cell>
          <cell r="O642">
            <v>11</v>
          </cell>
          <cell r="P642" t="str">
            <v>10</v>
          </cell>
          <cell r="Q642" t="str">
            <v>11.3333333333</v>
          </cell>
          <cell r="R642">
            <v>35</v>
          </cell>
          <cell r="S642">
            <v>4755240</v>
          </cell>
          <cell r="T642" t="str">
            <v>2025-01-07</v>
          </cell>
          <cell r="U642">
            <v>18862452</v>
          </cell>
          <cell r="V642">
            <v>18862452</v>
          </cell>
          <cell r="W642">
            <v>0</v>
          </cell>
          <cell r="X642" t="str">
            <v>no</v>
          </cell>
          <cell r="Y642" t="str">
            <v>no</v>
          </cell>
          <cell r="Z642" t="str">
            <v>23225</v>
          </cell>
          <cell r="AA642">
            <v>18862452</v>
          </cell>
          <cell r="AB642">
            <v>0</v>
          </cell>
          <cell r="AC642" t="str">
            <v>2151</v>
          </cell>
          <cell r="AD642" t="str">
            <v>Dirección de Síntesis y Cuentas Nacionales</v>
          </cell>
          <cell r="AF642" t="str">
            <v>PRIORITARIO_LAURA ALEJANDRA SANCHEZ GOMEZ - -</v>
          </cell>
          <cell r="AG642"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642">
            <v>1</v>
          </cell>
          <cell r="AI642">
            <v>0</v>
          </cell>
          <cell r="AJ642">
            <v>0</v>
          </cell>
          <cell r="AK642">
            <v>0</v>
          </cell>
          <cell r="AL642">
            <v>0</v>
          </cell>
          <cell r="AM642">
            <v>1</v>
          </cell>
          <cell r="AN642" t="str">
            <v>DSCN_14</v>
          </cell>
          <cell r="AO642">
            <v>18862452</v>
          </cell>
          <cell r="AP642" t="str">
            <v>0</v>
          </cell>
          <cell r="AQ642">
            <v>0</v>
          </cell>
          <cell r="AR642" t="str">
            <v>0</v>
          </cell>
          <cell r="AS642">
            <v>0</v>
          </cell>
          <cell r="AT642">
            <v>18862452</v>
          </cell>
          <cell r="AU642">
            <v>0</v>
          </cell>
        </row>
        <row r="643">
          <cell r="A643">
            <v>125510225</v>
          </cell>
          <cell r="B643" t="str">
            <v>Dirección de Síntesis y Cuentas Nacionales</v>
          </cell>
          <cell r="C643" t="str">
            <v>DSCN</v>
          </cell>
          <cell r="D643" t="str">
            <v>DSCN_CAÑB_2025_DM</v>
          </cell>
          <cell r="E643" t="str">
            <v>Cambio de Año Base de las Cuentas Nacionales</v>
          </cell>
          <cell r="F643" t="str">
            <v>Producción de información Estadística analizada</v>
          </cell>
          <cell r="G643" t="str">
            <v>Documentos metodológicos</v>
          </cell>
          <cell r="H643" t="str">
            <v>DSCN-Producción de información Estadística analizada-Documentos metodológicos</v>
          </cell>
          <cell r="I643" t="str">
            <v>202300000000008</v>
          </cell>
          <cell r="J643" t="str">
            <v>DIRECCIÓN TERRITORIAL CENTRAL</v>
          </cell>
          <cell r="K643" t="str">
            <v>DANE CENTRAL</v>
          </cell>
          <cell r="L643" t="str">
            <v>Talento Humano</v>
          </cell>
          <cell r="M643" t="str">
            <v>Profesional</v>
          </cell>
          <cell r="N643" t="str">
            <v>1</v>
          </cell>
          <cell r="O643">
            <v>10</v>
          </cell>
          <cell r="P643" t="str">
            <v>25</v>
          </cell>
          <cell r="Q643" t="str">
            <v>10.8333333333</v>
          </cell>
          <cell r="R643">
            <v>100</v>
          </cell>
          <cell r="S643">
            <v>6000000</v>
          </cell>
          <cell r="T643" t="str">
            <v>2025-02-10</v>
          </cell>
          <cell r="U643">
            <v>65000000</v>
          </cell>
          <cell r="V643">
            <v>65000000</v>
          </cell>
          <cell r="W643">
            <v>0</v>
          </cell>
          <cell r="X643" t="str">
            <v>no</v>
          </cell>
          <cell r="Y643" t="str">
            <v>no</v>
          </cell>
          <cell r="Z643" t="str">
            <v>55725</v>
          </cell>
          <cell r="AA643">
            <v>65000000</v>
          </cell>
          <cell r="AB643">
            <v>0</v>
          </cell>
          <cell r="AC643" t="str">
            <v>1255</v>
          </cell>
          <cell r="AD643" t="str">
            <v>Dirección de Síntesis y Cuentas Nacionales</v>
          </cell>
          <cell r="AF643" t="str">
            <v>POR CONTRATAR - -</v>
          </cell>
          <cell r="AG643" t="str">
            <v>DSCN_23 - Elaborar un (1) documento plan de trabajo que relacione metas, hitos, esquemas de trabajo y flujos de proceso a desarrollarse por parte de las Direcciones Técnicas DANE (DRA, DIRPEN, DIG, DIMPE y CDS) y áreas de apoyo en el marco del cambio de año base de las cuentas nacionales.</v>
          </cell>
          <cell r="AH643">
            <v>1</v>
          </cell>
          <cell r="AI643">
            <v>0</v>
          </cell>
          <cell r="AJ643">
            <v>0</v>
          </cell>
          <cell r="AK643">
            <v>0</v>
          </cell>
          <cell r="AL643">
            <v>0</v>
          </cell>
          <cell r="AM643">
            <v>1</v>
          </cell>
          <cell r="AN643" t="str">
            <v>DSCN_23</v>
          </cell>
          <cell r="AO643">
            <v>65000000</v>
          </cell>
          <cell r="AP643" t="str">
            <v>0</v>
          </cell>
          <cell r="AQ643">
            <v>0</v>
          </cell>
          <cell r="AR643" t="str">
            <v>0</v>
          </cell>
          <cell r="AS643">
            <v>0</v>
          </cell>
          <cell r="AT643">
            <v>65000000</v>
          </cell>
          <cell r="AU643">
            <v>0</v>
          </cell>
        </row>
        <row r="644">
          <cell r="A644">
            <v>126210225</v>
          </cell>
          <cell r="B644" t="str">
            <v>Dirección de Síntesis y Cuentas Nacionales</v>
          </cell>
          <cell r="C644" t="str">
            <v>DSCN</v>
          </cell>
          <cell r="D644" t="str">
            <v>DSCN_CSAE_2025_BT</v>
          </cell>
          <cell r="E644" t="str">
            <v>Cuenta Satelite Ambiental y Económica</v>
          </cell>
          <cell r="F644" t="str">
            <v>Producción de información Estadística analizada</v>
          </cell>
          <cell r="G644" t="str">
            <v>Boletines Técnicos</v>
          </cell>
          <cell r="H644" t="str">
            <v>DSCN-Producción de información Estadística analizada-Boletines Técnicos</v>
          </cell>
          <cell r="I644" t="str">
            <v>202300000000008</v>
          </cell>
          <cell r="J644" t="str">
            <v>DIRECCIÓN TERRITORIAL CENTRAL</v>
          </cell>
          <cell r="K644" t="str">
            <v>DANE CENTRAL</v>
          </cell>
          <cell r="L644" t="str">
            <v>Talento Humano</v>
          </cell>
          <cell r="M644" t="str">
            <v>Profesional</v>
          </cell>
          <cell r="N644" t="str">
            <v>1</v>
          </cell>
          <cell r="O644">
            <v>10</v>
          </cell>
          <cell r="P644" t="str">
            <v>19</v>
          </cell>
          <cell r="Q644" t="str">
            <v>10.6333333333</v>
          </cell>
          <cell r="R644">
            <v>100</v>
          </cell>
          <cell r="S644">
            <v>6160000</v>
          </cell>
          <cell r="T644" t="str">
            <v>2025-02-10</v>
          </cell>
          <cell r="U644">
            <v>65501333.329999998</v>
          </cell>
          <cell r="V644">
            <v>55440000</v>
          </cell>
          <cell r="W644">
            <v>10061333.33</v>
          </cell>
          <cell r="X644" t="str">
            <v>NO</v>
          </cell>
          <cell r="Y644" t="str">
            <v>NO</v>
          </cell>
          <cell r="Z644" t="str">
            <v>67025</v>
          </cell>
          <cell r="AA644">
            <v>55440000</v>
          </cell>
          <cell r="AB644">
            <v>10061333.33</v>
          </cell>
          <cell r="AC644" t="str">
            <v>1262</v>
          </cell>
          <cell r="AD644" t="str">
            <v>Dirección de Síntesis y Cuentas Nacionales</v>
          </cell>
          <cell r="AF644" t="str">
            <v>SERGIO VLADIMIR CENDALES CASTILLO - -</v>
          </cell>
          <cell r="AG644" t="str">
            <v>DSCN_01 - Publicar ocho (8) boletines y sus anexos de las operaciones estadísticas de las Cuentas del Marco Central del Sistema de Contabilidad Ambiental y Económica (cuentas ambientales y económicas de flujos del agua, del bosque, de energía, de residuos sólidos y de emisiones al aire; cuenta ambiental y económica de activos de los recursos minerales y energéticos; cuenta ambiental y económica de actividades ambientales y transacciones asociadas).</v>
          </cell>
          <cell r="AH644">
            <v>1</v>
          </cell>
          <cell r="AI644">
            <v>0</v>
          </cell>
          <cell r="AJ644">
            <v>0</v>
          </cell>
          <cell r="AK644">
            <v>0</v>
          </cell>
          <cell r="AL644">
            <v>0</v>
          </cell>
          <cell r="AM644">
            <v>1</v>
          </cell>
          <cell r="AN644" t="str">
            <v>DSCN_01</v>
          </cell>
          <cell r="AO644">
            <v>65501333.329999998</v>
          </cell>
          <cell r="AP644" t="str">
            <v>0</v>
          </cell>
          <cell r="AQ644">
            <v>0</v>
          </cell>
          <cell r="AR644" t="str">
            <v>0</v>
          </cell>
          <cell r="AS644">
            <v>0</v>
          </cell>
          <cell r="AT644">
            <v>65501333.329999998</v>
          </cell>
          <cell r="AU644">
            <v>0</v>
          </cell>
        </row>
        <row r="645">
          <cell r="A645">
            <v>127810225</v>
          </cell>
          <cell r="B645" t="str">
            <v>Dirección de Síntesis y Cuentas Nacionales</v>
          </cell>
          <cell r="C645" t="str">
            <v>DSCN</v>
          </cell>
          <cell r="D645" t="str">
            <v>DSCN_CSAE_2025_BT</v>
          </cell>
          <cell r="E645" t="str">
            <v>Cuenta Satelite Ambiental y Económica</v>
          </cell>
          <cell r="F645" t="str">
            <v>Producción de información Estadística analizada</v>
          </cell>
          <cell r="G645" t="str">
            <v>Boletines Técnicos</v>
          </cell>
          <cell r="H645" t="str">
            <v>DSCN-Producción de información Estadística analizada-Boletines Técnicos</v>
          </cell>
          <cell r="I645" t="str">
            <v>202300000000008</v>
          </cell>
          <cell r="J645" t="str">
            <v>DIRECCIÓN TERRITORIAL CENTRAL</v>
          </cell>
          <cell r="K645" t="str">
            <v>DANE CENTRAL</v>
          </cell>
          <cell r="L645" t="str">
            <v>Talento Humano</v>
          </cell>
          <cell r="M645" t="str">
            <v>Profesional</v>
          </cell>
          <cell r="N645" t="str">
            <v>1</v>
          </cell>
          <cell r="O645">
            <v>10</v>
          </cell>
          <cell r="P645" t="str">
            <v>21</v>
          </cell>
          <cell r="Q645" t="str">
            <v>10.7000000000</v>
          </cell>
          <cell r="R645">
            <v>100</v>
          </cell>
          <cell r="S645">
            <v>4755240</v>
          </cell>
          <cell r="T645" t="str">
            <v>2025-02-03</v>
          </cell>
          <cell r="U645">
            <v>50881068</v>
          </cell>
          <cell r="V645">
            <v>45174780</v>
          </cell>
          <cell r="W645">
            <v>5706288</v>
          </cell>
          <cell r="X645" t="str">
            <v>NO</v>
          </cell>
          <cell r="Y645" t="str">
            <v>NO</v>
          </cell>
          <cell r="Z645" t="str">
            <v>63025</v>
          </cell>
          <cell r="AA645">
            <v>45174780</v>
          </cell>
          <cell r="AB645">
            <v>5706288</v>
          </cell>
          <cell r="AC645" t="str">
            <v>1346</v>
          </cell>
          <cell r="AD645" t="str">
            <v>Dirección de Síntesis y Cuentas Nacionales</v>
          </cell>
          <cell r="AF645" t="str">
            <v>MARIA VICTORIA ESCOBAR MARTINEZ - -</v>
          </cell>
          <cell r="AG645" t="str">
            <v>DSCN_01 - Publicar ocho (8) boletines y sus anexos de las operaciones estadísticas de las Cuentas del Marco Central del Sistema de Contabilidad Ambiental y Económica (cuentas ambientales y económicas de flujos del agua, del bosque, de energía, de residuos sólidos y de emisiones al aire; cuenta ambiental y económica de activos de los recursos minerales y energéticos; cuenta ambiental y económica de actividades ambientales y transacciones asociadas).</v>
          </cell>
          <cell r="AH645">
            <v>1</v>
          </cell>
          <cell r="AI645">
            <v>0</v>
          </cell>
          <cell r="AJ645">
            <v>0</v>
          </cell>
          <cell r="AK645">
            <v>0</v>
          </cell>
          <cell r="AL645">
            <v>0</v>
          </cell>
          <cell r="AM645">
            <v>1</v>
          </cell>
          <cell r="AN645" t="str">
            <v>DSCN_01</v>
          </cell>
          <cell r="AO645">
            <v>50881068</v>
          </cell>
          <cell r="AP645" t="str">
            <v>0</v>
          </cell>
          <cell r="AQ645">
            <v>0</v>
          </cell>
          <cell r="AR645" t="str">
            <v>0</v>
          </cell>
          <cell r="AS645">
            <v>0</v>
          </cell>
          <cell r="AT645">
            <v>50881068</v>
          </cell>
          <cell r="AU645">
            <v>0</v>
          </cell>
        </row>
        <row r="646">
          <cell r="A646">
            <v>126010225</v>
          </cell>
          <cell r="B646" t="str">
            <v>Dirección de Síntesis y Cuentas Nacionales</v>
          </cell>
          <cell r="C646" t="str">
            <v>DSCN</v>
          </cell>
          <cell r="D646" t="str">
            <v>DSCN_CSAE_2025_BT</v>
          </cell>
          <cell r="E646" t="str">
            <v>Cuenta Satelite Ambiental y Económica</v>
          </cell>
          <cell r="F646" t="str">
            <v>Producción de información Estadística analizada</v>
          </cell>
          <cell r="G646" t="str">
            <v>Boletines Técnicos</v>
          </cell>
          <cell r="H646" t="str">
            <v>DSCN-Producción de información Estadística analizada-Boletines Técnicos</v>
          </cell>
          <cell r="I646" t="str">
            <v>202300000000008</v>
          </cell>
          <cell r="J646" t="str">
            <v>DIRECCIÓN TERRITORIAL CENTRAL</v>
          </cell>
          <cell r="K646" t="str">
            <v>DANE CENTRAL</v>
          </cell>
          <cell r="L646" t="str">
            <v>Talento Humano</v>
          </cell>
          <cell r="M646" t="str">
            <v>Profesional</v>
          </cell>
          <cell r="N646" t="str">
            <v>1</v>
          </cell>
          <cell r="O646">
            <v>10</v>
          </cell>
          <cell r="P646" t="str">
            <v>14</v>
          </cell>
          <cell r="Q646" t="str">
            <v>10.4666666667</v>
          </cell>
          <cell r="R646">
            <v>100</v>
          </cell>
          <cell r="S646">
            <v>6160000</v>
          </cell>
          <cell r="T646" t="str">
            <v>2025-02-10</v>
          </cell>
          <cell r="U646">
            <v>64474666.670000002</v>
          </cell>
          <cell r="V646">
            <v>55440000</v>
          </cell>
          <cell r="W646">
            <v>9034666.6700000018</v>
          </cell>
          <cell r="X646" t="str">
            <v>NO</v>
          </cell>
          <cell r="Y646" t="str">
            <v>NO</v>
          </cell>
          <cell r="Z646" t="str">
            <v>55225</v>
          </cell>
          <cell r="AA646">
            <v>55440000</v>
          </cell>
          <cell r="AB646">
            <v>9034666.6700000018</v>
          </cell>
          <cell r="AC646" t="str">
            <v>1260</v>
          </cell>
          <cell r="AD646" t="str">
            <v>Dirección de Síntesis y Cuentas Nacionales</v>
          </cell>
          <cell r="AF646" t="str">
            <v>GERMAN DARIO FAJARDO BARRETO - -</v>
          </cell>
          <cell r="AG646" t="str">
            <v>DSCN_01 - Publicar ocho (8) boletines y sus anexos de las operaciones estadísticas de las Cuentas del Marco Central del Sistema de Contabilidad Ambiental y Económica (cuentas ambientales y económicas de flujos del agua, del bosque, de energía, de residuos sólidos y de emisiones al aire; cuenta ambiental y económica de activos de los recursos minerales y energéticos; cuenta ambiental y económica de actividades ambientales y transacciones asociadas).</v>
          </cell>
          <cell r="AH646">
            <v>1</v>
          </cell>
          <cell r="AI646">
            <v>0</v>
          </cell>
          <cell r="AJ646">
            <v>0</v>
          </cell>
          <cell r="AK646">
            <v>0</v>
          </cell>
          <cell r="AL646">
            <v>0</v>
          </cell>
          <cell r="AM646">
            <v>1</v>
          </cell>
          <cell r="AN646" t="str">
            <v>DSCN_01</v>
          </cell>
          <cell r="AO646">
            <v>64474666.670000002</v>
          </cell>
          <cell r="AP646" t="str">
            <v>0</v>
          </cell>
          <cell r="AQ646">
            <v>0</v>
          </cell>
          <cell r="AR646" t="str">
            <v>0</v>
          </cell>
          <cell r="AS646">
            <v>0</v>
          </cell>
          <cell r="AT646">
            <v>64474666.670000002</v>
          </cell>
          <cell r="AU646">
            <v>0</v>
          </cell>
        </row>
        <row r="647">
          <cell r="A647">
            <v>127710225</v>
          </cell>
          <cell r="B647" t="str">
            <v>Dirección de Síntesis y Cuentas Nacionales</v>
          </cell>
          <cell r="C647" t="str">
            <v>DSCN</v>
          </cell>
          <cell r="D647" t="str">
            <v>DSCN_CSAE_2025_BT</v>
          </cell>
          <cell r="E647" t="str">
            <v>Cuenta Satelite Ambiental y Económica</v>
          </cell>
          <cell r="F647" t="str">
            <v>Producción de información Estadística analizada</v>
          </cell>
          <cell r="G647" t="str">
            <v>Boletines Técnicos</v>
          </cell>
          <cell r="H647" t="str">
            <v>DSCN-Producción de información Estadística analizada-Boletines Técnicos</v>
          </cell>
          <cell r="I647" t="str">
            <v>202300000000008</v>
          </cell>
          <cell r="J647" t="str">
            <v>DIRECCIÓN TERRITORIAL CENTRAL</v>
          </cell>
          <cell r="K647" t="str">
            <v>DANE CENTRAL</v>
          </cell>
          <cell r="L647" t="str">
            <v>Talento Humano</v>
          </cell>
          <cell r="M647" t="str">
            <v>Profesional</v>
          </cell>
          <cell r="N647" t="str">
            <v>1</v>
          </cell>
          <cell r="O647">
            <v>10</v>
          </cell>
          <cell r="P647" t="str">
            <v>14</v>
          </cell>
          <cell r="Q647" t="str">
            <v>10.4666666667</v>
          </cell>
          <cell r="R647">
            <v>100</v>
          </cell>
          <cell r="S647">
            <v>5186475</v>
          </cell>
          <cell r="T647" t="str">
            <v>2025-02-10</v>
          </cell>
          <cell r="U647">
            <v>54285105</v>
          </cell>
          <cell r="V647">
            <v>49271512.5</v>
          </cell>
          <cell r="W647">
            <v>5013592.5</v>
          </cell>
          <cell r="X647" t="str">
            <v>NO</v>
          </cell>
          <cell r="Y647" t="str">
            <v>NO</v>
          </cell>
          <cell r="Z647" t="str">
            <v>62625</v>
          </cell>
          <cell r="AA647">
            <v>49271512.5</v>
          </cell>
          <cell r="AB647">
            <v>5013592.5</v>
          </cell>
          <cell r="AC647" t="str">
            <v>1344</v>
          </cell>
          <cell r="AD647" t="str">
            <v>Dirección de Síntesis y Cuentas Nacionales</v>
          </cell>
          <cell r="AF647" t="str">
            <v>MARIA ISABEL JAIME ALVAREZ - -</v>
          </cell>
          <cell r="AG647" t="str">
            <v>DSCN_01 - Publicar ocho (8) boletines y sus anexos de las operaciones estadísticas de las Cuentas del Marco Central del Sistema de Contabilidad Ambiental y Económica (cuentas ambientales y económicas de flujos del agua, del bosque, de energía, de residuos sólidos y de emisiones al aire; cuenta ambiental y económica de activos de los recursos minerales y energéticos; cuenta ambiental y económica de actividades ambientales y transacciones asociadas).</v>
          </cell>
          <cell r="AH647">
            <v>1</v>
          </cell>
          <cell r="AI647">
            <v>0</v>
          </cell>
          <cell r="AJ647">
            <v>0</v>
          </cell>
          <cell r="AK647">
            <v>0</v>
          </cell>
          <cell r="AL647">
            <v>0</v>
          </cell>
          <cell r="AM647">
            <v>1</v>
          </cell>
          <cell r="AN647" t="str">
            <v>DSCN_01</v>
          </cell>
          <cell r="AO647">
            <v>54285105</v>
          </cell>
          <cell r="AP647" t="str">
            <v>0</v>
          </cell>
          <cell r="AQ647">
            <v>0</v>
          </cell>
          <cell r="AR647" t="str">
            <v>0</v>
          </cell>
          <cell r="AS647">
            <v>0</v>
          </cell>
          <cell r="AT647">
            <v>54285105</v>
          </cell>
          <cell r="AU647">
            <v>0</v>
          </cell>
        </row>
        <row r="648">
          <cell r="A648">
            <v>128010225</v>
          </cell>
          <cell r="B648" t="str">
            <v>Dirección de Síntesis y Cuentas Nacionales</v>
          </cell>
          <cell r="C648" t="str">
            <v>DSCN</v>
          </cell>
          <cell r="D648" t="str">
            <v>DSCN_CSAE_2025_BT</v>
          </cell>
          <cell r="E648" t="str">
            <v>Cuenta Satelite Ambiental y Económica</v>
          </cell>
          <cell r="F648" t="str">
            <v>Producción de información Estadística analizada</v>
          </cell>
          <cell r="G648" t="str">
            <v>Boletines Técnicos</v>
          </cell>
          <cell r="H648" t="str">
            <v>DSCN-Producción de información Estadística analizada-Boletines Técnicos</v>
          </cell>
          <cell r="I648" t="str">
            <v>202300000000008</v>
          </cell>
          <cell r="J648" t="str">
            <v>DIRECCIÓN TERRITORIAL CENTRAL</v>
          </cell>
          <cell r="K648" t="str">
            <v>DANE CENTRAL</v>
          </cell>
          <cell r="L648" t="str">
            <v>Talento Humano</v>
          </cell>
          <cell r="M648" t="str">
            <v>Profesional</v>
          </cell>
          <cell r="N648" t="str">
            <v>1</v>
          </cell>
          <cell r="O648">
            <v>10</v>
          </cell>
          <cell r="P648" t="str">
            <v>14</v>
          </cell>
          <cell r="Q648" t="str">
            <v>10.4666666667</v>
          </cell>
          <cell r="R648">
            <v>50</v>
          </cell>
          <cell r="S648">
            <v>6060600</v>
          </cell>
          <cell r="T648" t="str">
            <v>2025-02-10</v>
          </cell>
          <cell r="U648">
            <v>31717140</v>
          </cell>
          <cell r="V648">
            <v>27878760</v>
          </cell>
          <cell r="W648">
            <v>3838380</v>
          </cell>
          <cell r="X648" t="str">
            <v>NO</v>
          </cell>
          <cell r="Y648" t="str">
            <v>NO</v>
          </cell>
          <cell r="Z648" t="str">
            <v>67325</v>
          </cell>
          <cell r="AA648">
            <v>27878760</v>
          </cell>
          <cell r="AB648">
            <v>3838380</v>
          </cell>
          <cell r="AC648" t="str">
            <v>1347</v>
          </cell>
          <cell r="AD648" t="str">
            <v>Dirección de Síntesis y Cuentas Nacionales</v>
          </cell>
          <cell r="AF648" t="str">
            <v>NYDIA TENJO TALERO - -</v>
          </cell>
          <cell r="AG648" t="str">
            <v>DSCN_01 - Publicar ocho (8) boletines y sus anexos de las operaciones estadísticas de las Cuentas del Marco Central del Sistema de Contabilidad Ambiental y Económica (cuentas ambientales y económicas de flujos del agua, del bosque, de energía, de residuos sólidos y de emisiones al aire; cuenta ambiental y económica de activos de los recursos minerales y energéticos; cuenta ambiental y económica de actividades ambientales y transacciones asociadas).</v>
          </cell>
          <cell r="AH648">
            <v>1</v>
          </cell>
          <cell r="AI648">
            <v>0</v>
          </cell>
          <cell r="AJ648">
            <v>0</v>
          </cell>
          <cell r="AK648">
            <v>0</v>
          </cell>
          <cell r="AL648">
            <v>0</v>
          </cell>
          <cell r="AM648">
            <v>1</v>
          </cell>
          <cell r="AN648" t="str">
            <v>DSCN_01</v>
          </cell>
          <cell r="AO648">
            <v>31717140</v>
          </cell>
          <cell r="AP648" t="str">
            <v>0</v>
          </cell>
          <cell r="AQ648">
            <v>0</v>
          </cell>
          <cell r="AR648" t="str">
            <v>0</v>
          </cell>
          <cell r="AS648">
            <v>0</v>
          </cell>
          <cell r="AT648">
            <v>31717140</v>
          </cell>
          <cell r="AU648">
            <v>0</v>
          </cell>
        </row>
        <row r="649">
          <cell r="A649">
            <v>128010225</v>
          </cell>
          <cell r="B649" t="str">
            <v>Dirección de Síntesis y Cuentas Nacionales</v>
          </cell>
          <cell r="C649" t="str">
            <v>DSCN</v>
          </cell>
          <cell r="D649" t="str">
            <v>DSCN_CSAE_2025_CR</v>
          </cell>
          <cell r="E649" t="str">
            <v>Cuenta Satelite Ambiental y Económica</v>
          </cell>
          <cell r="F649" t="str">
            <v>Producción de información Estadística analizada</v>
          </cell>
          <cell r="G649" t="str">
            <v>Cuadros de resultados</v>
          </cell>
          <cell r="H649" t="str">
            <v>DSCN-Producción de información Estadística analizada-Cuadros de resultados</v>
          </cell>
          <cell r="I649" t="str">
            <v>202300000000008</v>
          </cell>
          <cell r="J649" t="str">
            <v>DIRECCIÓN TERRITORIAL CENTRAL</v>
          </cell>
          <cell r="K649" t="str">
            <v>DANE CENTRAL</v>
          </cell>
          <cell r="L649" t="str">
            <v>Talento Humano</v>
          </cell>
          <cell r="M649" t="str">
            <v>Profesional</v>
          </cell>
          <cell r="N649" t="str">
            <v>1</v>
          </cell>
          <cell r="O649">
            <v>10</v>
          </cell>
          <cell r="P649" t="str">
            <v>14</v>
          </cell>
          <cell r="Q649" t="str">
            <v>10.4666666667</v>
          </cell>
          <cell r="R649">
            <v>50</v>
          </cell>
          <cell r="S649">
            <v>6060600</v>
          </cell>
          <cell r="T649" t="str">
            <v>2025-02-10</v>
          </cell>
          <cell r="U649">
            <v>31717140</v>
          </cell>
          <cell r="V649">
            <v>27878760</v>
          </cell>
          <cell r="W649">
            <v>3838380</v>
          </cell>
          <cell r="X649" t="str">
            <v>NO</v>
          </cell>
          <cell r="Y649" t="str">
            <v>NO</v>
          </cell>
          <cell r="Z649" t="str">
            <v>67325</v>
          </cell>
          <cell r="AA649">
            <v>27878760</v>
          </cell>
          <cell r="AB649">
            <v>3838380</v>
          </cell>
          <cell r="AC649" t="str">
            <v>1347</v>
          </cell>
          <cell r="AD649" t="str">
            <v>Dirección de Síntesis y Cuentas Nacionales</v>
          </cell>
          <cell r="AF649" t="str">
            <v>NYDIA TENJO TALERO - -</v>
          </cell>
          <cell r="AG649" t="str">
            <v>DSCN_01 - Publicar ocho (8) boletines y sus anexos de las operaciones estadísticas de las Cuentas del Marco Central del Sistema de Contabilidad Ambiental y Económica (cuentas ambientales y económicas de flujos del agua, del bosque, de energía, de residuos sólidos y de emisiones al aire; cuenta ambiental y económica de activos de los recursos minerales y energéticos; cuenta ambiental y económica de actividades ambientales y transacciones asociadas).</v>
          </cell>
          <cell r="AH649">
            <v>1</v>
          </cell>
          <cell r="AI649">
            <v>0</v>
          </cell>
          <cell r="AJ649">
            <v>0</v>
          </cell>
          <cell r="AK649">
            <v>0</v>
          </cell>
          <cell r="AL649">
            <v>0</v>
          </cell>
          <cell r="AM649">
            <v>1</v>
          </cell>
          <cell r="AN649" t="str">
            <v>DSCN_01</v>
          </cell>
          <cell r="AO649">
            <v>31717140</v>
          </cell>
          <cell r="AP649" t="str">
            <v>0</v>
          </cell>
          <cell r="AQ649">
            <v>0</v>
          </cell>
          <cell r="AR649" t="str">
            <v>0</v>
          </cell>
          <cell r="AS649">
            <v>0</v>
          </cell>
          <cell r="AT649">
            <v>31717140</v>
          </cell>
          <cell r="AU649">
            <v>0</v>
          </cell>
        </row>
        <row r="650">
          <cell r="A650">
            <v>127210225</v>
          </cell>
          <cell r="B650" t="str">
            <v>Dirección de Síntesis y Cuentas Nacionales</v>
          </cell>
          <cell r="C650" t="str">
            <v>DSCN</v>
          </cell>
          <cell r="D650" t="str">
            <v>DSCN_CASIND_2025_BT</v>
          </cell>
          <cell r="E650" t="str">
            <v>Cuentas Anuales de Sectores Institucionales</v>
          </cell>
          <cell r="F650" t="str">
            <v>Producción de información Estadística analizada</v>
          </cell>
          <cell r="G650" t="str">
            <v>Boletines Técnicos</v>
          </cell>
          <cell r="H650" t="str">
            <v>DSCN-Producción de información Estadística analizada-Boletines Técnicos</v>
          </cell>
          <cell r="I650" t="str">
            <v>202300000000008</v>
          </cell>
          <cell r="J650" t="str">
            <v>DIRECCIÓN TERRITORIAL CENTRAL</v>
          </cell>
          <cell r="K650" t="str">
            <v>DANE CENTRAL</v>
          </cell>
          <cell r="L650" t="str">
            <v>Talento Humano</v>
          </cell>
          <cell r="M650" t="str">
            <v>Profesional</v>
          </cell>
          <cell r="N650" t="str">
            <v>1</v>
          </cell>
          <cell r="O650">
            <v>10</v>
          </cell>
          <cell r="P650" t="str">
            <v>15</v>
          </cell>
          <cell r="Q650" t="str">
            <v>10.5000000000</v>
          </cell>
          <cell r="R650">
            <v>50</v>
          </cell>
          <cell r="S650">
            <v>5944050</v>
          </cell>
          <cell r="T650" t="str">
            <v>2025-02-10</v>
          </cell>
          <cell r="U650">
            <v>31206262.5</v>
          </cell>
          <cell r="V650">
            <v>29720250</v>
          </cell>
          <cell r="W650">
            <v>1486012.5</v>
          </cell>
          <cell r="X650" t="str">
            <v>NO</v>
          </cell>
          <cell r="Y650" t="str">
            <v>NO</v>
          </cell>
          <cell r="Z650" t="str">
            <v>62325</v>
          </cell>
          <cell r="AA650">
            <v>29720250</v>
          </cell>
          <cell r="AB650">
            <v>1486012.5</v>
          </cell>
          <cell r="AC650" t="str">
            <v>1325</v>
          </cell>
          <cell r="AD650" t="str">
            <v>Dirección de Síntesis y Cuentas Nacionales</v>
          </cell>
          <cell r="AF650" t="str">
            <v>JONATHAN JULIAN RAMIREZ LOZADA - -</v>
          </cell>
          <cell r="AG650"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650">
            <v>1</v>
          </cell>
          <cell r="AI650">
            <v>0</v>
          </cell>
          <cell r="AJ650">
            <v>0</v>
          </cell>
          <cell r="AK650">
            <v>0</v>
          </cell>
          <cell r="AL650">
            <v>0</v>
          </cell>
          <cell r="AM650">
            <v>1</v>
          </cell>
          <cell r="AN650" t="str">
            <v>DSCN_14</v>
          </cell>
          <cell r="AO650">
            <v>31206262.5</v>
          </cell>
          <cell r="AP650" t="str">
            <v>0</v>
          </cell>
          <cell r="AQ650">
            <v>0</v>
          </cell>
          <cell r="AR650" t="str">
            <v>0</v>
          </cell>
          <cell r="AS650">
            <v>0</v>
          </cell>
          <cell r="AT650">
            <v>31206262.5</v>
          </cell>
          <cell r="AU650">
            <v>0</v>
          </cell>
        </row>
        <row r="651">
          <cell r="A651">
            <v>127210225</v>
          </cell>
          <cell r="B651" t="str">
            <v>Dirección de Síntesis y Cuentas Nacionales</v>
          </cell>
          <cell r="C651" t="str">
            <v>DSCN</v>
          </cell>
          <cell r="D651" t="str">
            <v>DSCN_CT_2025_BT</v>
          </cell>
          <cell r="E651" t="str">
            <v>Cuentas Trimestrales</v>
          </cell>
          <cell r="F651" t="str">
            <v>Producción de información Estadística analizada</v>
          </cell>
          <cell r="G651" t="str">
            <v>Boletines Técnicos</v>
          </cell>
          <cell r="H651" t="str">
            <v>DSCN-Producción de información Estadística analizada-Boletines Técnicos</v>
          </cell>
          <cell r="I651" t="str">
            <v>202300000000008</v>
          </cell>
          <cell r="J651" t="str">
            <v>DIRECCIÓN TERRITORIAL CENTRAL</v>
          </cell>
          <cell r="K651" t="str">
            <v>DANE CENTRAL</v>
          </cell>
          <cell r="L651" t="str">
            <v>Talento Humano</v>
          </cell>
          <cell r="M651" t="str">
            <v>Profesional</v>
          </cell>
          <cell r="N651" t="str">
            <v>1</v>
          </cell>
          <cell r="O651">
            <v>10</v>
          </cell>
          <cell r="P651" t="str">
            <v>15</v>
          </cell>
          <cell r="Q651" t="str">
            <v>10.5000000000</v>
          </cell>
          <cell r="R651">
            <v>50</v>
          </cell>
          <cell r="S651">
            <v>5944050</v>
          </cell>
          <cell r="T651" t="str">
            <v>2025-02-10</v>
          </cell>
          <cell r="U651">
            <v>31206262.5</v>
          </cell>
          <cell r="V651">
            <v>29720250</v>
          </cell>
          <cell r="W651">
            <v>1486012.5</v>
          </cell>
          <cell r="X651" t="str">
            <v>NO</v>
          </cell>
          <cell r="Y651" t="str">
            <v>NO</v>
          </cell>
          <cell r="Z651" t="str">
            <v>62325</v>
          </cell>
          <cell r="AA651">
            <v>29720250</v>
          </cell>
          <cell r="AB651">
            <v>1486012.5</v>
          </cell>
          <cell r="AC651" t="str">
            <v>1325</v>
          </cell>
          <cell r="AD651" t="str">
            <v>Dirección de Síntesis y Cuentas Nacionales</v>
          </cell>
          <cell r="AF651" t="str">
            <v>JONATHAN JULIAN RAMIREZ LOZADA - -</v>
          </cell>
          <cell r="AG651"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651">
            <v>1</v>
          </cell>
          <cell r="AI651">
            <v>0</v>
          </cell>
          <cell r="AJ651">
            <v>0</v>
          </cell>
          <cell r="AK651">
            <v>0</v>
          </cell>
          <cell r="AL651">
            <v>0</v>
          </cell>
          <cell r="AM651">
            <v>1</v>
          </cell>
          <cell r="AN651" t="str">
            <v>DSCN_14</v>
          </cell>
          <cell r="AO651">
            <v>31206262.5</v>
          </cell>
          <cell r="AP651" t="str">
            <v>0</v>
          </cell>
          <cell r="AQ651">
            <v>0</v>
          </cell>
          <cell r="AR651" t="str">
            <v>0</v>
          </cell>
          <cell r="AS651">
            <v>0</v>
          </cell>
          <cell r="AT651">
            <v>31206262.5</v>
          </cell>
          <cell r="AU651">
            <v>0</v>
          </cell>
        </row>
        <row r="652">
          <cell r="A652">
            <v>127310225</v>
          </cell>
          <cell r="B652" t="str">
            <v>Dirección de Síntesis y Cuentas Nacionales</v>
          </cell>
          <cell r="C652" t="str">
            <v>DSCN</v>
          </cell>
          <cell r="D652" t="str">
            <v>DSCN_ITAED_2025_BT</v>
          </cell>
          <cell r="E652" t="str">
            <v>Indicador Trimestral de Actividad Economica Departamental</v>
          </cell>
          <cell r="F652" t="str">
            <v>Producción de información Estadística analizada</v>
          </cell>
          <cell r="G652" t="str">
            <v>Boletines Técnicos</v>
          </cell>
          <cell r="H652" t="str">
            <v>DSCN-Producción de información Estadística analizada-Boletines Técnicos</v>
          </cell>
          <cell r="I652" t="str">
            <v>202300000000008</v>
          </cell>
          <cell r="J652" t="str">
            <v>DIRECCIÓN TERRITORIAL CENTRAL</v>
          </cell>
          <cell r="K652" t="str">
            <v>DANE CENTRAL</v>
          </cell>
          <cell r="L652" t="str">
            <v>Talento Humano</v>
          </cell>
          <cell r="M652" t="str">
            <v>Profesional</v>
          </cell>
          <cell r="N652" t="str">
            <v>1</v>
          </cell>
          <cell r="O652">
            <v>9</v>
          </cell>
          <cell r="P652" t="str">
            <v>11</v>
          </cell>
          <cell r="Q652" t="str">
            <v>9.3666666667</v>
          </cell>
          <cell r="R652">
            <v>40</v>
          </cell>
          <cell r="S652">
            <v>6300000</v>
          </cell>
          <cell r="T652" t="str">
            <v>2025-02-10</v>
          </cell>
          <cell r="U652">
            <v>23604000</v>
          </cell>
          <cell r="V652">
            <v>20160000</v>
          </cell>
          <cell r="W652">
            <v>3444000</v>
          </cell>
          <cell r="X652" t="str">
            <v>NO</v>
          </cell>
          <cell r="Y652" t="str">
            <v>NO</v>
          </cell>
          <cell r="Z652" t="str">
            <v>62725</v>
          </cell>
          <cell r="AA652">
            <v>20160000</v>
          </cell>
          <cell r="AB652">
            <v>3444000</v>
          </cell>
          <cell r="AC652" t="str">
            <v>1332</v>
          </cell>
          <cell r="AD652" t="str">
            <v>Dirección de Síntesis y Cuentas Nacionales</v>
          </cell>
          <cell r="AF652" t="str">
            <v>JORGE DAVID DELGADO LUNA - -</v>
          </cell>
          <cell r="AG652" t="str">
            <v>DSCN_15 - Publicar en cada trimestre de 2025, el Indicador Trimestral de Actividad Económica por Departamentos - ITAED, correspondiente a los trimestres III y IV de 2023, y trimestres I y II de 2024</v>
          </cell>
          <cell r="AH652">
            <v>1</v>
          </cell>
          <cell r="AI652">
            <v>0</v>
          </cell>
          <cell r="AJ652">
            <v>0</v>
          </cell>
          <cell r="AK652">
            <v>0</v>
          </cell>
          <cell r="AL652">
            <v>0</v>
          </cell>
          <cell r="AM652">
            <v>1</v>
          </cell>
          <cell r="AN652" t="str">
            <v>DSCN_15</v>
          </cell>
          <cell r="AO652">
            <v>23604000</v>
          </cell>
          <cell r="AP652" t="str">
            <v>0</v>
          </cell>
          <cell r="AQ652">
            <v>0</v>
          </cell>
          <cell r="AR652" t="str">
            <v>0</v>
          </cell>
          <cell r="AS652">
            <v>0</v>
          </cell>
          <cell r="AT652">
            <v>23604000</v>
          </cell>
          <cell r="AU652">
            <v>0</v>
          </cell>
        </row>
        <row r="653">
          <cell r="A653">
            <v>127310225</v>
          </cell>
          <cell r="B653" t="str">
            <v>Dirección de Síntesis y Cuentas Nacionales</v>
          </cell>
          <cell r="C653" t="str">
            <v>DSCN</v>
          </cell>
          <cell r="D653" t="str">
            <v>DSCN_CD_2025_BT</v>
          </cell>
          <cell r="E653" t="str">
            <v>Cuentas Departamentales</v>
          </cell>
          <cell r="F653" t="str">
            <v>Producción de información Estadística analizada</v>
          </cell>
          <cell r="G653" t="str">
            <v>Boletines Técnicos</v>
          </cell>
          <cell r="H653" t="str">
            <v>DSCN-Producción de información Estadística analizada-Boletines Técnicos</v>
          </cell>
          <cell r="I653" t="str">
            <v>202300000000008</v>
          </cell>
          <cell r="J653" t="str">
            <v>DIRECCIÓN TERRITORIAL CENTRAL</v>
          </cell>
          <cell r="K653" t="str">
            <v>DANE CENTRAL</v>
          </cell>
          <cell r="L653" t="str">
            <v>Talento Humano</v>
          </cell>
          <cell r="M653" t="str">
            <v>Profesional</v>
          </cell>
          <cell r="N653" t="str">
            <v>1</v>
          </cell>
          <cell r="O653">
            <v>9</v>
          </cell>
          <cell r="P653" t="str">
            <v>11</v>
          </cell>
          <cell r="Q653" t="str">
            <v>9.3666666667</v>
          </cell>
          <cell r="R653">
            <v>60</v>
          </cell>
          <cell r="S653">
            <v>6300000</v>
          </cell>
          <cell r="T653" t="str">
            <v>2025-02-10</v>
          </cell>
          <cell r="U653">
            <v>35406000</v>
          </cell>
          <cell r="V653">
            <v>30240000</v>
          </cell>
          <cell r="W653">
            <v>5166000</v>
          </cell>
          <cell r="X653" t="str">
            <v>NO</v>
          </cell>
          <cell r="Y653" t="str">
            <v>NO</v>
          </cell>
          <cell r="Z653" t="str">
            <v>62725</v>
          </cell>
          <cell r="AA653">
            <v>30240000</v>
          </cell>
          <cell r="AB653">
            <v>5166000</v>
          </cell>
          <cell r="AC653" t="str">
            <v>1332</v>
          </cell>
          <cell r="AD653" t="str">
            <v>Dirección de Síntesis y Cuentas Nacionales</v>
          </cell>
          <cell r="AF653" t="str">
            <v>JORGE DAVID DELGADO LUNA - -</v>
          </cell>
          <cell r="AG653" t="str">
            <v>DSCN_15 - Publicar en cada trimestre de 2025, el Indicador Trimestral de Actividad Económica por Departamentos - ITAED, correspondiente a los trimestres III y IV de 2023, y trimestres I y II de 2024</v>
          </cell>
          <cell r="AH653">
            <v>1</v>
          </cell>
          <cell r="AI653">
            <v>0</v>
          </cell>
          <cell r="AJ653">
            <v>0</v>
          </cell>
          <cell r="AK653">
            <v>0</v>
          </cell>
          <cell r="AL653">
            <v>0</v>
          </cell>
          <cell r="AM653">
            <v>1</v>
          </cell>
          <cell r="AN653" t="str">
            <v>DSCN_15</v>
          </cell>
          <cell r="AO653">
            <v>35406000</v>
          </cell>
          <cell r="AP653" t="str">
            <v>0</v>
          </cell>
          <cell r="AQ653">
            <v>0</v>
          </cell>
          <cell r="AR653" t="str">
            <v>0</v>
          </cell>
          <cell r="AS653">
            <v>0</v>
          </cell>
          <cell r="AT653">
            <v>35406000</v>
          </cell>
          <cell r="AU653">
            <v>0</v>
          </cell>
        </row>
        <row r="654">
          <cell r="A654">
            <v>127410225</v>
          </cell>
          <cell r="B654" t="str">
            <v>Dirección de Síntesis y Cuentas Nacionales</v>
          </cell>
          <cell r="C654" t="str">
            <v>DSCN</v>
          </cell>
          <cell r="D654" t="str">
            <v>DSCN_PTF_2025_BT</v>
          </cell>
          <cell r="E654" t="str">
            <v>Productividad Total de Factores</v>
          </cell>
          <cell r="F654" t="str">
            <v>Producción de información Estadística analizada</v>
          </cell>
          <cell r="G654" t="str">
            <v>Boletines Técnicos</v>
          </cell>
          <cell r="H654" t="str">
            <v>DSCN-Producción de información Estadística analizada-Boletines Técnicos</v>
          </cell>
          <cell r="I654" t="str">
            <v>202300000000008</v>
          </cell>
          <cell r="J654" t="str">
            <v>DIRECCIÓN TERRITORIAL CENTRAL</v>
          </cell>
          <cell r="K654" t="str">
            <v>DANE CENTRAL</v>
          </cell>
          <cell r="L654" t="str">
            <v>Talento Humano</v>
          </cell>
          <cell r="M654" t="str">
            <v>Profesional</v>
          </cell>
          <cell r="N654" t="str">
            <v>1</v>
          </cell>
          <cell r="O654">
            <v>10</v>
          </cell>
          <cell r="P654" t="str">
            <v>18</v>
          </cell>
          <cell r="Q654" t="str">
            <v>10.6000000000</v>
          </cell>
          <cell r="R654">
            <v>70</v>
          </cell>
          <cell r="S654">
            <v>4755240</v>
          </cell>
          <cell r="T654" t="str">
            <v>2025-02-10</v>
          </cell>
          <cell r="U654">
            <v>35283880.799999997</v>
          </cell>
          <cell r="V654">
            <v>33286680</v>
          </cell>
          <cell r="W654">
            <v>1997200.800000001</v>
          </cell>
          <cell r="X654" t="str">
            <v>NO</v>
          </cell>
          <cell r="Y654" t="str">
            <v>NO</v>
          </cell>
          <cell r="Z654" t="str">
            <v>66625</v>
          </cell>
          <cell r="AA654">
            <v>33286680</v>
          </cell>
          <cell r="AB654">
            <v>1997200.800000001</v>
          </cell>
          <cell r="AC654" t="str">
            <v>1336</v>
          </cell>
          <cell r="AD654" t="str">
            <v>Dirección de Síntesis y Cuentas Nacionales</v>
          </cell>
          <cell r="AF654" t="str">
            <v>JUAN SANTIAGO CORTES GONZALEZ - -</v>
          </cell>
          <cell r="AG654" t="str">
            <v>DSCN_11 - Publicar un (1) boletín y su(s) anexo(s) estadístico(s) de la Productividad Total de Factores - PTF.</v>
          </cell>
          <cell r="AH654">
            <v>1</v>
          </cell>
          <cell r="AI654">
            <v>0</v>
          </cell>
          <cell r="AJ654">
            <v>0</v>
          </cell>
          <cell r="AK654">
            <v>0</v>
          </cell>
          <cell r="AL654">
            <v>0</v>
          </cell>
          <cell r="AM654">
            <v>1</v>
          </cell>
          <cell r="AN654" t="str">
            <v>DSCN_11</v>
          </cell>
          <cell r="AO654">
            <v>35283880.799999997</v>
          </cell>
          <cell r="AP654" t="str">
            <v>0</v>
          </cell>
          <cell r="AQ654">
            <v>0</v>
          </cell>
          <cell r="AR654" t="str">
            <v>0</v>
          </cell>
          <cell r="AS654">
            <v>0</v>
          </cell>
          <cell r="AT654">
            <v>35283880.799999997</v>
          </cell>
          <cell r="AU654">
            <v>0</v>
          </cell>
        </row>
        <row r="655">
          <cell r="A655">
            <v>127410225</v>
          </cell>
          <cell r="B655" t="str">
            <v>Dirección de Síntesis y Cuentas Nacionales</v>
          </cell>
          <cell r="C655" t="str">
            <v>DSCN</v>
          </cell>
          <cell r="D655" t="str">
            <v>DSCN_CABSS_2025_BT</v>
          </cell>
          <cell r="E655" t="str">
            <v>Cuentas Anuales de Bienes y Servicios</v>
          </cell>
          <cell r="F655" t="str">
            <v>Producción de información Estadística analizada</v>
          </cell>
          <cell r="G655" t="str">
            <v>Boletines Técnicos</v>
          </cell>
          <cell r="H655" t="str">
            <v>DSCN-Producción de información Estadística analizada-Boletines Técnicos</v>
          </cell>
          <cell r="I655" t="str">
            <v>202300000000008</v>
          </cell>
          <cell r="J655" t="str">
            <v>DIRECCIÓN TERRITORIAL CENTRAL</v>
          </cell>
          <cell r="K655" t="str">
            <v>DANE CENTRAL</v>
          </cell>
          <cell r="L655" t="str">
            <v>Talento Humano</v>
          </cell>
          <cell r="M655" t="str">
            <v>Profesional</v>
          </cell>
          <cell r="N655" t="str">
            <v>1</v>
          </cell>
          <cell r="O655">
            <v>10</v>
          </cell>
          <cell r="P655" t="str">
            <v>18</v>
          </cell>
          <cell r="Q655" t="str">
            <v>10.6000000000</v>
          </cell>
          <cell r="R655">
            <v>30</v>
          </cell>
          <cell r="S655">
            <v>4755240</v>
          </cell>
          <cell r="T655" t="str">
            <v>2025-02-10</v>
          </cell>
          <cell r="U655">
            <v>15121663.199999999</v>
          </cell>
          <cell r="V655">
            <v>14265720</v>
          </cell>
          <cell r="W655">
            <v>855943.19999999925</v>
          </cell>
          <cell r="X655" t="str">
            <v>NO</v>
          </cell>
          <cell r="Y655" t="str">
            <v>NO</v>
          </cell>
          <cell r="Z655" t="str">
            <v>66625</v>
          </cell>
          <cell r="AA655">
            <v>14265720</v>
          </cell>
          <cell r="AB655">
            <v>855943.19999999925</v>
          </cell>
          <cell r="AC655" t="str">
            <v>1336</v>
          </cell>
          <cell r="AD655" t="str">
            <v>Dirección de Síntesis y Cuentas Nacionales</v>
          </cell>
          <cell r="AF655" t="str">
            <v>JUAN SANTIAGO CORTES GONZALEZ - -</v>
          </cell>
          <cell r="AG655" t="str">
            <v>DSCN_11 - Publicar un (1) boletín y su(s) anexo(s) estadístico(s) de la Productividad Total de Factores - PTF.</v>
          </cell>
          <cell r="AH655">
            <v>1</v>
          </cell>
          <cell r="AI655">
            <v>0</v>
          </cell>
          <cell r="AJ655">
            <v>0</v>
          </cell>
          <cell r="AK655">
            <v>0</v>
          </cell>
          <cell r="AL655">
            <v>0</v>
          </cell>
          <cell r="AM655">
            <v>1</v>
          </cell>
          <cell r="AN655" t="str">
            <v>DSCN_11</v>
          </cell>
          <cell r="AO655">
            <v>15121663.199999999</v>
          </cell>
          <cell r="AP655" t="str">
            <v>0</v>
          </cell>
          <cell r="AQ655">
            <v>0</v>
          </cell>
          <cell r="AR655" t="str">
            <v>0</v>
          </cell>
          <cell r="AS655">
            <v>0</v>
          </cell>
          <cell r="AT655">
            <v>15121663.199999999</v>
          </cell>
          <cell r="AU655">
            <v>0</v>
          </cell>
        </row>
        <row r="656">
          <cell r="A656">
            <v>126910225</v>
          </cell>
          <cell r="B656" t="str">
            <v>Dirección de Síntesis y Cuentas Nacionales</v>
          </cell>
          <cell r="C656" t="str">
            <v>DSCN</v>
          </cell>
          <cell r="D656" t="str">
            <v>DSCN_CASIND_2025_CR</v>
          </cell>
          <cell r="E656" t="str">
            <v>Cuentas Anuales de Sectores Institucionales</v>
          </cell>
          <cell r="F656" t="str">
            <v>Producción de información Estadística analizada</v>
          </cell>
          <cell r="G656" t="str">
            <v>Cuadros de resultados</v>
          </cell>
          <cell r="H656" t="str">
            <v>DSCN-Producción de información Estadística analizada-Cuadros de resultados</v>
          </cell>
          <cell r="I656" t="str">
            <v>202300000000008</v>
          </cell>
          <cell r="J656" t="str">
            <v>DIRECCIÓN TERRITORIAL CENTRAL</v>
          </cell>
          <cell r="K656" t="str">
            <v>DANE CENTRAL</v>
          </cell>
          <cell r="L656" t="str">
            <v>Talento Humano</v>
          </cell>
          <cell r="M656" t="str">
            <v>Profesional</v>
          </cell>
          <cell r="N656" t="str">
            <v>1</v>
          </cell>
          <cell r="O656">
            <v>10</v>
          </cell>
          <cell r="P656" t="str">
            <v>15</v>
          </cell>
          <cell r="Q656" t="str">
            <v>10.5000000000</v>
          </cell>
          <cell r="R656">
            <v>50</v>
          </cell>
          <cell r="S656">
            <v>5186475</v>
          </cell>
          <cell r="T656" t="str">
            <v>2025-02-10</v>
          </cell>
          <cell r="U656">
            <v>27228993.75</v>
          </cell>
          <cell r="V656">
            <v>25932375</v>
          </cell>
          <cell r="W656">
            <v>1296618.75</v>
          </cell>
          <cell r="X656" t="str">
            <v>NO</v>
          </cell>
          <cell r="Y656" t="str">
            <v>NO</v>
          </cell>
          <cell r="Z656" t="str">
            <v>62425</v>
          </cell>
          <cell r="AA656">
            <v>25932375</v>
          </cell>
          <cell r="AB656">
            <v>1296618.75</v>
          </cell>
          <cell r="AC656" t="str">
            <v>1314</v>
          </cell>
          <cell r="AD656" t="str">
            <v>Dirección de Síntesis y Cuentas Nacionales</v>
          </cell>
          <cell r="AF656" t="str">
            <v>GINA MARCELA POPAYAN RODRIGUEZ - -</v>
          </cell>
          <cell r="AG656"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656">
            <v>1</v>
          </cell>
          <cell r="AI656">
            <v>0</v>
          </cell>
          <cell r="AJ656">
            <v>0</v>
          </cell>
          <cell r="AK656">
            <v>0</v>
          </cell>
          <cell r="AL656">
            <v>0</v>
          </cell>
          <cell r="AM656">
            <v>1</v>
          </cell>
          <cell r="AN656" t="str">
            <v>DSCN_14</v>
          </cell>
          <cell r="AO656">
            <v>27228993.75</v>
          </cell>
          <cell r="AP656" t="str">
            <v>0</v>
          </cell>
          <cell r="AQ656">
            <v>0</v>
          </cell>
          <cell r="AR656" t="str">
            <v>0</v>
          </cell>
          <cell r="AS656">
            <v>0</v>
          </cell>
          <cell r="AT656">
            <v>27228993.75</v>
          </cell>
          <cell r="AU656">
            <v>0</v>
          </cell>
        </row>
        <row r="657">
          <cell r="A657">
            <v>126910225</v>
          </cell>
          <cell r="B657" t="str">
            <v>Dirección de Síntesis y Cuentas Nacionales</v>
          </cell>
          <cell r="C657" t="str">
            <v>DSCN</v>
          </cell>
          <cell r="D657" t="str">
            <v>DSCN_CT_2025_CR</v>
          </cell>
          <cell r="E657" t="str">
            <v>Cuentas Trimestrales</v>
          </cell>
          <cell r="F657" t="str">
            <v>Producción de información Estadística analizada</v>
          </cell>
          <cell r="G657" t="str">
            <v>Cuadros de resultados</v>
          </cell>
          <cell r="H657" t="str">
            <v>DSCN-Producción de información Estadística analizada-Cuadros de resultados</v>
          </cell>
          <cell r="I657" t="str">
            <v>202300000000008</v>
          </cell>
          <cell r="J657" t="str">
            <v>DIRECCIÓN TERRITORIAL CENTRAL</v>
          </cell>
          <cell r="K657" t="str">
            <v>DANE CENTRAL</v>
          </cell>
          <cell r="L657" t="str">
            <v>Talento Humano</v>
          </cell>
          <cell r="M657" t="str">
            <v>Profesional</v>
          </cell>
          <cell r="N657" t="str">
            <v>1</v>
          </cell>
          <cell r="O657">
            <v>10</v>
          </cell>
          <cell r="P657" t="str">
            <v>15</v>
          </cell>
          <cell r="Q657" t="str">
            <v>10.5000000000</v>
          </cell>
          <cell r="R657">
            <v>50</v>
          </cell>
          <cell r="S657">
            <v>5186475</v>
          </cell>
          <cell r="T657" t="str">
            <v>2025-02-10</v>
          </cell>
          <cell r="U657">
            <v>27228993.75</v>
          </cell>
          <cell r="V657">
            <v>25932375</v>
          </cell>
          <cell r="W657">
            <v>1296618.75</v>
          </cell>
          <cell r="X657" t="str">
            <v>NO</v>
          </cell>
          <cell r="Y657" t="str">
            <v>NO</v>
          </cell>
          <cell r="Z657" t="str">
            <v>62425</v>
          </cell>
          <cell r="AA657">
            <v>25932375</v>
          </cell>
          <cell r="AB657">
            <v>1296618.75</v>
          </cell>
          <cell r="AC657" t="str">
            <v>1314</v>
          </cell>
          <cell r="AD657" t="str">
            <v>Dirección de Síntesis y Cuentas Nacionales</v>
          </cell>
          <cell r="AF657" t="str">
            <v>GINA MARCELA POPAYAN RODRIGUEZ - -</v>
          </cell>
          <cell r="AG657"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657">
            <v>1</v>
          </cell>
          <cell r="AI657">
            <v>0</v>
          </cell>
          <cell r="AJ657">
            <v>0</v>
          </cell>
          <cell r="AK657">
            <v>0</v>
          </cell>
          <cell r="AL657">
            <v>0</v>
          </cell>
          <cell r="AM657">
            <v>1</v>
          </cell>
          <cell r="AN657" t="str">
            <v>DSCN_14</v>
          </cell>
          <cell r="AO657">
            <v>27228993.75</v>
          </cell>
          <cell r="AP657" t="str">
            <v>0</v>
          </cell>
          <cell r="AQ657">
            <v>0</v>
          </cell>
          <cell r="AR657" t="str">
            <v>0</v>
          </cell>
          <cell r="AS657">
            <v>0</v>
          </cell>
          <cell r="AT657">
            <v>27228993.75</v>
          </cell>
          <cell r="AU657">
            <v>0</v>
          </cell>
        </row>
        <row r="658">
          <cell r="A658">
            <v>127010225</v>
          </cell>
          <cell r="B658" t="str">
            <v>Dirección de Síntesis y Cuentas Nacionales</v>
          </cell>
          <cell r="C658" t="str">
            <v>DSCN</v>
          </cell>
          <cell r="D658" t="str">
            <v>DSCN_BEC_2025_CR</v>
          </cell>
          <cell r="E658" t="str">
            <v>Bioeconomía Circular</v>
          </cell>
          <cell r="F658" t="str">
            <v>Producción de información Estadística analizada</v>
          </cell>
          <cell r="G658" t="str">
            <v>Cuadros de resultados</v>
          </cell>
          <cell r="H658" t="str">
            <v>DSCN-Producción de información Estadística analizada-Cuadros de resultados</v>
          </cell>
          <cell r="I658" t="str">
            <v>202300000000008</v>
          </cell>
          <cell r="J658" t="str">
            <v>DIRECCIÓN TERRITORIAL CENTRAL</v>
          </cell>
          <cell r="K658" t="str">
            <v>DANE CENTRAL</v>
          </cell>
          <cell r="L658" t="str">
            <v>Talento Humano</v>
          </cell>
          <cell r="M658" t="str">
            <v>Profesional</v>
          </cell>
          <cell r="N658" t="str">
            <v>1</v>
          </cell>
          <cell r="O658">
            <v>10</v>
          </cell>
          <cell r="P658" t="str">
            <v>18</v>
          </cell>
          <cell r="Q658" t="str">
            <v>10.6000000000</v>
          </cell>
          <cell r="R658">
            <v>100</v>
          </cell>
          <cell r="S658">
            <v>6005100</v>
          </cell>
          <cell r="T658" t="str">
            <v>2025-02-10</v>
          </cell>
          <cell r="U658">
            <v>63654060</v>
          </cell>
          <cell r="V658">
            <v>57048450</v>
          </cell>
          <cell r="W658">
            <v>6605610</v>
          </cell>
          <cell r="X658" t="str">
            <v>NO</v>
          </cell>
          <cell r="Y658" t="str">
            <v>NO</v>
          </cell>
          <cell r="Z658" t="str">
            <v>62825</v>
          </cell>
          <cell r="AA658">
            <v>57048450</v>
          </cell>
          <cell r="AB658">
            <v>6605610</v>
          </cell>
          <cell r="AC658" t="str">
            <v>1321</v>
          </cell>
          <cell r="AD658" t="str">
            <v>Dirección de Síntesis y Cuentas Nacionales</v>
          </cell>
          <cell r="AF658" t="str">
            <v>INGRID JOHANNA BONILLA TORRES - -</v>
          </cell>
          <cell r="AG658" t="str">
            <v>DSCN_02 - Publicar dos (2) boletines y sus anexos correspondientes a los resultados de la Cuenta Temática de Economía Circular - CTECI  y de la Cuenta Temática de Bioeconomía - CTB.</v>
          </cell>
          <cell r="AH658">
            <v>1</v>
          </cell>
          <cell r="AI658">
            <v>0</v>
          </cell>
          <cell r="AJ658">
            <v>0</v>
          </cell>
          <cell r="AK658">
            <v>0</v>
          </cell>
          <cell r="AL658">
            <v>0</v>
          </cell>
          <cell r="AM658">
            <v>1</v>
          </cell>
          <cell r="AN658" t="str">
            <v>DSCN_02</v>
          </cell>
          <cell r="AO658">
            <v>63654060</v>
          </cell>
          <cell r="AP658" t="str">
            <v>0</v>
          </cell>
          <cell r="AQ658">
            <v>0</v>
          </cell>
          <cell r="AR658" t="str">
            <v>0</v>
          </cell>
          <cell r="AS658">
            <v>0</v>
          </cell>
          <cell r="AT658">
            <v>63654060</v>
          </cell>
          <cell r="AU658">
            <v>0</v>
          </cell>
        </row>
        <row r="659">
          <cell r="A659">
            <v>127510225</v>
          </cell>
          <cell r="B659" t="str">
            <v>Dirección de Síntesis y Cuentas Nacionales</v>
          </cell>
          <cell r="C659" t="str">
            <v>DSCN</v>
          </cell>
          <cell r="D659" t="str">
            <v>DSCN_MTC_MIP_2025_CR</v>
          </cell>
          <cell r="E659" t="str">
            <v>Matrices Complementarias Mip</v>
          </cell>
          <cell r="F659" t="str">
            <v>Producción de información Estadística analizada</v>
          </cell>
          <cell r="G659" t="str">
            <v>Cuadros de resultados</v>
          </cell>
          <cell r="H659" t="str">
            <v>DSCN-Producción de información Estadística analizada-Cuadros de resultados</v>
          </cell>
          <cell r="I659" t="str">
            <v>202300000000008</v>
          </cell>
          <cell r="J659" t="str">
            <v>DIRECCIÓN TERRITORIAL CENTRAL</v>
          </cell>
          <cell r="K659" t="str">
            <v>DANE CENTRAL</v>
          </cell>
          <cell r="L659" t="str">
            <v>Talento Humano</v>
          </cell>
          <cell r="M659" t="str">
            <v>Profesional</v>
          </cell>
          <cell r="N659" t="str">
            <v>1</v>
          </cell>
          <cell r="O659">
            <v>10</v>
          </cell>
          <cell r="P659" t="str">
            <v>18</v>
          </cell>
          <cell r="Q659" t="str">
            <v>10.6000000000</v>
          </cell>
          <cell r="R659">
            <v>70</v>
          </cell>
          <cell r="S659">
            <v>4482698</v>
          </cell>
          <cell r="T659" t="str">
            <v>2025-02-10</v>
          </cell>
          <cell r="U659">
            <v>33261619.16</v>
          </cell>
          <cell r="V659">
            <v>31378886</v>
          </cell>
          <cell r="W659">
            <v>1882733.1600000041</v>
          </cell>
          <cell r="X659" t="str">
            <v>NO</v>
          </cell>
          <cell r="Y659" t="str">
            <v>NO</v>
          </cell>
          <cell r="Z659" t="str">
            <v>62225</v>
          </cell>
          <cell r="AA659">
            <v>31378886</v>
          </cell>
          <cell r="AB659">
            <v>1882733.1600000041</v>
          </cell>
          <cell r="AC659" t="str">
            <v>1340</v>
          </cell>
          <cell r="AD659" t="str">
            <v>Dirección de Síntesis y Cuentas Nacionales</v>
          </cell>
          <cell r="AF659" t="str">
            <v>LINA MARIA QUIROGA OCHOA - -</v>
          </cell>
          <cell r="AG659" t="str">
            <v>DSCN_13 -  Publicar un (1) boletín técnico y su(s) anexo(s) estadísticos de la Matriz utilización desagregada en productos nacionales e importados - MUPNI y un (1) boletín técnico y su(s) anexo(s) estadísticos de la Matriz Insumo Producto - MIP.</v>
          </cell>
          <cell r="AH659">
            <v>1</v>
          </cell>
          <cell r="AI659">
            <v>0</v>
          </cell>
          <cell r="AJ659">
            <v>0</v>
          </cell>
          <cell r="AK659">
            <v>0</v>
          </cell>
          <cell r="AL659">
            <v>0</v>
          </cell>
          <cell r="AM659">
            <v>1</v>
          </cell>
          <cell r="AN659" t="str">
            <v>DSCN_13</v>
          </cell>
          <cell r="AO659">
            <v>33261619.16</v>
          </cell>
          <cell r="AP659" t="str">
            <v>0</v>
          </cell>
          <cell r="AQ659">
            <v>0</v>
          </cell>
          <cell r="AR659" t="str">
            <v>0</v>
          </cell>
          <cell r="AS659">
            <v>0</v>
          </cell>
          <cell r="AT659">
            <v>33261619.16</v>
          </cell>
          <cell r="AU659">
            <v>0</v>
          </cell>
        </row>
        <row r="660">
          <cell r="A660">
            <v>127510225</v>
          </cell>
          <cell r="B660" t="str">
            <v>Dirección de Síntesis y Cuentas Nacionales</v>
          </cell>
          <cell r="C660" t="str">
            <v>DSCN</v>
          </cell>
          <cell r="D660" t="str">
            <v>DSCN_CABSS_2025_CR</v>
          </cell>
          <cell r="E660" t="str">
            <v>Cuentas Anuales de Bienes y Servicios</v>
          </cell>
          <cell r="F660" t="str">
            <v>Producción de información Estadística analizada</v>
          </cell>
          <cell r="G660" t="str">
            <v>Cuadros de resultados</v>
          </cell>
          <cell r="H660" t="str">
            <v>DSCN-Producción de información Estadística analizada-Cuadros de resultados</v>
          </cell>
          <cell r="I660" t="str">
            <v>202300000000008</v>
          </cell>
          <cell r="J660" t="str">
            <v>DIRECCIÓN TERRITORIAL CENTRAL</v>
          </cell>
          <cell r="K660" t="str">
            <v>DANE CENTRAL</v>
          </cell>
          <cell r="L660" t="str">
            <v>Talento Humano</v>
          </cell>
          <cell r="M660" t="str">
            <v>Profesional</v>
          </cell>
          <cell r="N660" t="str">
            <v>1</v>
          </cell>
          <cell r="O660">
            <v>10</v>
          </cell>
          <cell r="P660" t="str">
            <v>18</v>
          </cell>
          <cell r="Q660" t="str">
            <v>10.6000000000</v>
          </cell>
          <cell r="R660">
            <v>30</v>
          </cell>
          <cell r="S660">
            <v>4482698</v>
          </cell>
          <cell r="T660" t="str">
            <v>2025-02-10</v>
          </cell>
          <cell r="U660">
            <v>14254979.640000001</v>
          </cell>
          <cell r="V660">
            <v>13448094</v>
          </cell>
          <cell r="W660">
            <v>806885.6400000006</v>
          </cell>
          <cell r="X660" t="str">
            <v>NO</v>
          </cell>
          <cell r="Y660" t="str">
            <v>NO</v>
          </cell>
          <cell r="Z660" t="str">
            <v>62225</v>
          </cell>
          <cell r="AA660">
            <v>13448094</v>
          </cell>
          <cell r="AB660">
            <v>806885.6400000006</v>
          </cell>
          <cell r="AC660" t="str">
            <v>1340</v>
          </cell>
          <cell r="AD660" t="str">
            <v>Dirección de Síntesis y Cuentas Nacionales</v>
          </cell>
          <cell r="AF660" t="str">
            <v>LINA MARIA QUIROGA OCHOA - -</v>
          </cell>
          <cell r="AG660" t="str">
            <v>DSCN_13 -  Publicar un (1) boletín técnico y su(s) anexo(s) estadísticos de la Matriz utilización desagregada en productos nacionales e importados - MUPNI y un (1) boletín técnico y su(s) anexo(s) estadísticos de la Matriz Insumo Producto - MIP.</v>
          </cell>
          <cell r="AH660">
            <v>1</v>
          </cell>
          <cell r="AI660">
            <v>0</v>
          </cell>
          <cell r="AJ660">
            <v>0</v>
          </cell>
          <cell r="AK660">
            <v>0</v>
          </cell>
          <cell r="AL660">
            <v>0</v>
          </cell>
          <cell r="AM660">
            <v>1</v>
          </cell>
          <cell r="AN660" t="str">
            <v>DSCN_13</v>
          </cell>
          <cell r="AO660">
            <v>14254979.640000001</v>
          </cell>
          <cell r="AP660" t="str">
            <v>0</v>
          </cell>
          <cell r="AQ660">
            <v>0</v>
          </cell>
          <cell r="AR660" t="str">
            <v>0</v>
          </cell>
          <cell r="AS660">
            <v>0</v>
          </cell>
          <cell r="AT660">
            <v>14254979.640000001</v>
          </cell>
          <cell r="AU660">
            <v>0</v>
          </cell>
        </row>
        <row r="661">
          <cell r="A661">
            <v>127910225</v>
          </cell>
          <cell r="B661" t="str">
            <v>Dirección de Síntesis y Cuentas Nacionales</v>
          </cell>
          <cell r="C661" t="str">
            <v>DSCN</v>
          </cell>
          <cell r="D661" t="str">
            <v>DSCN_MTC_2025_BT</v>
          </cell>
          <cell r="E661" t="str">
            <v>Matrices Complementarias</v>
          </cell>
          <cell r="F661" t="str">
            <v>Producción de información Estadística analizada</v>
          </cell>
          <cell r="G661" t="str">
            <v>Boletines Técnicos</v>
          </cell>
          <cell r="H661" t="str">
            <v>DSCN-Producción de información Estadística analizada-Boletines Técnicos</v>
          </cell>
          <cell r="I661" t="str">
            <v>202300000000008</v>
          </cell>
          <cell r="J661" t="str">
            <v>DIRECCIÓN TERRITORIAL CENTRAL</v>
          </cell>
          <cell r="K661" t="str">
            <v>DANE CENTRAL</v>
          </cell>
          <cell r="L661" t="str">
            <v>Talento Humano</v>
          </cell>
          <cell r="M661" t="str">
            <v>Profesional</v>
          </cell>
          <cell r="N661" t="str">
            <v>1</v>
          </cell>
          <cell r="O661">
            <v>10</v>
          </cell>
          <cell r="P661" t="str">
            <v>23</v>
          </cell>
          <cell r="Q661" t="str">
            <v>10.7666666667</v>
          </cell>
          <cell r="R661">
            <v>20</v>
          </cell>
          <cell r="S661">
            <v>6933962</v>
          </cell>
          <cell r="T661" t="str">
            <v>2025-02-03</v>
          </cell>
          <cell r="U661">
            <v>14931131.51</v>
          </cell>
          <cell r="V661">
            <v>13867924</v>
          </cell>
          <cell r="W661">
            <v>1063207.51</v>
          </cell>
          <cell r="X661" t="str">
            <v>NO</v>
          </cell>
          <cell r="Y661" t="str">
            <v>NO</v>
          </cell>
          <cell r="Z661" t="str">
            <v>55925</v>
          </cell>
          <cell r="AA661">
            <v>13867924</v>
          </cell>
          <cell r="AB661">
            <v>1063207.51</v>
          </cell>
          <cell r="AC661" t="str">
            <v>1267</v>
          </cell>
          <cell r="AD661" t="str">
            <v>Dirección de Síntesis y Cuentas Nacionales</v>
          </cell>
          <cell r="AF661" t="str">
            <v>NICOLAS EDUARDO ROMERO ALEJO - -</v>
          </cell>
          <cell r="AG661" t="str">
            <v>DSCN_13 -  Publicar un (1) boletín técnico y su(s) anexo(s) estadísticos de la Matriz utilización desagregada en productos nacionales e importados - MUPNI y un (1) boletín técnico y su(s) anexo(s) estadísticos de la Matriz Insumo Producto - MIP.</v>
          </cell>
          <cell r="AH661">
            <v>1</v>
          </cell>
          <cell r="AI661">
            <v>0</v>
          </cell>
          <cell r="AJ661">
            <v>0</v>
          </cell>
          <cell r="AK661">
            <v>0</v>
          </cell>
          <cell r="AL661">
            <v>0</v>
          </cell>
          <cell r="AM661">
            <v>1</v>
          </cell>
          <cell r="AN661" t="str">
            <v>DSCN_13</v>
          </cell>
          <cell r="AO661">
            <v>14931131.51</v>
          </cell>
          <cell r="AP661" t="str">
            <v>0</v>
          </cell>
          <cell r="AQ661">
            <v>0</v>
          </cell>
          <cell r="AR661" t="str">
            <v>0</v>
          </cell>
          <cell r="AS661">
            <v>0</v>
          </cell>
          <cell r="AT661">
            <v>14931131.51</v>
          </cell>
          <cell r="AU661">
            <v>0</v>
          </cell>
        </row>
        <row r="662">
          <cell r="A662">
            <v>127910225</v>
          </cell>
          <cell r="B662" t="str">
            <v>Dirección de Síntesis y Cuentas Nacionales</v>
          </cell>
          <cell r="C662" t="str">
            <v>DSCN</v>
          </cell>
          <cell r="D662" t="str">
            <v>DSCN_MTR_2025_BT</v>
          </cell>
          <cell r="E662" t="str">
            <v>Matriz de Trabajo</v>
          </cell>
          <cell r="F662" t="str">
            <v>Producción de información Estadística analizada</v>
          </cell>
          <cell r="G662" t="str">
            <v>Boletines Técnicos</v>
          </cell>
          <cell r="H662" t="str">
            <v>DSCN-Producción de información Estadística analizada-Boletines Técnicos</v>
          </cell>
          <cell r="I662" t="str">
            <v>202300000000008</v>
          </cell>
          <cell r="J662" t="str">
            <v>DIRECCIÓN TERRITORIAL CENTRAL</v>
          </cell>
          <cell r="K662" t="str">
            <v>DANE CENTRAL</v>
          </cell>
          <cell r="L662" t="str">
            <v>Talento Humano</v>
          </cell>
          <cell r="M662" t="str">
            <v>Profesional</v>
          </cell>
          <cell r="N662" t="str">
            <v>1</v>
          </cell>
          <cell r="O662">
            <v>10</v>
          </cell>
          <cell r="P662" t="str">
            <v>23</v>
          </cell>
          <cell r="Q662" t="str">
            <v>10.7666666667</v>
          </cell>
          <cell r="R662">
            <v>20</v>
          </cell>
          <cell r="S662">
            <v>6933962</v>
          </cell>
          <cell r="T662" t="str">
            <v>2025-02-03</v>
          </cell>
          <cell r="U662">
            <v>14931131.51</v>
          </cell>
          <cell r="V662">
            <v>13867924</v>
          </cell>
          <cell r="W662">
            <v>1063207.51</v>
          </cell>
          <cell r="X662" t="str">
            <v>NO</v>
          </cell>
          <cell r="Y662" t="str">
            <v>NO</v>
          </cell>
          <cell r="Z662" t="str">
            <v>55925</v>
          </cell>
          <cell r="AA662">
            <v>13867924</v>
          </cell>
          <cell r="AB662">
            <v>1063207.51</v>
          </cell>
          <cell r="AC662" t="str">
            <v>1267</v>
          </cell>
          <cell r="AD662" t="str">
            <v>Dirección de Síntesis y Cuentas Nacionales</v>
          </cell>
          <cell r="AF662" t="str">
            <v>NICOLAS EDUARDO ROMERO ALEJO - -</v>
          </cell>
          <cell r="AG662" t="str">
            <v>DSCN_13 -  Publicar un (1) boletín técnico y su(s) anexo(s) estadísticos de la Matriz utilización desagregada en productos nacionales e importados - MUPNI y un (1) boletín técnico y su(s) anexo(s) estadísticos de la Matriz Insumo Producto - MIP.</v>
          </cell>
          <cell r="AH662">
            <v>1</v>
          </cell>
          <cell r="AI662">
            <v>0</v>
          </cell>
          <cell r="AJ662">
            <v>0</v>
          </cell>
          <cell r="AK662">
            <v>0</v>
          </cell>
          <cell r="AL662">
            <v>0</v>
          </cell>
          <cell r="AM662">
            <v>1</v>
          </cell>
          <cell r="AN662" t="str">
            <v>DSCN_13</v>
          </cell>
          <cell r="AO662">
            <v>14931131.51</v>
          </cell>
          <cell r="AP662" t="str">
            <v>0</v>
          </cell>
          <cell r="AQ662">
            <v>0</v>
          </cell>
          <cell r="AR662" t="str">
            <v>0</v>
          </cell>
          <cell r="AS662">
            <v>0</v>
          </cell>
          <cell r="AT662">
            <v>14931131.51</v>
          </cell>
          <cell r="AU662">
            <v>0</v>
          </cell>
        </row>
        <row r="663">
          <cell r="A663">
            <v>127910225</v>
          </cell>
          <cell r="B663" t="str">
            <v>Dirección de Síntesis y Cuentas Nacionales</v>
          </cell>
          <cell r="C663" t="str">
            <v>DSCN</v>
          </cell>
          <cell r="D663" t="str">
            <v>DSCN_PTF_2025_BT</v>
          </cell>
          <cell r="E663" t="str">
            <v>Productividad Total de Factores</v>
          </cell>
          <cell r="F663" t="str">
            <v>Producción de información Estadística analizada</v>
          </cell>
          <cell r="G663" t="str">
            <v>Boletines Técnicos</v>
          </cell>
          <cell r="H663" t="str">
            <v>DSCN-Producción de información Estadística analizada-Boletines Técnicos</v>
          </cell>
          <cell r="I663" t="str">
            <v>202300000000008</v>
          </cell>
          <cell r="J663" t="str">
            <v>DIRECCIÓN TERRITORIAL CENTRAL</v>
          </cell>
          <cell r="K663" t="str">
            <v>DANE CENTRAL</v>
          </cell>
          <cell r="L663" t="str">
            <v>Talento Humano</v>
          </cell>
          <cell r="M663" t="str">
            <v>Profesional</v>
          </cell>
          <cell r="N663" t="str">
            <v>1</v>
          </cell>
          <cell r="O663">
            <v>10</v>
          </cell>
          <cell r="P663" t="str">
            <v>23</v>
          </cell>
          <cell r="Q663" t="str">
            <v>10.7666666667</v>
          </cell>
          <cell r="R663">
            <v>60</v>
          </cell>
          <cell r="S663">
            <v>6933962</v>
          </cell>
          <cell r="T663" t="str">
            <v>2025-02-03</v>
          </cell>
          <cell r="U663">
            <v>44793394.520000003</v>
          </cell>
          <cell r="V663">
            <v>41603772</v>
          </cell>
          <cell r="W663">
            <v>3189622.5200000028</v>
          </cell>
          <cell r="X663" t="str">
            <v>NO</v>
          </cell>
          <cell r="Y663" t="str">
            <v>NO</v>
          </cell>
          <cell r="Z663" t="str">
            <v>55925</v>
          </cell>
          <cell r="AA663">
            <v>41603772</v>
          </cell>
          <cell r="AB663">
            <v>3189622.5200000028</v>
          </cell>
          <cell r="AC663" t="str">
            <v>1267</v>
          </cell>
          <cell r="AD663" t="str">
            <v>Dirección de Síntesis y Cuentas Nacionales</v>
          </cell>
          <cell r="AF663" t="str">
            <v>NICOLAS EDUARDO ROMERO ALEJO - -</v>
          </cell>
          <cell r="AG663" t="str">
            <v>DSCN_13 -  Publicar un (1) boletín técnico y su(s) anexo(s) estadísticos de la Matriz utilización desagregada en productos nacionales e importados - MUPNI y un (1) boletín técnico y su(s) anexo(s) estadísticos de la Matriz Insumo Producto - MIP.</v>
          </cell>
          <cell r="AH663">
            <v>1</v>
          </cell>
          <cell r="AI663">
            <v>0</v>
          </cell>
          <cell r="AJ663">
            <v>0</v>
          </cell>
          <cell r="AK663">
            <v>0</v>
          </cell>
          <cell r="AL663">
            <v>0</v>
          </cell>
          <cell r="AM663">
            <v>1</v>
          </cell>
          <cell r="AN663" t="str">
            <v>DSCN_13</v>
          </cell>
          <cell r="AO663">
            <v>44793394.520000003</v>
          </cell>
          <cell r="AP663" t="str">
            <v>0</v>
          </cell>
          <cell r="AQ663">
            <v>0</v>
          </cell>
          <cell r="AR663" t="str">
            <v>0</v>
          </cell>
          <cell r="AS663">
            <v>0</v>
          </cell>
          <cell r="AT663">
            <v>44793394.520000003</v>
          </cell>
          <cell r="AU663">
            <v>0</v>
          </cell>
        </row>
        <row r="664">
          <cell r="A664">
            <v>124310225</v>
          </cell>
          <cell r="B664" t="str">
            <v>Dirección de Síntesis y Cuentas Nacionales</v>
          </cell>
          <cell r="C664" t="str">
            <v>DSCN</v>
          </cell>
          <cell r="D664" t="str">
            <v>DSCN_ITAED_2025_BT</v>
          </cell>
          <cell r="E664" t="str">
            <v>Indicador Trimestral de Actividad Economica Departamental</v>
          </cell>
          <cell r="F664" t="str">
            <v>Producción de información Estadística analizada</v>
          </cell>
          <cell r="G664" t="str">
            <v>Boletines Técnicos</v>
          </cell>
          <cell r="H664" t="str">
            <v>DSCN-Producción de información Estadística analizada-Boletines Técnicos</v>
          </cell>
          <cell r="I664" t="str">
            <v>202300000000008</v>
          </cell>
          <cell r="J664" t="str">
            <v>DIRECCIÓN TERRITORIAL CENTRAL</v>
          </cell>
          <cell r="K664" t="str">
            <v>DANE CENTRAL</v>
          </cell>
          <cell r="L664" t="str">
            <v>Talento Humano</v>
          </cell>
          <cell r="M664" t="str">
            <v>Profesional</v>
          </cell>
          <cell r="N664" t="str">
            <v>1</v>
          </cell>
          <cell r="O664">
            <v>11</v>
          </cell>
          <cell r="P664" t="str">
            <v>15</v>
          </cell>
          <cell r="Q664" t="str">
            <v>11.5</v>
          </cell>
          <cell r="R664">
            <v>40</v>
          </cell>
          <cell r="S664">
            <v>6200000</v>
          </cell>
          <cell r="T664" t="str">
            <v>2025-01-07 00:00:00</v>
          </cell>
          <cell r="U664">
            <v>28520000</v>
          </cell>
          <cell r="V664">
            <v>28520000</v>
          </cell>
          <cell r="W664">
            <v>0</v>
          </cell>
          <cell r="X664" t="str">
            <v>NO</v>
          </cell>
          <cell r="Y664" t="str">
            <v>NO</v>
          </cell>
          <cell r="Z664" t="str">
            <v>22525</v>
          </cell>
          <cell r="AA664">
            <v>28520000</v>
          </cell>
          <cell r="AB664">
            <v>0</v>
          </cell>
          <cell r="AC664" t="str">
            <v>1157</v>
          </cell>
          <cell r="AD664" t="str">
            <v>Dirección de Síntesis y Cuentas Nacionales</v>
          </cell>
          <cell r="AF664" t="str">
            <v>PRIORITARIO_ADRIAN GIRALDO SERNA - -</v>
          </cell>
          <cell r="AG664" t="str">
            <v>DSCN_15 - Publicar en cada trimestre de 2025, el Indicador Trimestral de Actividad Económica por Departamentos - ITAED, correspondiente a los trimestres III y IV de 2023, y trimestres I y II de 2024</v>
          </cell>
          <cell r="AH664">
            <v>1</v>
          </cell>
          <cell r="AI664">
            <v>0</v>
          </cell>
          <cell r="AJ664">
            <v>0</v>
          </cell>
          <cell r="AK664">
            <v>0</v>
          </cell>
          <cell r="AL664">
            <v>0</v>
          </cell>
          <cell r="AM664">
            <v>1</v>
          </cell>
          <cell r="AN664" t="str">
            <v>DSCN_15</v>
          </cell>
          <cell r="AO664">
            <v>28520000</v>
          </cell>
          <cell r="AP664" t="str">
            <v>0</v>
          </cell>
          <cell r="AQ664">
            <v>0</v>
          </cell>
          <cell r="AR664" t="str">
            <v>0</v>
          </cell>
          <cell r="AS664">
            <v>0</v>
          </cell>
          <cell r="AT664">
            <v>28520000</v>
          </cell>
          <cell r="AU664">
            <v>0</v>
          </cell>
        </row>
        <row r="665">
          <cell r="A665">
            <v>124310225</v>
          </cell>
          <cell r="B665" t="str">
            <v>Dirección de Síntesis y Cuentas Nacionales</v>
          </cell>
          <cell r="C665" t="str">
            <v>DSCN</v>
          </cell>
          <cell r="D665" t="str">
            <v>DSCN_CD_2025_BT</v>
          </cell>
          <cell r="E665" t="str">
            <v>Cuentas Departamentales</v>
          </cell>
          <cell r="F665" t="str">
            <v>Producción de información Estadística analizada</v>
          </cell>
          <cell r="G665" t="str">
            <v>Boletines Técnicos</v>
          </cell>
          <cell r="H665" t="str">
            <v>DSCN-Producción de información Estadística analizada-Boletines Técnicos</v>
          </cell>
          <cell r="I665" t="str">
            <v>202300000000008</v>
          </cell>
          <cell r="J665" t="str">
            <v>DIRECCIÓN TERRITORIAL CENTRAL</v>
          </cell>
          <cell r="K665" t="str">
            <v>DANE CENTRAL</v>
          </cell>
          <cell r="L665" t="str">
            <v>Talento Humano</v>
          </cell>
          <cell r="M665" t="str">
            <v>Profesional</v>
          </cell>
          <cell r="N665" t="str">
            <v>1</v>
          </cell>
          <cell r="O665">
            <v>11</v>
          </cell>
          <cell r="P665" t="str">
            <v>15</v>
          </cell>
          <cell r="Q665" t="str">
            <v>11.5</v>
          </cell>
          <cell r="R665">
            <v>60</v>
          </cell>
          <cell r="S665">
            <v>6200000</v>
          </cell>
          <cell r="T665" t="str">
            <v>2025-01-07 00:00:00</v>
          </cell>
          <cell r="U665">
            <v>42780000</v>
          </cell>
          <cell r="V665">
            <v>42780000</v>
          </cell>
          <cell r="W665">
            <v>0</v>
          </cell>
          <cell r="X665" t="str">
            <v>NO</v>
          </cell>
          <cell r="Y665" t="str">
            <v>NO</v>
          </cell>
          <cell r="Z665" t="str">
            <v>22525</v>
          </cell>
          <cell r="AA665">
            <v>42780000</v>
          </cell>
          <cell r="AB665">
            <v>0</v>
          </cell>
          <cell r="AC665" t="str">
            <v>1157</v>
          </cell>
          <cell r="AD665" t="str">
            <v>Dirección de Síntesis y Cuentas Nacionales</v>
          </cell>
          <cell r="AF665" t="str">
            <v>PRIORITARIO_ADRIAN GIRALDO SERNA - -</v>
          </cell>
          <cell r="AG665" t="str">
            <v>DSCN_15 - Publicar en cada trimestre de 2025, el Indicador Trimestral de Actividad Económica por Departamentos - ITAED, correspondiente a los trimestres III y IV de 2023, y trimestres I y II de 2024</v>
          </cell>
          <cell r="AH665">
            <v>1</v>
          </cell>
          <cell r="AI665">
            <v>0</v>
          </cell>
          <cell r="AJ665">
            <v>0</v>
          </cell>
          <cell r="AK665">
            <v>0</v>
          </cell>
          <cell r="AL665">
            <v>0</v>
          </cell>
          <cell r="AM665">
            <v>1</v>
          </cell>
          <cell r="AN665" t="str">
            <v>DSCN_15</v>
          </cell>
          <cell r="AO665">
            <v>42780000</v>
          </cell>
          <cell r="AP665" t="str">
            <v>0</v>
          </cell>
          <cell r="AQ665">
            <v>0</v>
          </cell>
          <cell r="AR665" t="str">
            <v>0</v>
          </cell>
          <cell r="AS665">
            <v>0</v>
          </cell>
          <cell r="AT665">
            <v>42780000</v>
          </cell>
          <cell r="AU665">
            <v>0</v>
          </cell>
        </row>
        <row r="666">
          <cell r="A666">
            <v>124110225</v>
          </cell>
          <cell r="B666" t="str">
            <v>Dirección de Síntesis y Cuentas Nacionales</v>
          </cell>
          <cell r="C666" t="str">
            <v>DSCN</v>
          </cell>
          <cell r="D666" t="str">
            <v>DSCN_CABSS_2025_CR</v>
          </cell>
          <cell r="E666" t="str">
            <v>Cuentas Anuales de Bienes y Servicios</v>
          </cell>
          <cell r="F666" t="str">
            <v>Producción de información Estadística analizada</v>
          </cell>
          <cell r="G666" t="str">
            <v>Cuadros de resultados</v>
          </cell>
          <cell r="H666" t="str">
            <v>DSCN-Producción de información Estadística analizada-Cuadros de resultados</v>
          </cell>
          <cell r="I666" t="str">
            <v>202300000000008</v>
          </cell>
          <cell r="J666" t="str">
            <v>DIRECCIÓN TERRITORIAL CENTRAL</v>
          </cell>
          <cell r="K666" t="str">
            <v>DANE CENTRAL</v>
          </cell>
          <cell r="L666" t="str">
            <v>Talento Humano</v>
          </cell>
          <cell r="M666" t="str">
            <v>Profesional</v>
          </cell>
          <cell r="N666" t="str">
            <v>1</v>
          </cell>
          <cell r="O666">
            <v>11</v>
          </cell>
          <cell r="P666" t="str">
            <v>15</v>
          </cell>
          <cell r="Q666" t="str">
            <v>11.5</v>
          </cell>
          <cell r="R666">
            <v>30</v>
          </cell>
          <cell r="S666">
            <v>6223770</v>
          </cell>
          <cell r="T666" t="str">
            <v>2025-01-07 00:00:00</v>
          </cell>
          <cell r="U666">
            <v>21472006.5</v>
          </cell>
          <cell r="V666">
            <v>21472006.5</v>
          </cell>
          <cell r="W666">
            <v>0</v>
          </cell>
          <cell r="X666" t="str">
            <v>NO</v>
          </cell>
          <cell r="Y666" t="str">
            <v>NO</v>
          </cell>
          <cell r="Z666" t="str">
            <v>14025</v>
          </cell>
          <cell r="AA666">
            <v>21472006.5</v>
          </cell>
          <cell r="AB666">
            <v>0</v>
          </cell>
          <cell r="AC666" t="str">
            <v>1155</v>
          </cell>
          <cell r="AD666" t="str">
            <v>Dirección de Síntesis y Cuentas Nacionales</v>
          </cell>
          <cell r="AF666" t="str">
            <v>PRIORITARIO_SOLANGE VICTORIA TOVAR ROA - -</v>
          </cell>
          <cell r="AG666"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666">
            <v>1</v>
          </cell>
          <cell r="AI666">
            <v>0</v>
          </cell>
          <cell r="AJ666">
            <v>0</v>
          </cell>
          <cell r="AK666">
            <v>0</v>
          </cell>
          <cell r="AL666">
            <v>0</v>
          </cell>
          <cell r="AM666">
            <v>1</v>
          </cell>
          <cell r="AN666" t="str">
            <v>DSCN_14</v>
          </cell>
          <cell r="AO666">
            <v>21472006.5</v>
          </cell>
          <cell r="AP666" t="str">
            <v>0</v>
          </cell>
          <cell r="AQ666">
            <v>0</v>
          </cell>
          <cell r="AR666" t="str">
            <v>0</v>
          </cell>
          <cell r="AS666">
            <v>0</v>
          </cell>
          <cell r="AT666">
            <v>21472006.5</v>
          </cell>
          <cell r="AU666">
            <v>0</v>
          </cell>
        </row>
        <row r="667">
          <cell r="A667">
            <v>124110225</v>
          </cell>
          <cell r="B667" t="str">
            <v>Dirección de Síntesis y Cuentas Nacionales</v>
          </cell>
          <cell r="C667" t="str">
            <v>DSCN</v>
          </cell>
          <cell r="D667" t="str">
            <v>DSCN_CABSS_2025_CR</v>
          </cell>
          <cell r="E667" t="str">
            <v>Cuentas Anuales de Bienes y Servicios</v>
          </cell>
          <cell r="F667" t="str">
            <v>Producción de información Estadística analizada</v>
          </cell>
          <cell r="G667" t="str">
            <v>Cuadros de resultados</v>
          </cell>
          <cell r="H667" t="str">
            <v>DSCN-Producción de información Estadística analizada-Cuadros de resultados</v>
          </cell>
          <cell r="I667" t="str">
            <v>202300000000008</v>
          </cell>
          <cell r="J667" t="str">
            <v>DIRECCIÓN TERRITORIAL CENTRAL</v>
          </cell>
          <cell r="K667" t="str">
            <v>DANE CENTRAL</v>
          </cell>
          <cell r="L667" t="str">
            <v>Talento Humano</v>
          </cell>
          <cell r="M667" t="str">
            <v>Profesional</v>
          </cell>
          <cell r="N667" t="str">
            <v>1</v>
          </cell>
          <cell r="O667">
            <v>11</v>
          </cell>
          <cell r="P667" t="str">
            <v>15</v>
          </cell>
          <cell r="Q667" t="str">
            <v>11.5</v>
          </cell>
          <cell r="R667">
            <v>30</v>
          </cell>
          <cell r="S667">
            <v>6223770</v>
          </cell>
          <cell r="T667" t="str">
            <v>2025-01-07 00:00:00</v>
          </cell>
          <cell r="U667">
            <v>21472006.5</v>
          </cell>
          <cell r="V667">
            <v>21472006.5</v>
          </cell>
          <cell r="W667">
            <v>0</v>
          </cell>
          <cell r="X667" t="str">
            <v>NO</v>
          </cell>
          <cell r="Y667" t="str">
            <v>NO</v>
          </cell>
          <cell r="Z667" t="str">
            <v>14025</v>
          </cell>
          <cell r="AA667">
            <v>21472006.5</v>
          </cell>
          <cell r="AB667">
            <v>0</v>
          </cell>
          <cell r="AC667" t="str">
            <v>1155</v>
          </cell>
          <cell r="AD667" t="str">
            <v>Dirección de Síntesis y Cuentas Nacionales</v>
          </cell>
          <cell r="AF667" t="str">
            <v>PRIORITARIO_SOLANGE VICTORIA TOVAR ROA - -</v>
          </cell>
          <cell r="AG667"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667">
            <v>1</v>
          </cell>
          <cell r="AI667">
            <v>0</v>
          </cell>
          <cell r="AJ667">
            <v>0</v>
          </cell>
          <cell r="AK667">
            <v>0</v>
          </cell>
          <cell r="AL667">
            <v>0</v>
          </cell>
          <cell r="AM667">
            <v>1</v>
          </cell>
          <cell r="AN667" t="str">
            <v>DSCN_14</v>
          </cell>
          <cell r="AO667">
            <v>21472006.5</v>
          </cell>
          <cell r="AP667" t="str">
            <v>0</v>
          </cell>
          <cell r="AQ667">
            <v>0</v>
          </cell>
          <cell r="AR667" t="str">
            <v>0</v>
          </cell>
          <cell r="AS667">
            <v>0</v>
          </cell>
          <cell r="AT667">
            <v>21472006.5</v>
          </cell>
          <cell r="AU667">
            <v>0</v>
          </cell>
        </row>
        <row r="668">
          <cell r="A668">
            <v>124110225</v>
          </cell>
          <cell r="B668" t="str">
            <v>Dirección de Síntesis y Cuentas Nacionales</v>
          </cell>
          <cell r="C668" t="str">
            <v>DSCN</v>
          </cell>
          <cell r="D668" t="str">
            <v>DSCN_PIB_2025_CR</v>
          </cell>
          <cell r="E668" t="str">
            <v>Producto Interno Bruto PIB</v>
          </cell>
          <cell r="F668" t="str">
            <v>Producción de información Estadística analizada</v>
          </cell>
          <cell r="G668" t="str">
            <v>Cuadros de resultados</v>
          </cell>
          <cell r="H668" t="str">
            <v>DSCN-Producción de información Estadística analizada-Cuadros de resultados</v>
          </cell>
          <cell r="I668" t="str">
            <v>202300000000008</v>
          </cell>
          <cell r="J668" t="str">
            <v>DIRECCIÓN TERRITORIAL CENTRAL</v>
          </cell>
          <cell r="K668" t="str">
            <v>DANE CENTRAL</v>
          </cell>
          <cell r="L668" t="str">
            <v>Talento Humano</v>
          </cell>
          <cell r="M668" t="str">
            <v>Profesional</v>
          </cell>
          <cell r="N668" t="str">
            <v>1</v>
          </cell>
          <cell r="O668">
            <v>11</v>
          </cell>
          <cell r="P668" t="str">
            <v>15</v>
          </cell>
          <cell r="Q668" t="str">
            <v>11.5</v>
          </cell>
          <cell r="R668">
            <v>40</v>
          </cell>
          <cell r="S668">
            <v>6223770</v>
          </cell>
          <cell r="T668" t="str">
            <v>2025-01-07 00:00:00</v>
          </cell>
          <cell r="U668">
            <v>28629342</v>
          </cell>
          <cell r="V668">
            <v>28629342</v>
          </cell>
          <cell r="W668">
            <v>0</v>
          </cell>
          <cell r="X668" t="str">
            <v>NO</v>
          </cell>
          <cell r="Y668" t="str">
            <v>NO</v>
          </cell>
          <cell r="Z668" t="str">
            <v>14025</v>
          </cell>
          <cell r="AA668">
            <v>28629342</v>
          </cell>
          <cell r="AB668">
            <v>0</v>
          </cell>
          <cell r="AC668" t="str">
            <v>1155</v>
          </cell>
          <cell r="AD668" t="str">
            <v>Dirección de Síntesis y Cuentas Nacionales</v>
          </cell>
          <cell r="AF668" t="str">
            <v>PRIORITARIO_SOLANGE VICTORIA TOVAR ROA - -</v>
          </cell>
          <cell r="AG668"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668">
            <v>1</v>
          </cell>
          <cell r="AI668">
            <v>0</v>
          </cell>
          <cell r="AJ668">
            <v>0</v>
          </cell>
          <cell r="AK668">
            <v>0</v>
          </cell>
          <cell r="AL668">
            <v>0</v>
          </cell>
          <cell r="AM668">
            <v>1</v>
          </cell>
          <cell r="AN668" t="str">
            <v>DSCN_14</v>
          </cell>
          <cell r="AO668">
            <v>28629342</v>
          </cell>
          <cell r="AP668" t="str">
            <v>0</v>
          </cell>
          <cell r="AQ668">
            <v>0</v>
          </cell>
          <cell r="AR668" t="str">
            <v>0</v>
          </cell>
          <cell r="AS668">
            <v>0</v>
          </cell>
          <cell r="AT668">
            <v>28629342</v>
          </cell>
          <cell r="AU668">
            <v>0</v>
          </cell>
        </row>
        <row r="669">
          <cell r="A669">
            <v>124010225</v>
          </cell>
          <cell r="B669" t="str">
            <v>Dirección de Síntesis y Cuentas Nacionales</v>
          </cell>
          <cell r="C669" t="str">
            <v>DSCN</v>
          </cell>
          <cell r="D669" t="str">
            <v>DSCN_ISE_2025_BT</v>
          </cell>
          <cell r="E669" t="str">
            <v>Indicador de Seguimiento a la Economía ISE</v>
          </cell>
          <cell r="F669" t="str">
            <v>Producción de información Estadística analizada</v>
          </cell>
          <cell r="G669" t="str">
            <v>Boletines Técnicos</v>
          </cell>
          <cell r="H669" t="str">
            <v>DSCN-Producción de información Estadística analizada-Boletines Técnicos</v>
          </cell>
          <cell r="I669" t="str">
            <v>202300000000008</v>
          </cell>
          <cell r="J669" t="str">
            <v>DIRECCIÓN TERRITORIAL CENTRAL</v>
          </cell>
          <cell r="K669" t="str">
            <v>DANE CENTRAL</v>
          </cell>
          <cell r="L669" t="str">
            <v>Talento Humano</v>
          </cell>
          <cell r="M669" t="str">
            <v>Profesional</v>
          </cell>
          <cell r="N669" t="str">
            <v>1</v>
          </cell>
          <cell r="O669">
            <v>11</v>
          </cell>
          <cell r="P669" t="str">
            <v>15</v>
          </cell>
          <cell r="Q669" t="str">
            <v>11.5</v>
          </cell>
          <cell r="R669">
            <v>50</v>
          </cell>
          <cell r="S669">
            <v>7078193</v>
          </cell>
          <cell r="T669" t="str">
            <v>2025-01-07 00:00:00</v>
          </cell>
          <cell r="U669">
            <v>40699609.75</v>
          </cell>
          <cell r="V669">
            <v>40699609.75</v>
          </cell>
          <cell r="W669">
            <v>0</v>
          </cell>
          <cell r="X669" t="str">
            <v>NO</v>
          </cell>
          <cell r="Y669" t="str">
            <v>NO</v>
          </cell>
          <cell r="Z669" t="str">
            <v>14725</v>
          </cell>
          <cell r="AA669">
            <v>40699609.75</v>
          </cell>
          <cell r="AB669">
            <v>0</v>
          </cell>
          <cell r="AC669" t="str">
            <v>1153</v>
          </cell>
          <cell r="AD669" t="str">
            <v>Dirección de Síntesis y Cuentas Nacionales</v>
          </cell>
          <cell r="AF669" t="str">
            <v>PRIORITARIO_SINDY JAZMIN GARCIA GARCIA - -</v>
          </cell>
          <cell r="AG669" t="str">
            <v>DSCN_10 - Publicar doce (12) boletines técnicos y sus anexos estadísticos correspondientes a los resultados del Indicador de Seguimiento a la Economía - ISE.</v>
          </cell>
          <cell r="AH669">
            <v>1</v>
          </cell>
          <cell r="AI669">
            <v>0</v>
          </cell>
          <cell r="AJ669">
            <v>0</v>
          </cell>
          <cell r="AK669">
            <v>0</v>
          </cell>
          <cell r="AL669">
            <v>0</v>
          </cell>
          <cell r="AM669">
            <v>1</v>
          </cell>
          <cell r="AN669" t="str">
            <v>DSCN_10</v>
          </cell>
          <cell r="AO669">
            <v>40699609.75</v>
          </cell>
          <cell r="AP669" t="str">
            <v>0</v>
          </cell>
          <cell r="AQ669">
            <v>0</v>
          </cell>
          <cell r="AR669" t="str">
            <v>0</v>
          </cell>
          <cell r="AS669">
            <v>0</v>
          </cell>
          <cell r="AT669">
            <v>40699609.75</v>
          </cell>
          <cell r="AU669">
            <v>0</v>
          </cell>
        </row>
        <row r="670">
          <cell r="A670">
            <v>124010225</v>
          </cell>
          <cell r="B670" t="str">
            <v>Dirección de Síntesis y Cuentas Nacionales</v>
          </cell>
          <cell r="C670" t="str">
            <v>DSCN</v>
          </cell>
          <cell r="D670" t="str">
            <v>DSCN_PIB_2025_BT</v>
          </cell>
          <cell r="E670" t="str">
            <v>Producto Interno Bruto PIB</v>
          </cell>
          <cell r="F670" t="str">
            <v>Producción de información Estadística analizada</v>
          </cell>
          <cell r="G670" t="str">
            <v>Boletines Técnicos</v>
          </cell>
          <cell r="H670" t="str">
            <v>DSCN-Producción de información Estadística analizada-Boletines Técnicos</v>
          </cell>
          <cell r="I670" t="str">
            <v>202300000000008</v>
          </cell>
          <cell r="J670" t="str">
            <v>DIRECCIÓN TERRITORIAL CENTRAL</v>
          </cell>
          <cell r="K670" t="str">
            <v>DANE CENTRAL</v>
          </cell>
          <cell r="L670" t="str">
            <v>Talento Humano</v>
          </cell>
          <cell r="M670" t="str">
            <v>Profesional</v>
          </cell>
          <cell r="N670" t="str">
            <v>1</v>
          </cell>
          <cell r="O670">
            <v>11</v>
          </cell>
          <cell r="P670" t="str">
            <v>15</v>
          </cell>
          <cell r="Q670" t="str">
            <v>11.5</v>
          </cell>
          <cell r="R670">
            <v>50</v>
          </cell>
          <cell r="S670">
            <v>7078193</v>
          </cell>
          <cell r="T670" t="str">
            <v>2025-01-07 00:00:00</v>
          </cell>
          <cell r="U670">
            <v>40699609.75</v>
          </cell>
          <cell r="V670">
            <v>40699609.75</v>
          </cell>
          <cell r="W670">
            <v>0</v>
          </cell>
          <cell r="X670" t="str">
            <v>NO</v>
          </cell>
          <cell r="Y670" t="str">
            <v>NO</v>
          </cell>
          <cell r="Z670" t="str">
            <v>14725</v>
          </cell>
          <cell r="AA670">
            <v>40699609.75</v>
          </cell>
          <cell r="AB670">
            <v>0</v>
          </cell>
          <cell r="AC670" t="str">
            <v>1153</v>
          </cell>
          <cell r="AD670" t="str">
            <v>Dirección de Síntesis y Cuentas Nacionales</v>
          </cell>
          <cell r="AF670" t="str">
            <v>PRIORITARIO_SINDY JAZMIN GARCIA GARCIA - -</v>
          </cell>
          <cell r="AG670" t="str">
            <v>DSCN_10 - Publicar doce (12) boletines técnicos y sus anexos estadísticos correspondientes a los resultados del Indicador de Seguimiento a la Economía - ISE.</v>
          </cell>
          <cell r="AH670">
            <v>1</v>
          </cell>
          <cell r="AI670">
            <v>0</v>
          </cell>
          <cell r="AJ670">
            <v>0</v>
          </cell>
          <cell r="AK670">
            <v>0</v>
          </cell>
          <cell r="AL670">
            <v>0</v>
          </cell>
          <cell r="AM670">
            <v>1</v>
          </cell>
          <cell r="AN670" t="str">
            <v>DSCN_10</v>
          </cell>
          <cell r="AO670">
            <v>40699609.75</v>
          </cell>
          <cell r="AP670" t="str">
            <v>0</v>
          </cell>
          <cell r="AQ670">
            <v>0</v>
          </cell>
          <cell r="AR670" t="str">
            <v>0</v>
          </cell>
          <cell r="AS670">
            <v>0</v>
          </cell>
          <cell r="AT670">
            <v>40699609.75</v>
          </cell>
          <cell r="AU670">
            <v>0</v>
          </cell>
        </row>
        <row r="671">
          <cell r="A671">
            <v>123610225</v>
          </cell>
          <cell r="B671" t="str">
            <v>Dirección de Síntesis y Cuentas Nacionales</v>
          </cell>
          <cell r="C671" t="str">
            <v>DSCN</v>
          </cell>
          <cell r="D671" t="str">
            <v>DSCN_CABSS_2025_BT</v>
          </cell>
          <cell r="E671" t="str">
            <v>Cuentas Anuales de Bienes y Servicios</v>
          </cell>
          <cell r="F671" t="str">
            <v>Producción de información Estadística analizada</v>
          </cell>
          <cell r="G671" t="str">
            <v>Boletines Técnicos</v>
          </cell>
          <cell r="H671" t="str">
            <v>DSCN-Producción de información Estadística analizada-Boletines Técnicos</v>
          </cell>
          <cell r="I671" t="str">
            <v>202300000000008</v>
          </cell>
          <cell r="J671" t="str">
            <v>DIRECCIÓN TERRITORIAL CENTRAL</v>
          </cell>
          <cell r="K671" t="str">
            <v>DANE CENTRAL</v>
          </cell>
          <cell r="L671" t="str">
            <v>Talento Humano</v>
          </cell>
          <cell r="M671" t="str">
            <v>Profesional</v>
          </cell>
          <cell r="N671" t="str">
            <v>1</v>
          </cell>
          <cell r="O671">
            <v>11</v>
          </cell>
          <cell r="P671" t="str">
            <v>15</v>
          </cell>
          <cell r="Q671" t="str">
            <v>11.5</v>
          </cell>
          <cell r="R671">
            <v>30</v>
          </cell>
          <cell r="S671">
            <v>5198130</v>
          </cell>
          <cell r="T671" t="str">
            <v>2025-01-07</v>
          </cell>
          <cell r="U671">
            <v>17933548.5</v>
          </cell>
          <cell r="V671">
            <v>17933548.5</v>
          </cell>
          <cell r="W671">
            <v>0</v>
          </cell>
          <cell r="X671" t="str">
            <v>NO</v>
          </cell>
          <cell r="Y671" t="str">
            <v>NO</v>
          </cell>
          <cell r="Z671" t="str">
            <v>16025</v>
          </cell>
          <cell r="AA671">
            <v>17933548.5</v>
          </cell>
          <cell r="AB671">
            <v>0</v>
          </cell>
          <cell r="AC671" t="str">
            <v>1150</v>
          </cell>
          <cell r="AD671" t="str">
            <v>Dirección de Síntesis y Cuentas Nacionales</v>
          </cell>
          <cell r="AF671" t="str">
            <v>PRIORITARIO_ESTEBAN JIMENEZ RUBIANO - -</v>
          </cell>
          <cell r="AG671"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671">
            <v>1</v>
          </cell>
          <cell r="AI671">
            <v>0</v>
          </cell>
          <cell r="AJ671">
            <v>0</v>
          </cell>
          <cell r="AK671">
            <v>0</v>
          </cell>
          <cell r="AL671">
            <v>0</v>
          </cell>
          <cell r="AM671">
            <v>1</v>
          </cell>
          <cell r="AN671" t="str">
            <v>DSCN_14</v>
          </cell>
          <cell r="AO671">
            <v>17933548.5</v>
          </cell>
          <cell r="AP671" t="str">
            <v>0</v>
          </cell>
          <cell r="AQ671">
            <v>0</v>
          </cell>
          <cell r="AR671" t="str">
            <v>0</v>
          </cell>
          <cell r="AS671">
            <v>0</v>
          </cell>
          <cell r="AT671">
            <v>17933548.5</v>
          </cell>
          <cell r="AU671">
            <v>0</v>
          </cell>
        </row>
        <row r="672">
          <cell r="A672">
            <v>123610225</v>
          </cell>
          <cell r="B672" t="str">
            <v>Dirección de Síntesis y Cuentas Nacionales</v>
          </cell>
          <cell r="C672" t="str">
            <v>DSCN</v>
          </cell>
          <cell r="D672" t="str">
            <v>DSCN_ISE_2025_BT</v>
          </cell>
          <cell r="E672" t="str">
            <v>Indicador de Seguimiento a la Economía ISE</v>
          </cell>
          <cell r="F672" t="str">
            <v>Producción de información Estadística analizada</v>
          </cell>
          <cell r="G672" t="str">
            <v>Boletines Técnicos</v>
          </cell>
          <cell r="H672" t="str">
            <v>DSCN-Producción de información Estadística analizada-Boletines Técnicos</v>
          </cell>
          <cell r="I672" t="str">
            <v>202300000000008</v>
          </cell>
          <cell r="J672" t="str">
            <v>DIRECCIÓN TERRITORIAL CENTRAL</v>
          </cell>
          <cell r="K672" t="str">
            <v>DANE CENTRAL</v>
          </cell>
          <cell r="L672" t="str">
            <v>Talento Humano</v>
          </cell>
          <cell r="M672" t="str">
            <v>Profesional</v>
          </cell>
          <cell r="N672" t="str">
            <v>1</v>
          </cell>
          <cell r="O672">
            <v>11</v>
          </cell>
          <cell r="P672" t="str">
            <v>15</v>
          </cell>
          <cell r="Q672" t="str">
            <v>11.5</v>
          </cell>
          <cell r="R672">
            <v>35</v>
          </cell>
          <cell r="S672">
            <v>5198130</v>
          </cell>
          <cell r="T672" t="str">
            <v>2025-01-07</v>
          </cell>
          <cell r="U672">
            <v>20922473.25</v>
          </cell>
          <cell r="V672">
            <v>20922473.25</v>
          </cell>
          <cell r="W672">
            <v>0</v>
          </cell>
          <cell r="X672" t="str">
            <v>NO</v>
          </cell>
          <cell r="Y672" t="str">
            <v>NO</v>
          </cell>
          <cell r="Z672" t="str">
            <v>16025</v>
          </cell>
          <cell r="AA672">
            <v>20922473.25</v>
          </cell>
          <cell r="AB672">
            <v>0</v>
          </cell>
          <cell r="AC672" t="str">
            <v>1150</v>
          </cell>
          <cell r="AD672" t="str">
            <v>Dirección de Síntesis y Cuentas Nacionales</v>
          </cell>
          <cell r="AF672" t="str">
            <v>PRIORITARIO_ESTEBAN JIMENEZ RUBIANO - -</v>
          </cell>
          <cell r="AG672"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672">
            <v>1</v>
          </cell>
          <cell r="AI672">
            <v>0</v>
          </cell>
          <cell r="AJ672">
            <v>0</v>
          </cell>
          <cell r="AK672">
            <v>0</v>
          </cell>
          <cell r="AL672">
            <v>0</v>
          </cell>
          <cell r="AM672">
            <v>1</v>
          </cell>
          <cell r="AN672" t="str">
            <v>DSCN_14</v>
          </cell>
          <cell r="AO672">
            <v>20922473.25</v>
          </cell>
          <cell r="AP672" t="str">
            <v>0</v>
          </cell>
          <cell r="AQ672">
            <v>0</v>
          </cell>
          <cell r="AR672" t="str">
            <v>0</v>
          </cell>
          <cell r="AS672">
            <v>0</v>
          </cell>
          <cell r="AT672">
            <v>20922473.25</v>
          </cell>
          <cell r="AU672">
            <v>0</v>
          </cell>
        </row>
        <row r="673">
          <cell r="A673">
            <v>123610225</v>
          </cell>
          <cell r="B673" t="str">
            <v>Dirección de Síntesis y Cuentas Nacionales</v>
          </cell>
          <cell r="C673" t="str">
            <v>DSCN</v>
          </cell>
          <cell r="D673" t="str">
            <v>DSCN_PIB_2025_BT</v>
          </cell>
          <cell r="E673" t="str">
            <v>Producto Interno Bruto PIB</v>
          </cell>
          <cell r="F673" t="str">
            <v>Producción de información Estadística analizada</v>
          </cell>
          <cell r="G673" t="str">
            <v>Boletines Técnicos</v>
          </cell>
          <cell r="H673" t="str">
            <v>DSCN-Producción de información Estadística analizada-Boletines Técnicos</v>
          </cell>
          <cell r="I673" t="str">
            <v>202300000000008</v>
          </cell>
          <cell r="J673" t="str">
            <v>DIRECCIÓN TERRITORIAL CENTRAL</v>
          </cell>
          <cell r="K673" t="str">
            <v>DANE CENTRAL</v>
          </cell>
          <cell r="L673" t="str">
            <v>Talento Humano</v>
          </cell>
          <cell r="M673" t="str">
            <v>Profesional</v>
          </cell>
          <cell r="N673" t="str">
            <v>1</v>
          </cell>
          <cell r="O673">
            <v>11</v>
          </cell>
          <cell r="P673" t="str">
            <v>15</v>
          </cell>
          <cell r="Q673" t="str">
            <v>11.5</v>
          </cell>
          <cell r="R673">
            <v>35</v>
          </cell>
          <cell r="S673">
            <v>5198130</v>
          </cell>
          <cell r="T673" t="str">
            <v>2025-01-07</v>
          </cell>
          <cell r="U673">
            <v>20922473.25</v>
          </cell>
          <cell r="V673">
            <v>20922473.25</v>
          </cell>
          <cell r="W673">
            <v>0</v>
          </cell>
          <cell r="X673" t="str">
            <v>NO</v>
          </cell>
          <cell r="Y673" t="str">
            <v>NO</v>
          </cell>
          <cell r="Z673" t="str">
            <v>16025</v>
          </cell>
          <cell r="AA673">
            <v>20922473.25</v>
          </cell>
          <cell r="AB673">
            <v>0</v>
          </cell>
          <cell r="AC673" t="str">
            <v>1150</v>
          </cell>
          <cell r="AD673" t="str">
            <v>Dirección de Síntesis y Cuentas Nacionales</v>
          </cell>
          <cell r="AF673" t="str">
            <v>PRIORITARIO_ESTEBAN JIMENEZ RUBIANO - -</v>
          </cell>
          <cell r="AG673"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673">
            <v>1</v>
          </cell>
          <cell r="AI673">
            <v>0</v>
          </cell>
          <cell r="AJ673">
            <v>0</v>
          </cell>
          <cell r="AK673">
            <v>0</v>
          </cell>
          <cell r="AL673">
            <v>0</v>
          </cell>
          <cell r="AM673">
            <v>1</v>
          </cell>
          <cell r="AN673" t="str">
            <v>DSCN_14</v>
          </cell>
          <cell r="AO673">
            <v>20922473.25</v>
          </cell>
          <cell r="AP673" t="str">
            <v>0</v>
          </cell>
          <cell r="AQ673">
            <v>0</v>
          </cell>
          <cell r="AR673" t="str">
            <v>0</v>
          </cell>
          <cell r="AS673">
            <v>0</v>
          </cell>
          <cell r="AT673">
            <v>20922473.25</v>
          </cell>
          <cell r="AU673">
            <v>0</v>
          </cell>
        </row>
        <row r="674">
          <cell r="A674">
            <v>123510225</v>
          </cell>
          <cell r="B674" t="str">
            <v>Dirección de Síntesis y Cuentas Nacionales</v>
          </cell>
          <cell r="C674" t="str">
            <v>DSCN</v>
          </cell>
          <cell r="D674" t="str">
            <v>DSCN_ISE_2025_BT</v>
          </cell>
          <cell r="E674" t="str">
            <v>Indicador de Seguimiento a la Economía ISE</v>
          </cell>
          <cell r="F674" t="str">
            <v>Producción de información Estadística analizada</v>
          </cell>
          <cell r="G674" t="str">
            <v>Boletines Técnicos</v>
          </cell>
          <cell r="H674" t="str">
            <v>DSCN-Producción de información Estadística analizada-Boletines Técnicos</v>
          </cell>
          <cell r="I674" t="str">
            <v>202300000000008</v>
          </cell>
          <cell r="J674" t="str">
            <v>DIRECCIÓN TERRITORIAL CENTRAL</v>
          </cell>
          <cell r="K674" t="str">
            <v>DANE CENTRAL</v>
          </cell>
          <cell r="L674" t="str">
            <v>Talento Humano</v>
          </cell>
          <cell r="M674" t="str">
            <v>Profesional</v>
          </cell>
          <cell r="N674" t="str">
            <v>1</v>
          </cell>
          <cell r="O674">
            <v>11</v>
          </cell>
          <cell r="P674" t="str">
            <v>15</v>
          </cell>
          <cell r="Q674" t="str">
            <v>11.5</v>
          </cell>
          <cell r="R674">
            <v>50</v>
          </cell>
          <cell r="S674">
            <v>6900000</v>
          </cell>
          <cell r="T674" t="str">
            <v>2025-01-07 00:00:00</v>
          </cell>
          <cell r="U674">
            <v>39675000</v>
          </cell>
          <cell r="V674">
            <v>39675000</v>
          </cell>
          <cell r="W674">
            <v>0</v>
          </cell>
          <cell r="X674" t="str">
            <v>NO</v>
          </cell>
          <cell r="Y674" t="str">
            <v>NO</v>
          </cell>
          <cell r="Z674" t="str">
            <v>14525</v>
          </cell>
          <cell r="AA674">
            <v>39675000</v>
          </cell>
          <cell r="AB674">
            <v>0</v>
          </cell>
          <cell r="AC674" t="str">
            <v>1147</v>
          </cell>
          <cell r="AD674" t="str">
            <v>Dirección de Síntesis y Cuentas Nacionales</v>
          </cell>
          <cell r="AF674" t="str">
            <v>PRIORITARIO_BRYAN ANDRES CASTRILLON BAHAMON - -</v>
          </cell>
          <cell r="AG674" t="str">
            <v>DSCN_10 - Publicar doce (12) boletines técnicos y sus anexos estadísticos correspondientes a los resultados del Indicador de Seguimiento a la Economía - ISE.</v>
          </cell>
          <cell r="AH674">
            <v>1</v>
          </cell>
          <cell r="AI674">
            <v>0</v>
          </cell>
          <cell r="AJ674">
            <v>0</v>
          </cell>
          <cell r="AK674">
            <v>0</v>
          </cell>
          <cell r="AL674">
            <v>0</v>
          </cell>
          <cell r="AM674">
            <v>1</v>
          </cell>
          <cell r="AN674" t="str">
            <v>DSCN_10</v>
          </cell>
          <cell r="AO674">
            <v>39675000</v>
          </cell>
          <cell r="AP674" t="str">
            <v>0</v>
          </cell>
          <cell r="AQ674">
            <v>0</v>
          </cell>
          <cell r="AR674" t="str">
            <v>0</v>
          </cell>
          <cell r="AS674">
            <v>0</v>
          </cell>
          <cell r="AT674">
            <v>39675000</v>
          </cell>
          <cell r="AU674">
            <v>0</v>
          </cell>
        </row>
        <row r="675">
          <cell r="A675">
            <v>123510225</v>
          </cell>
          <cell r="B675" t="str">
            <v>Dirección de Síntesis y Cuentas Nacionales</v>
          </cell>
          <cell r="C675" t="str">
            <v>DSCN</v>
          </cell>
          <cell r="D675" t="str">
            <v>DSCN_PIB_2025_BT</v>
          </cell>
          <cell r="E675" t="str">
            <v>Producto Interno Bruto PIB</v>
          </cell>
          <cell r="F675" t="str">
            <v>Producción de información Estadística analizada</v>
          </cell>
          <cell r="G675" t="str">
            <v>Boletines Técnicos</v>
          </cell>
          <cell r="H675" t="str">
            <v>DSCN-Producción de información Estadística analizada-Boletines Técnicos</v>
          </cell>
          <cell r="I675" t="str">
            <v>202300000000008</v>
          </cell>
          <cell r="J675" t="str">
            <v>DIRECCIÓN TERRITORIAL CENTRAL</v>
          </cell>
          <cell r="K675" t="str">
            <v>DANE CENTRAL</v>
          </cell>
          <cell r="L675" t="str">
            <v>Talento Humano</v>
          </cell>
          <cell r="M675" t="str">
            <v>Profesional</v>
          </cell>
          <cell r="N675" t="str">
            <v>1</v>
          </cell>
          <cell r="O675">
            <v>11</v>
          </cell>
          <cell r="P675" t="str">
            <v>15</v>
          </cell>
          <cell r="Q675" t="str">
            <v>11.5</v>
          </cell>
          <cell r="R675">
            <v>50</v>
          </cell>
          <cell r="S675">
            <v>6900000</v>
          </cell>
          <cell r="T675" t="str">
            <v>2025-01-07 00:00:00</v>
          </cell>
          <cell r="U675">
            <v>39675000</v>
          </cell>
          <cell r="V675">
            <v>39675000</v>
          </cell>
          <cell r="W675">
            <v>0</v>
          </cell>
          <cell r="X675" t="str">
            <v>NO</v>
          </cell>
          <cell r="Y675" t="str">
            <v>NO</v>
          </cell>
          <cell r="Z675" t="str">
            <v>14525</v>
          </cell>
          <cell r="AA675">
            <v>39675000</v>
          </cell>
          <cell r="AB675">
            <v>0</v>
          </cell>
          <cell r="AC675" t="str">
            <v>1147</v>
          </cell>
          <cell r="AD675" t="str">
            <v>Dirección de Síntesis y Cuentas Nacionales</v>
          </cell>
          <cell r="AF675" t="str">
            <v>PRIORITARIO_BRYAN ANDRES CASTRILLON BAHAMON - -</v>
          </cell>
          <cell r="AG675" t="str">
            <v>DSCN_10 - Publicar doce (12) boletines técnicos y sus anexos estadísticos correspondientes a los resultados del Indicador de Seguimiento a la Economía - ISE.</v>
          </cell>
          <cell r="AH675">
            <v>1</v>
          </cell>
          <cell r="AI675">
            <v>0</v>
          </cell>
          <cell r="AJ675">
            <v>0</v>
          </cell>
          <cell r="AK675">
            <v>0</v>
          </cell>
          <cell r="AL675">
            <v>0</v>
          </cell>
          <cell r="AM675">
            <v>1</v>
          </cell>
          <cell r="AN675" t="str">
            <v>DSCN_10</v>
          </cell>
          <cell r="AO675">
            <v>39675000</v>
          </cell>
          <cell r="AP675" t="str">
            <v>0</v>
          </cell>
          <cell r="AQ675">
            <v>0</v>
          </cell>
          <cell r="AR675" t="str">
            <v>0</v>
          </cell>
          <cell r="AS675">
            <v>0</v>
          </cell>
          <cell r="AT675">
            <v>39675000</v>
          </cell>
          <cell r="AU675">
            <v>0</v>
          </cell>
        </row>
        <row r="676">
          <cell r="A676">
            <v>123410225</v>
          </cell>
          <cell r="B676" t="str">
            <v>Dirección de Síntesis y Cuentas Nacionales</v>
          </cell>
          <cell r="C676" t="str">
            <v>DSCN</v>
          </cell>
          <cell r="D676" t="str">
            <v>DSCN_ISE_2025_BT</v>
          </cell>
          <cell r="E676" t="str">
            <v>Indicador de Seguimiento a la Economía ISE</v>
          </cell>
          <cell r="F676" t="str">
            <v>Producción de información Estadística analizada</v>
          </cell>
          <cell r="G676" t="str">
            <v>Boletines Técnicos</v>
          </cell>
          <cell r="H676" t="str">
            <v>DSCN-Producción de información Estadística analizada-Boletines Técnicos</v>
          </cell>
          <cell r="I676" t="str">
            <v>202300000000008</v>
          </cell>
          <cell r="J676" t="str">
            <v>DIRECCIÓN TERRITORIAL CENTRAL</v>
          </cell>
          <cell r="K676" t="str">
            <v>DANE CENTRAL</v>
          </cell>
          <cell r="L676" t="str">
            <v>Talento Humano</v>
          </cell>
          <cell r="M676" t="str">
            <v>Profesional</v>
          </cell>
          <cell r="N676" t="str">
            <v>1</v>
          </cell>
          <cell r="O676">
            <v>11</v>
          </cell>
          <cell r="P676" t="str">
            <v>15</v>
          </cell>
          <cell r="Q676" t="str">
            <v>11.5</v>
          </cell>
          <cell r="R676">
            <v>50</v>
          </cell>
          <cell r="S676">
            <v>7078193</v>
          </cell>
          <cell r="T676" t="str">
            <v>2025-01-07 00:00:00</v>
          </cell>
          <cell r="U676">
            <v>40699609.75</v>
          </cell>
          <cell r="V676">
            <v>40699609.75</v>
          </cell>
          <cell r="W676">
            <v>0</v>
          </cell>
          <cell r="X676" t="str">
            <v>NO</v>
          </cell>
          <cell r="Y676" t="str">
            <v>NO</v>
          </cell>
          <cell r="Z676" t="str">
            <v>14425</v>
          </cell>
          <cell r="AA676">
            <v>40699609.75</v>
          </cell>
          <cell r="AB676">
            <v>0</v>
          </cell>
          <cell r="AC676" t="str">
            <v>81</v>
          </cell>
          <cell r="AD676" t="str">
            <v>Dirección de Síntesis y Cuentas Nacionales</v>
          </cell>
          <cell r="AF676" t="str">
            <v>PRIORITARIO_ANGELICA MARIA URREGO MEDINA - -</v>
          </cell>
          <cell r="AG676" t="str">
            <v>DSCN_10 - Publicar doce (12) boletines técnicos y sus anexos estadísticos correspondientes a los resultados del Indicador de Seguimiento a la Economía - ISE.</v>
          </cell>
          <cell r="AH676">
            <v>1</v>
          </cell>
          <cell r="AI676">
            <v>0</v>
          </cell>
          <cell r="AJ676">
            <v>0</v>
          </cell>
          <cell r="AK676">
            <v>0</v>
          </cell>
          <cell r="AL676">
            <v>0</v>
          </cell>
          <cell r="AM676">
            <v>1</v>
          </cell>
          <cell r="AN676" t="str">
            <v>DSCN_10</v>
          </cell>
          <cell r="AO676">
            <v>40699609.75</v>
          </cell>
          <cell r="AP676" t="str">
            <v>0</v>
          </cell>
          <cell r="AQ676">
            <v>0</v>
          </cell>
          <cell r="AR676" t="str">
            <v>0</v>
          </cell>
          <cell r="AS676">
            <v>0</v>
          </cell>
          <cell r="AT676">
            <v>40699609.75</v>
          </cell>
          <cell r="AU676">
            <v>0</v>
          </cell>
        </row>
        <row r="677">
          <cell r="A677">
            <v>123410225</v>
          </cell>
          <cell r="B677" t="str">
            <v>Dirección de Síntesis y Cuentas Nacionales</v>
          </cell>
          <cell r="C677" t="str">
            <v>DSCN</v>
          </cell>
          <cell r="D677" t="str">
            <v>DSCN_PIB_2025_BT</v>
          </cell>
          <cell r="E677" t="str">
            <v>Producto Interno Bruto PIB</v>
          </cell>
          <cell r="F677" t="str">
            <v>Producción de información Estadística analizada</v>
          </cell>
          <cell r="G677" t="str">
            <v>Boletines Técnicos</v>
          </cell>
          <cell r="H677" t="str">
            <v>DSCN-Producción de información Estadística analizada-Boletines Técnicos</v>
          </cell>
          <cell r="I677" t="str">
            <v>202300000000008</v>
          </cell>
          <cell r="J677" t="str">
            <v>DIRECCIÓN TERRITORIAL CENTRAL</v>
          </cell>
          <cell r="K677" t="str">
            <v>DANE CENTRAL</v>
          </cell>
          <cell r="L677" t="str">
            <v>Talento Humano</v>
          </cell>
          <cell r="M677" t="str">
            <v>Profesional</v>
          </cell>
          <cell r="N677" t="str">
            <v>1</v>
          </cell>
          <cell r="O677">
            <v>11</v>
          </cell>
          <cell r="P677" t="str">
            <v>15</v>
          </cell>
          <cell r="Q677" t="str">
            <v>11.5</v>
          </cell>
          <cell r="R677">
            <v>50</v>
          </cell>
          <cell r="S677">
            <v>7078193</v>
          </cell>
          <cell r="T677" t="str">
            <v>2025-01-07 00:00:00</v>
          </cell>
          <cell r="U677">
            <v>40699609.75</v>
          </cell>
          <cell r="V677">
            <v>40699609.75</v>
          </cell>
          <cell r="W677">
            <v>0</v>
          </cell>
          <cell r="X677" t="str">
            <v>NO</v>
          </cell>
          <cell r="Y677" t="str">
            <v>NO</v>
          </cell>
          <cell r="Z677" t="str">
            <v>14425</v>
          </cell>
          <cell r="AA677">
            <v>40699609.75</v>
          </cell>
          <cell r="AB677">
            <v>0</v>
          </cell>
          <cell r="AC677" t="str">
            <v>81</v>
          </cell>
          <cell r="AD677" t="str">
            <v>Dirección de Síntesis y Cuentas Nacionales</v>
          </cell>
          <cell r="AF677" t="str">
            <v>PRIORITARIO_ANGELICA MARIA URREGO MEDINA - -</v>
          </cell>
          <cell r="AG677" t="str">
            <v>DSCN_10 - Publicar doce (12) boletines técnicos y sus anexos estadísticos correspondientes a los resultados del Indicador de Seguimiento a la Economía - ISE.</v>
          </cell>
          <cell r="AH677">
            <v>1</v>
          </cell>
          <cell r="AI677">
            <v>0</v>
          </cell>
          <cell r="AJ677">
            <v>0</v>
          </cell>
          <cell r="AK677">
            <v>0</v>
          </cell>
          <cell r="AL677">
            <v>0</v>
          </cell>
          <cell r="AM677">
            <v>1</v>
          </cell>
          <cell r="AN677" t="str">
            <v>DSCN_10</v>
          </cell>
          <cell r="AO677">
            <v>40699609.75</v>
          </cell>
          <cell r="AP677" t="str">
            <v>0</v>
          </cell>
          <cell r="AQ677">
            <v>0</v>
          </cell>
          <cell r="AR677" t="str">
            <v>0</v>
          </cell>
          <cell r="AS677">
            <v>0</v>
          </cell>
          <cell r="AT677">
            <v>40699609.75</v>
          </cell>
          <cell r="AU677">
            <v>0</v>
          </cell>
        </row>
        <row r="678">
          <cell r="A678">
            <v>123910225</v>
          </cell>
          <cell r="B678" t="str">
            <v>Dirección de Síntesis y Cuentas Nacionales</v>
          </cell>
          <cell r="C678" t="str">
            <v>DSCN</v>
          </cell>
          <cell r="D678" t="str">
            <v>DSCN_PIB_2025_CR</v>
          </cell>
          <cell r="E678" t="str">
            <v>Producto Interno Bruto PIB</v>
          </cell>
          <cell r="F678" t="str">
            <v>Producción de información Estadística analizada</v>
          </cell>
          <cell r="G678" t="str">
            <v>Cuadros de resultados</v>
          </cell>
          <cell r="H678" t="str">
            <v>DSCN-Producción de información Estadística analizada-Cuadros de resultados</v>
          </cell>
          <cell r="I678" t="str">
            <v>202300000000008</v>
          </cell>
          <cell r="J678" t="str">
            <v>DIRECCIÓN TERRITORIAL CENTRAL</v>
          </cell>
          <cell r="K678" t="str">
            <v>DANE CENTRAL</v>
          </cell>
          <cell r="L678" t="str">
            <v>Talento Humano</v>
          </cell>
          <cell r="M678" t="str">
            <v>Profesional</v>
          </cell>
          <cell r="N678" t="str">
            <v>1</v>
          </cell>
          <cell r="O678">
            <v>11</v>
          </cell>
          <cell r="P678" t="str">
            <v>1</v>
          </cell>
          <cell r="Q678" t="str">
            <v>11.0333333333</v>
          </cell>
          <cell r="R678">
            <v>50</v>
          </cell>
          <cell r="S678">
            <v>6785000</v>
          </cell>
          <cell r="T678" t="str">
            <v>2025-01-30</v>
          </cell>
          <cell r="U678">
            <v>37430583.340000004</v>
          </cell>
          <cell r="V678">
            <v>37430583.335000001</v>
          </cell>
          <cell r="W678">
            <v>5.0000026822090149E-3</v>
          </cell>
          <cell r="X678" t="str">
            <v>no</v>
          </cell>
          <cell r="Y678" t="str">
            <v>no</v>
          </cell>
          <cell r="Z678" t="str">
            <v>15125</v>
          </cell>
          <cell r="AA678">
            <v>37430583.335000001</v>
          </cell>
          <cell r="AB678">
            <v>5.0000026822090149E-3</v>
          </cell>
          <cell r="AC678" t="str">
            <v>2156</v>
          </cell>
          <cell r="AD678" t="str">
            <v>Dirección de Síntesis y Cuentas Nacionales</v>
          </cell>
          <cell r="AF678" t="str">
            <v>PRIORITARIO_NICOLE TORRES LOZANO - -</v>
          </cell>
          <cell r="AG678" t="str">
            <v>DSCN_07 - Publicar boletines y anexos del PIB trimestral desde los enfoques de la producción y el gasto, para los periodos del: cuarto trimestre de 2024, primer, segundo y tercer trimestre del año 2025.</v>
          </cell>
          <cell r="AH678">
            <v>1</v>
          </cell>
          <cell r="AI678">
            <v>0</v>
          </cell>
          <cell r="AJ678">
            <v>0</v>
          </cell>
          <cell r="AK678">
            <v>0</v>
          </cell>
          <cell r="AL678">
            <v>0</v>
          </cell>
          <cell r="AM678">
            <v>1</v>
          </cell>
          <cell r="AN678" t="str">
            <v>DSCN_07</v>
          </cell>
          <cell r="AO678">
            <v>37430583.340000004</v>
          </cell>
          <cell r="AP678" t="str">
            <v>0</v>
          </cell>
          <cell r="AQ678">
            <v>0</v>
          </cell>
          <cell r="AR678" t="str">
            <v>0</v>
          </cell>
          <cell r="AS678">
            <v>0</v>
          </cell>
          <cell r="AT678">
            <v>37430583.340000004</v>
          </cell>
          <cell r="AU678">
            <v>0</v>
          </cell>
        </row>
        <row r="679">
          <cell r="A679">
            <v>123910225</v>
          </cell>
          <cell r="B679" t="str">
            <v>Dirección de Síntesis y Cuentas Nacionales</v>
          </cell>
          <cell r="C679" t="str">
            <v>DSCN</v>
          </cell>
          <cell r="D679" t="str">
            <v>DSCN_ISE_2025_CR</v>
          </cell>
          <cell r="E679" t="str">
            <v>Indicador de Seguimiento a la Economía ISE</v>
          </cell>
          <cell r="F679" t="str">
            <v>Producción de información Estadística analizada</v>
          </cell>
          <cell r="G679" t="str">
            <v>Cuadros de resultados</v>
          </cell>
          <cell r="H679" t="str">
            <v>DSCN-Producción de información Estadística analizada-Cuadros de resultados</v>
          </cell>
          <cell r="I679" t="str">
            <v>202300000000008</v>
          </cell>
          <cell r="J679" t="str">
            <v>DIRECCIÓN TERRITORIAL CENTRAL</v>
          </cell>
          <cell r="K679" t="str">
            <v>DANE CENTRAL</v>
          </cell>
          <cell r="L679" t="str">
            <v>Talento Humano</v>
          </cell>
          <cell r="M679" t="str">
            <v>Profesional</v>
          </cell>
          <cell r="N679" t="str">
            <v>1</v>
          </cell>
          <cell r="O679">
            <v>11</v>
          </cell>
          <cell r="P679" t="str">
            <v>1</v>
          </cell>
          <cell r="Q679" t="str">
            <v>11.0333333333</v>
          </cell>
          <cell r="R679">
            <v>50</v>
          </cell>
          <cell r="S679">
            <v>6785000</v>
          </cell>
          <cell r="T679" t="str">
            <v>2025-01-30</v>
          </cell>
          <cell r="U679">
            <v>37430583.340000004</v>
          </cell>
          <cell r="V679">
            <v>37430583.335000001</v>
          </cell>
          <cell r="W679">
            <v>5.0000026822090149E-3</v>
          </cell>
          <cell r="X679" t="str">
            <v>no</v>
          </cell>
          <cell r="Y679" t="str">
            <v>no</v>
          </cell>
          <cell r="Z679" t="str">
            <v>15125</v>
          </cell>
          <cell r="AA679">
            <v>37430583.335000001</v>
          </cell>
          <cell r="AB679">
            <v>5.0000026822090149E-3</v>
          </cell>
          <cell r="AC679" t="str">
            <v>2156</v>
          </cell>
          <cell r="AD679" t="str">
            <v>Dirección de Síntesis y Cuentas Nacionales</v>
          </cell>
          <cell r="AF679" t="str">
            <v>PRIORITARIO_NICOLE TORRES LOZANO - -</v>
          </cell>
          <cell r="AG679" t="str">
            <v>DSCN_07 - Publicar boletines y anexos del PIB trimestral desde los enfoques de la producción y el gasto, para los periodos del: cuarto trimestre de 2024, primer, segundo y tercer trimestre del año 2025.</v>
          </cell>
          <cell r="AH679">
            <v>1</v>
          </cell>
          <cell r="AI679">
            <v>0</v>
          </cell>
          <cell r="AJ679">
            <v>0</v>
          </cell>
          <cell r="AK679">
            <v>0</v>
          </cell>
          <cell r="AL679">
            <v>0</v>
          </cell>
          <cell r="AM679">
            <v>1</v>
          </cell>
          <cell r="AN679" t="str">
            <v>DSCN_07</v>
          </cell>
          <cell r="AO679">
            <v>37430583.340000004</v>
          </cell>
          <cell r="AP679" t="str">
            <v>0</v>
          </cell>
          <cell r="AQ679">
            <v>0</v>
          </cell>
          <cell r="AR679" t="str">
            <v>0</v>
          </cell>
          <cell r="AS679">
            <v>0</v>
          </cell>
          <cell r="AT679">
            <v>37430583.340000004</v>
          </cell>
          <cell r="AU679">
            <v>0</v>
          </cell>
        </row>
        <row r="680">
          <cell r="A680">
            <v>124210225</v>
          </cell>
          <cell r="B680" t="str">
            <v>Dirección de Síntesis y Cuentas Nacionales</v>
          </cell>
          <cell r="C680" t="str">
            <v>DSCN</v>
          </cell>
          <cell r="D680" t="str">
            <v>DSCN_CT_2025_BT</v>
          </cell>
          <cell r="E680" t="str">
            <v>Cuentas Trimestrales</v>
          </cell>
          <cell r="F680" t="str">
            <v>Producción de información Estadística analizada</v>
          </cell>
          <cell r="G680" t="str">
            <v>Boletines Técnicos</v>
          </cell>
          <cell r="H680" t="str">
            <v>DSCN-Producción de información Estadística analizada-Boletines Técnicos</v>
          </cell>
          <cell r="I680" t="str">
            <v>202300000000008</v>
          </cell>
          <cell r="J680" t="str">
            <v>DIRECCIÓN TERRITORIAL CENTRAL</v>
          </cell>
          <cell r="K680" t="str">
            <v>DANE CENTRAL</v>
          </cell>
          <cell r="L680" t="str">
            <v>Talento Humano</v>
          </cell>
          <cell r="M680" t="str">
            <v>Profesional</v>
          </cell>
          <cell r="N680" t="str">
            <v>1</v>
          </cell>
          <cell r="O680">
            <v>11</v>
          </cell>
          <cell r="P680" t="str">
            <v>1</v>
          </cell>
          <cell r="Q680" t="str">
            <v>11.0333333333</v>
          </cell>
          <cell r="R680">
            <v>40</v>
          </cell>
          <cell r="S680">
            <v>6000000</v>
          </cell>
          <cell r="T680" t="str">
            <v>2025-01-30</v>
          </cell>
          <cell r="U680">
            <v>26480000</v>
          </cell>
          <cell r="V680">
            <v>26480000</v>
          </cell>
          <cell r="W680">
            <v>0</v>
          </cell>
          <cell r="X680" t="str">
            <v>no</v>
          </cell>
          <cell r="Y680" t="str">
            <v>no</v>
          </cell>
          <cell r="Z680" t="str">
            <v>50225</v>
          </cell>
          <cell r="AA680">
            <v>26480000</v>
          </cell>
          <cell r="AB680">
            <v>0</v>
          </cell>
          <cell r="AC680" t="str">
            <v>922</v>
          </cell>
          <cell r="AD680" t="str">
            <v>Dirección de Síntesis y Cuentas Nacionales</v>
          </cell>
          <cell r="AF680" t="str">
            <v>PRIORITARIO_VALENTINA JIMENEZ ZABALA - -</v>
          </cell>
          <cell r="AG680" t="str">
            <v>DSCN_08 - Publicar durante cada trimestre de 2025, el resultado del PIB trimestral por el enfoque del ingreso y de las cuentas por sector institucional para los periodos: cuarto trimestre de 2024, y los tres primeros trimestres de 2025, y un (1) piloto preliminar de la desestacionalización del PIB desde el enfoque del ingreso.</v>
          </cell>
          <cell r="AH680">
            <v>1</v>
          </cell>
          <cell r="AI680">
            <v>0</v>
          </cell>
          <cell r="AJ680">
            <v>0</v>
          </cell>
          <cell r="AK680">
            <v>0</v>
          </cell>
          <cell r="AL680">
            <v>0</v>
          </cell>
          <cell r="AM680">
            <v>1</v>
          </cell>
          <cell r="AN680" t="str">
            <v>DSCN_08</v>
          </cell>
          <cell r="AO680">
            <v>26480000</v>
          </cell>
          <cell r="AP680" t="str">
            <v>0</v>
          </cell>
          <cell r="AQ680">
            <v>0</v>
          </cell>
          <cell r="AR680" t="str">
            <v>0</v>
          </cell>
          <cell r="AS680">
            <v>0</v>
          </cell>
          <cell r="AT680">
            <v>26480000</v>
          </cell>
          <cell r="AU680">
            <v>0</v>
          </cell>
        </row>
        <row r="681">
          <cell r="A681">
            <v>124210225</v>
          </cell>
          <cell r="B681" t="str">
            <v>Dirección de Síntesis y Cuentas Nacionales</v>
          </cell>
          <cell r="C681" t="str">
            <v>DSCN</v>
          </cell>
          <cell r="D681" t="str">
            <v>DSCN_ISE_2025_BT</v>
          </cell>
          <cell r="E681" t="str">
            <v>Indicador de Seguimiento a la Economía ISE</v>
          </cell>
          <cell r="F681" t="str">
            <v>Producción de información Estadística analizada</v>
          </cell>
          <cell r="G681" t="str">
            <v>Boletines Técnicos</v>
          </cell>
          <cell r="H681" t="str">
            <v>DSCN-Producción de información Estadística analizada-Boletines Técnicos</v>
          </cell>
          <cell r="I681" t="str">
            <v>202300000000008</v>
          </cell>
          <cell r="J681" t="str">
            <v>DIRECCIÓN TERRITORIAL CENTRAL</v>
          </cell>
          <cell r="K681" t="str">
            <v>DANE CENTRAL</v>
          </cell>
          <cell r="L681" t="str">
            <v>Talento Humano</v>
          </cell>
          <cell r="M681" t="str">
            <v>Profesional</v>
          </cell>
          <cell r="N681" t="str">
            <v>1</v>
          </cell>
          <cell r="O681">
            <v>11</v>
          </cell>
          <cell r="P681" t="str">
            <v>1</v>
          </cell>
          <cell r="Q681" t="str">
            <v>11.0333333333</v>
          </cell>
          <cell r="R681">
            <v>25</v>
          </cell>
          <cell r="S681">
            <v>6000000</v>
          </cell>
          <cell r="T681" t="str">
            <v>2025-01-30</v>
          </cell>
          <cell r="U681">
            <v>16550000</v>
          </cell>
          <cell r="V681">
            <v>16550000</v>
          </cell>
          <cell r="W681">
            <v>0</v>
          </cell>
          <cell r="X681" t="str">
            <v>no</v>
          </cell>
          <cell r="Y681" t="str">
            <v>no</v>
          </cell>
          <cell r="Z681" t="str">
            <v>50225</v>
          </cell>
          <cell r="AA681">
            <v>16550000</v>
          </cell>
          <cell r="AB681">
            <v>0</v>
          </cell>
          <cell r="AC681" t="str">
            <v>922</v>
          </cell>
          <cell r="AD681" t="str">
            <v>Dirección de Síntesis y Cuentas Nacionales</v>
          </cell>
          <cell r="AF681" t="str">
            <v>PRIORITARIO_VALENTINA JIMENEZ ZABALA - -</v>
          </cell>
          <cell r="AG681" t="str">
            <v>DSCN_08 - Publicar durante cada trimestre de 2025, el resultado del PIB trimestral por el enfoque del ingreso y de las cuentas por sector institucional para los periodos: cuarto trimestre de 2024, y los tres primeros trimestres de 2025, y un (1) piloto preliminar de la desestacionalización del PIB desde el enfoque del ingreso.</v>
          </cell>
          <cell r="AH681">
            <v>1</v>
          </cell>
          <cell r="AI681">
            <v>0</v>
          </cell>
          <cell r="AJ681">
            <v>0</v>
          </cell>
          <cell r="AK681">
            <v>0</v>
          </cell>
          <cell r="AL681">
            <v>0</v>
          </cell>
          <cell r="AM681">
            <v>1</v>
          </cell>
          <cell r="AN681" t="str">
            <v>DSCN_08</v>
          </cell>
          <cell r="AO681">
            <v>16550000</v>
          </cell>
          <cell r="AP681" t="str">
            <v>0</v>
          </cell>
          <cell r="AQ681">
            <v>0</v>
          </cell>
          <cell r="AR681" t="str">
            <v>0</v>
          </cell>
          <cell r="AS681">
            <v>0</v>
          </cell>
          <cell r="AT681">
            <v>16550000</v>
          </cell>
          <cell r="AU681">
            <v>0</v>
          </cell>
        </row>
        <row r="682">
          <cell r="A682">
            <v>124210225</v>
          </cell>
          <cell r="B682" t="str">
            <v>Dirección de Síntesis y Cuentas Nacionales</v>
          </cell>
          <cell r="C682" t="str">
            <v>DSCN</v>
          </cell>
          <cell r="D682" t="str">
            <v>DSCN_PIB_2025_BT</v>
          </cell>
          <cell r="E682" t="str">
            <v>Producto Interno Bruto PIB</v>
          </cell>
          <cell r="F682" t="str">
            <v>Producción de información Estadística analizada</v>
          </cell>
          <cell r="G682" t="str">
            <v>Boletines Técnicos</v>
          </cell>
          <cell r="H682" t="str">
            <v>DSCN-Producción de información Estadística analizada-Boletines Técnicos</v>
          </cell>
          <cell r="I682" t="str">
            <v>202300000000008</v>
          </cell>
          <cell r="J682" t="str">
            <v>DIRECCIÓN TERRITORIAL CENTRAL</v>
          </cell>
          <cell r="K682" t="str">
            <v>DANE CENTRAL</v>
          </cell>
          <cell r="L682" t="str">
            <v>Talento Humano</v>
          </cell>
          <cell r="M682" t="str">
            <v>Profesional</v>
          </cell>
          <cell r="N682" t="str">
            <v>1</v>
          </cell>
          <cell r="O682">
            <v>11</v>
          </cell>
          <cell r="P682" t="str">
            <v>1</v>
          </cell>
          <cell r="Q682" t="str">
            <v>11.0333333333</v>
          </cell>
          <cell r="R682">
            <v>35</v>
          </cell>
          <cell r="S682">
            <v>6000000</v>
          </cell>
          <cell r="T682" t="str">
            <v>2025-01-30</v>
          </cell>
          <cell r="U682">
            <v>23170000</v>
          </cell>
          <cell r="V682">
            <v>23170000</v>
          </cell>
          <cell r="W682">
            <v>0</v>
          </cell>
          <cell r="X682" t="str">
            <v>no</v>
          </cell>
          <cell r="Y682" t="str">
            <v>no</v>
          </cell>
          <cell r="Z682" t="str">
            <v>50225</v>
          </cell>
          <cell r="AA682">
            <v>23170000</v>
          </cell>
          <cell r="AB682">
            <v>0</v>
          </cell>
          <cell r="AC682" t="str">
            <v>922</v>
          </cell>
          <cell r="AD682" t="str">
            <v>Dirección de Síntesis y Cuentas Nacionales</v>
          </cell>
          <cell r="AF682" t="str">
            <v>PRIORITARIO_VALENTINA JIMENEZ ZABALA - -</v>
          </cell>
          <cell r="AG682" t="str">
            <v>DSCN_08 - Publicar durante cada trimestre de 2025, el resultado del PIB trimestral por el enfoque del ingreso y de las cuentas por sector institucional para los periodos: cuarto trimestre de 2024, y los tres primeros trimestres de 2025, y un (1) piloto preliminar de la desestacionalización del PIB desde el enfoque del ingreso.</v>
          </cell>
          <cell r="AH682">
            <v>1</v>
          </cell>
          <cell r="AI682">
            <v>0</v>
          </cell>
          <cell r="AJ682">
            <v>0</v>
          </cell>
          <cell r="AK682">
            <v>0</v>
          </cell>
          <cell r="AL682">
            <v>0</v>
          </cell>
          <cell r="AM682">
            <v>1</v>
          </cell>
          <cell r="AN682" t="str">
            <v>DSCN_08</v>
          </cell>
          <cell r="AO682">
            <v>23170000</v>
          </cell>
          <cell r="AP682" t="str">
            <v>0</v>
          </cell>
          <cell r="AQ682">
            <v>0</v>
          </cell>
          <cell r="AR682" t="str">
            <v>0</v>
          </cell>
          <cell r="AS682">
            <v>0</v>
          </cell>
          <cell r="AT682">
            <v>23170000</v>
          </cell>
          <cell r="AU682">
            <v>0</v>
          </cell>
        </row>
        <row r="683">
          <cell r="A683">
            <v>123810225</v>
          </cell>
          <cell r="B683" t="str">
            <v>Dirección de Síntesis y Cuentas Nacionales</v>
          </cell>
          <cell r="C683" t="str">
            <v>DSCN</v>
          </cell>
          <cell r="D683" t="str">
            <v>DSCN_ISE_2025_BT</v>
          </cell>
          <cell r="E683" t="str">
            <v>Indicador de Seguimiento a la Economía ISE</v>
          </cell>
          <cell r="F683" t="str">
            <v>Producción de información Estadística analizada</v>
          </cell>
          <cell r="G683" t="str">
            <v>Boletines Técnicos</v>
          </cell>
          <cell r="H683" t="str">
            <v>DSCN-Producción de información Estadística analizada-Boletines Técnicos</v>
          </cell>
          <cell r="I683" t="str">
            <v>202300000000008</v>
          </cell>
          <cell r="J683" t="str">
            <v>DIRECCIÓN TERRITORIAL CENTRAL</v>
          </cell>
          <cell r="K683" t="str">
            <v>DANE CENTRAL</v>
          </cell>
          <cell r="L683" t="str">
            <v>Talento Humano</v>
          </cell>
          <cell r="M683" t="str">
            <v>Profesional</v>
          </cell>
          <cell r="N683" t="str">
            <v>1</v>
          </cell>
          <cell r="O683">
            <v>11</v>
          </cell>
          <cell r="P683" t="str">
            <v>1</v>
          </cell>
          <cell r="Q683" t="str">
            <v>11.0333333333</v>
          </cell>
          <cell r="R683">
            <v>50</v>
          </cell>
          <cell r="S683">
            <v>5827500</v>
          </cell>
          <cell r="T683" t="str">
            <v>2025-01-29</v>
          </cell>
          <cell r="U683">
            <v>32148375</v>
          </cell>
          <cell r="V683">
            <v>32148375</v>
          </cell>
          <cell r="W683">
            <v>0</v>
          </cell>
          <cell r="X683" t="str">
            <v>no</v>
          </cell>
          <cell r="Y683" t="str">
            <v>no</v>
          </cell>
          <cell r="Z683" t="str">
            <v>14225</v>
          </cell>
          <cell r="AA683">
            <v>32148375</v>
          </cell>
          <cell r="AB683">
            <v>0</v>
          </cell>
          <cell r="AC683" t="str">
            <v>1152</v>
          </cell>
          <cell r="AD683" t="str">
            <v>Dirección de Síntesis y Cuentas Nacionales</v>
          </cell>
          <cell r="AF683" t="str">
            <v>PRIORITARIO_MAYRA ALEJANDRA BAHAMON MONTERO - -</v>
          </cell>
          <cell r="AG683" t="str">
            <v>DSCN_10 - Publicar doce (12) boletines técnicos y sus anexos estadísticos correspondientes a los resultados del Indicador de Seguimiento a la Economía - ISE.</v>
          </cell>
          <cell r="AH683">
            <v>1</v>
          </cell>
          <cell r="AI683">
            <v>0</v>
          </cell>
          <cell r="AJ683">
            <v>0</v>
          </cell>
          <cell r="AK683">
            <v>0</v>
          </cell>
          <cell r="AL683">
            <v>0</v>
          </cell>
          <cell r="AM683">
            <v>1</v>
          </cell>
          <cell r="AN683" t="str">
            <v>DSCN_10</v>
          </cell>
          <cell r="AO683">
            <v>32148375</v>
          </cell>
          <cell r="AP683" t="str">
            <v>0</v>
          </cell>
          <cell r="AQ683">
            <v>0</v>
          </cell>
          <cell r="AR683" t="str">
            <v>0</v>
          </cell>
          <cell r="AS683">
            <v>0</v>
          </cell>
          <cell r="AT683">
            <v>32148375</v>
          </cell>
          <cell r="AU683">
            <v>0</v>
          </cell>
        </row>
        <row r="684">
          <cell r="A684">
            <v>123810225</v>
          </cell>
          <cell r="B684" t="str">
            <v>Dirección de Síntesis y Cuentas Nacionales</v>
          </cell>
          <cell r="C684" t="str">
            <v>DSCN</v>
          </cell>
          <cell r="D684" t="str">
            <v>DSCN_PIB_2025_BT</v>
          </cell>
          <cell r="E684" t="str">
            <v>Producto Interno Bruto PIB</v>
          </cell>
          <cell r="F684" t="str">
            <v>Producción de información Estadística analizada</v>
          </cell>
          <cell r="G684" t="str">
            <v>Boletines Técnicos</v>
          </cell>
          <cell r="H684" t="str">
            <v>DSCN-Producción de información Estadística analizada-Boletines Técnicos</v>
          </cell>
          <cell r="I684" t="str">
            <v>202300000000008</v>
          </cell>
          <cell r="J684" t="str">
            <v>DIRECCIÓN TERRITORIAL CENTRAL</v>
          </cell>
          <cell r="K684" t="str">
            <v>DANE CENTRAL</v>
          </cell>
          <cell r="L684" t="str">
            <v>Talento Humano</v>
          </cell>
          <cell r="M684" t="str">
            <v>Profesional</v>
          </cell>
          <cell r="N684" t="str">
            <v>1</v>
          </cell>
          <cell r="O684">
            <v>11</v>
          </cell>
          <cell r="P684" t="str">
            <v>1</v>
          </cell>
          <cell r="Q684" t="str">
            <v>11.0333333333</v>
          </cell>
          <cell r="R684">
            <v>50</v>
          </cell>
          <cell r="S684">
            <v>5827500</v>
          </cell>
          <cell r="T684" t="str">
            <v>2025-01-29</v>
          </cell>
          <cell r="U684">
            <v>32148375</v>
          </cell>
          <cell r="V684">
            <v>32148375</v>
          </cell>
          <cell r="W684">
            <v>0</v>
          </cell>
          <cell r="X684" t="str">
            <v>no</v>
          </cell>
          <cell r="Y684" t="str">
            <v>no</v>
          </cell>
          <cell r="Z684" t="str">
            <v>14225</v>
          </cell>
          <cell r="AA684">
            <v>32148375</v>
          </cell>
          <cell r="AB684">
            <v>0</v>
          </cell>
          <cell r="AC684" t="str">
            <v>1152</v>
          </cell>
          <cell r="AD684" t="str">
            <v>Dirección de Síntesis y Cuentas Nacionales</v>
          </cell>
          <cell r="AF684" t="str">
            <v>PRIORITARIO_MAYRA ALEJANDRA BAHAMON MONTERO - -</v>
          </cell>
          <cell r="AG684" t="str">
            <v>DSCN_10 - Publicar doce (12) boletines técnicos y sus anexos estadísticos correspondientes a los resultados del Indicador de Seguimiento a la Economía - ISE.</v>
          </cell>
          <cell r="AH684">
            <v>1</v>
          </cell>
          <cell r="AI684">
            <v>0</v>
          </cell>
          <cell r="AJ684">
            <v>0</v>
          </cell>
          <cell r="AK684">
            <v>0</v>
          </cell>
          <cell r="AL684">
            <v>0</v>
          </cell>
          <cell r="AM684">
            <v>1</v>
          </cell>
          <cell r="AN684" t="str">
            <v>DSCN_10</v>
          </cell>
          <cell r="AO684">
            <v>32148375</v>
          </cell>
          <cell r="AP684" t="str">
            <v>0</v>
          </cell>
          <cell r="AQ684">
            <v>0</v>
          </cell>
          <cell r="AR684" t="str">
            <v>0</v>
          </cell>
          <cell r="AS684">
            <v>0</v>
          </cell>
          <cell r="AT684">
            <v>32148375</v>
          </cell>
          <cell r="AU684">
            <v>0</v>
          </cell>
        </row>
        <row r="685">
          <cell r="A685">
            <v>125010225</v>
          </cell>
          <cell r="B685" t="str">
            <v>Dirección de Síntesis y Cuentas Nacionales</v>
          </cell>
          <cell r="C685" t="str">
            <v>DSCN</v>
          </cell>
          <cell r="D685" t="str">
            <v>DSCN_CSAI_2025_BT</v>
          </cell>
          <cell r="E685" t="str">
            <v>Cuenta Satélite de Agro Industria</v>
          </cell>
          <cell r="F685" t="str">
            <v>Producción de información Estadística analizada</v>
          </cell>
          <cell r="G685" t="str">
            <v>Boletines Técnicos</v>
          </cell>
          <cell r="H685" t="str">
            <v>DSCN-Producción de información Estadística analizada-Boletines Técnicos</v>
          </cell>
          <cell r="I685" t="str">
            <v>202300000000008</v>
          </cell>
          <cell r="J685" t="str">
            <v>DIRECCIÓN TERRITORIAL CENTRAL</v>
          </cell>
          <cell r="K685" t="str">
            <v>DANE CENTRAL</v>
          </cell>
          <cell r="L685" t="str">
            <v>Talento Humano</v>
          </cell>
          <cell r="M685" t="str">
            <v>Profesional</v>
          </cell>
          <cell r="N685" t="str">
            <v>1</v>
          </cell>
          <cell r="O685">
            <v>11</v>
          </cell>
          <cell r="P685" t="str">
            <v>10</v>
          </cell>
          <cell r="Q685" t="str">
            <v>11.3333333333</v>
          </cell>
          <cell r="R685">
            <v>35</v>
          </cell>
          <cell r="S685">
            <v>6195000</v>
          </cell>
          <cell r="T685" t="str">
            <v>2025-01-20</v>
          </cell>
          <cell r="U685">
            <v>24573500</v>
          </cell>
          <cell r="V685">
            <v>24573500</v>
          </cell>
          <cell r="W685">
            <v>0</v>
          </cell>
          <cell r="X685" t="str">
            <v>NO</v>
          </cell>
          <cell r="Y685" t="str">
            <v>NO</v>
          </cell>
          <cell r="Z685" t="str">
            <v>22925</v>
          </cell>
          <cell r="AA685">
            <v>24573500</v>
          </cell>
          <cell r="AB685">
            <v>0</v>
          </cell>
          <cell r="AC685" t="str">
            <v>2154</v>
          </cell>
          <cell r="AD685" t="str">
            <v>Dirección de Síntesis y Cuentas Nacionales</v>
          </cell>
          <cell r="AF685" t="str">
            <v>PRIORITARIO_MANUEL ENRIQUE PAREDES HERNANDEZ - -</v>
          </cell>
          <cell r="AG685" t="str">
            <v>DSCN_06 - Publicar tres (3) boletines y su(s) anexo(s) estadístico(s) de la Cuenta Satélite de la Agroindustria: Arroz (CSAA); Avícola (CSAAV); Maíz, Sorgo y Soya (CAAMSS), en el segundo trimestre de 2025 un (1) boletín técnico y su(s) anexo(s) estadístico(s) de la Cuenta Satélite de Turismo - CST y en el primer trimestre un (1) boletín técnico y su anexo estadístico de la Cuenta Satélite de las Tecnologías de la Información y las Comunicaciones - CSTIC.</v>
          </cell>
          <cell r="AH685">
            <v>1</v>
          </cell>
          <cell r="AI685">
            <v>0</v>
          </cell>
          <cell r="AJ685">
            <v>0</v>
          </cell>
          <cell r="AK685">
            <v>0</v>
          </cell>
          <cell r="AL685">
            <v>0</v>
          </cell>
          <cell r="AM685">
            <v>1</v>
          </cell>
          <cell r="AN685" t="str">
            <v>DSCN_06</v>
          </cell>
          <cell r="AO685">
            <v>24573500</v>
          </cell>
          <cell r="AP685" t="str">
            <v>0</v>
          </cell>
          <cell r="AQ685">
            <v>0</v>
          </cell>
          <cell r="AR685" t="str">
            <v>0</v>
          </cell>
          <cell r="AS685">
            <v>0</v>
          </cell>
          <cell r="AT685">
            <v>24573500</v>
          </cell>
          <cell r="AU685">
            <v>0</v>
          </cell>
        </row>
        <row r="686">
          <cell r="A686">
            <v>125010225</v>
          </cell>
          <cell r="B686" t="str">
            <v>Dirección de Síntesis y Cuentas Nacionales</v>
          </cell>
          <cell r="C686" t="str">
            <v>DSCN</v>
          </cell>
          <cell r="D686" t="str">
            <v>DSCN_ISE_2025_BT</v>
          </cell>
          <cell r="E686" t="str">
            <v>Indicador de Seguimiento a la Economía ISE</v>
          </cell>
          <cell r="F686" t="str">
            <v>Producción de información Estadística analizada</v>
          </cell>
          <cell r="G686" t="str">
            <v>Boletines Técnicos</v>
          </cell>
          <cell r="H686" t="str">
            <v>DSCN-Producción de información Estadística analizada-Boletines Técnicos</v>
          </cell>
          <cell r="I686" t="str">
            <v>202300000000008</v>
          </cell>
          <cell r="J686" t="str">
            <v>DIRECCIÓN TERRITORIAL CENTRAL</v>
          </cell>
          <cell r="K686" t="str">
            <v>DANE CENTRAL</v>
          </cell>
          <cell r="L686" t="str">
            <v>Talento Humano</v>
          </cell>
          <cell r="M686" t="str">
            <v>Profesional</v>
          </cell>
          <cell r="N686" t="str">
            <v>1</v>
          </cell>
          <cell r="O686">
            <v>11</v>
          </cell>
          <cell r="P686" t="str">
            <v>10</v>
          </cell>
          <cell r="Q686" t="str">
            <v>11.3333333333</v>
          </cell>
          <cell r="R686">
            <v>35</v>
          </cell>
          <cell r="S686">
            <v>6195000</v>
          </cell>
          <cell r="T686" t="str">
            <v>2025-01-20</v>
          </cell>
          <cell r="U686">
            <v>24573500</v>
          </cell>
          <cell r="V686">
            <v>24573500</v>
          </cell>
          <cell r="W686">
            <v>0</v>
          </cell>
          <cell r="X686" t="str">
            <v>NO</v>
          </cell>
          <cell r="Y686" t="str">
            <v>NO</v>
          </cell>
          <cell r="Z686" t="str">
            <v>22925</v>
          </cell>
          <cell r="AA686">
            <v>24573500</v>
          </cell>
          <cell r="AB686">
            <v>0</v>
          </cell>
          <cell r="AC686" t="str">
            <v>2154</v>
          </cell>
          <cell r="AD686" t="str">
            <v>Dirección de Síntesis y Cuentas Nacionales</v>
          </cell>
          <cell r="AF686" t="str">
            <v>PRIORITARIO_MANUEL ENRIQUE PAREDES HERNANDEZ - -</v>
          </cell>
          <cell r="AG686" t="str">
            <v>DSCN_06 - Publicar tres (3) boletines y su(s) anexo(s) estadístico(s) de la Cuenta Satélite de la Agroindustria: Arroz (CSAA); Avícola (CSAAV); Maíz, Sorgo y Soya (CAAMSS), en el segundo trimestre de 2025 un (1) boletín técnico y su(s) anexo(s) estadístico(s) de la Cuenta Satélite de Turismo - CST y en el primer trimestre un (1) boletín técnico y su anexo estadístico de la Cuenta Satélite de las Tecnologías de la Información y las Comunicaciones - CSTIC.</v>
          </cell>
          <cell r="AH686">
            <v>1</v>
          </cell>
          <cell r="AI686">
            <v>0</v>
          </cell>
          <cell r="AJ686">
            <v>0</v>
          </cell>
          <cell r="AK686">
            <v>0</v>
          </cell>
          <cell r="AL686">
            <v>0</v>
          </cell>
          <cell r="AM686">
            <v>1</v>
          </cell>
          <cell r="AN686" t="str">
            <v>DSCN_06</v>
          </cell>
          <cell r="AO686">
            <v>24573500</v>
          </cell>
          <cell r="AP686" t="str">
            <v>0</v>
          </cell>
          <cell r="AQ686">
            <v>0</v>
          </cell>
          <cell r="AR686" t="str">
            <v>0</v>
          </cell>
          <cell r="AS686">
            <v>0</v>
          </cell>
          <cell r="AT686">
            <v>24573500</v>
          </cell>
          <cell r="AU686">
            <v>0</v>
          </cell>
        </row>
        <row r="687">
          <cell r="A687">
            <v>125010225</v>
          </cell>
          <cell r="B687" t="str">
            <v>Dirección de Síntesis y Cuentas Nacionales</v>
          </cell>
          <cell r="C687" t="str">
            <v>DSCN</v>
          </cell>
          <cell r="D687" t="str">
            <v>DSCN_PIB_2025_BT</v>
          </cell>
          <cell r="E687" t="str">
            <v>Producto Interno Bruto PIB</v>
          </cell>
          <cell r="F687" t="str">
            <v>Producción de información Estadística analizada</v>
          </cell>
          <cell r="G687" t="str">
            <v>Boletines Técnicos</v>
          </cell>
          <cell r="H687" t="str">
            <v>DSCN-Producción de información Estadística analizada-Boletines Técnicos</v>
          </cell>
          <cell r="I687" t="str">
            <v>202300000000008</v>
          </cell>
          <cell r="J687" t="str">
            <v>DIRECCIÓN TERRITORIAL CENTRAL</v>
          </cell>
          <cell r="K687" t="str">
            <v>DANE CENTRAL</v>
          </cell>
          <cell r="L687" t="str">
            <v>Talento Humano</v>
          </cell>
          <cell r="M687" t="str">
            <v>Profesional</v>
          </cell>
          <cell r="N687" t="str">
            <v>1</v>
          </cell>
          <cell r="O687">
            <v>11</v>
          </cell>
          <cell r="P687" t="str">
            <v>10</v>
          </cell>
          <cell r="Q687" t="str">
            <v>11.3333333333</v>
          </cell>
          <cell r="R687">
            <v>30</v>
          </cell>
          <cell r="S687">
            <v>6195000</v>
          </cell>
          <cell r="T687" t="str">
            <v>2025-01-20</v>
          </cell>
          <cell r="U687">
            <v>21063000</v>
          </cell>
          <cell r="V687">
            <v>21063000</v>
          </cell>
          <cell r="W687">
            <v>0</v>
          </cell>
          <cell r="X687" t="str">
            <v>NO</v>
          </cell>
          <cell r="Y687" t="str">
            <v>NO</v>
          </cell>
          <cell r="Z687" t="str">
            <v>22925</v>
          </cell>
          <cell r="AA687">
            <v>21063000</v>
          </cell>
          <cell r="AB687">
            <v>0</v>
          </cell>
          <cell r="AC687" t="str">
            <v>2154</v>
          </cell>
          <cell r="AD687" t="str">
            <v>Dirección de Síntesis y Cuentas Nacionales</v>
          </cell>
          <cell r="AF687" t="str">
            <v>PRIORITARIO_MANUEL ENRIQUE PAREDES HERNANDEZ - -</v>
          </cell>
          <cell r="AG687" t="str">
            <v>DSCN_06 - Publicar tres (3) boletines y su(s) anexo(s) estadístico(s) de la Cuenta Satélite de la Agroindustria: Arroz (CSAA); Avícola (CSAAV); Maíz, Sorgo y Soya (CAAMSS), en el segundo trimestre de 2025 un (1) boletín técnico y su(s) anexo(s) estadístico(s) de la Cuenta Satélite de Turismo - CST y en el primer trimestre un (1) boletín técnico y su anexo estadístico de la Cuenta Satélite de las Tecnologías de la Información y las Comunicaciones - CSTIC.</v>
          </cell>
          <cell r="AH687">
            <v>1</v>
          </cell>
          <cell r="AI687">
            <v>0</v>
          </cell>
          <cell r="AJ687">
            <v>0</v>
          </cell>
          <cell r="AK687">
            <v>0</v>
          </cell>
          <cell r="AL687">
            <v>0</v>
          </cell>
          <cell r="AM687">
            <v>1</v>
          </cell>
          <cell r="AN687" t="str">
            <v>DSCN_06</v>
          </cell>
          <cell r="AO687">
            <v>21063000</v>
          </cell>
          <cell r="AP687" t="str">
            <v>0</v>
          </cell>
          <cell r="AQ687">
            <v>0</v>
          </cell>
          <cell r="AR687" t="str">
            <v>0</v>
          </cell>
          <cell r="AS687">
            <v>0</v>
          </cell>
          <cell r="AT687">
            <v>21063000</v>
          </cell>
          <cell r="AU687">
            <v>0</v>
          </cell>
        </row>
        <row r="688">
          <cell r="A688">
            <v>123710225</v>
          </cell>
          <cell r="B688" t="str">
            <v>Dirección de Síntesis y Cuentas Nacionales</v>
          </cell>
          <cell r="C688" t="str">
            <v>DSCN</v>
          </cell>
          <cell r="D688" t="str">
            <v>DSCN_ISE_2025_BT</v>
          </cell>
          <cell r="E688" t="str">
            <v>Indicador de Seguimiento a la Economía ISE</v>
          </cell>
          <cell r="F688" t="str">
            <v>Producción de información Estadística analizada</v>
          </cell>
          <cell r="G688" t="str">
            <v>Boletines Técnicos</v>
          </cell>
          <cell r="H688" t="str">
            <v>DSCN-Producción de información Estadística analizada-Boletines Técnicos</v>
          </cell>
          <cell r="I688" t="str">
            <v>202300000000008</v>
          </cell>
          <cell r="J688" t="str">
            <v>DIRECCIÓN TERRITORIAL CENTRAL</v>
          </cell>
          <cell r="K688" t="str">
            <v>DANE CENTRAL</v>
          </cell>
          <cell r="L688" t="str">
            <v>Talento Humano</v>
          </cell>
          <cell r="M688" t="str">
            <v>Profesional</v>
          </cell>
          <cell r="N688" t="str">
            <v>1</v>
          </cell>
          <cell r="O688">
            <v>11</v>
          </cell>
          <cell r="P688" t="str">
            <v>9</v>
          </cell>
          <cell r="Q688" t="str">
            <v>11.3000000000</v>
          </cell>
          <cell r="R688">
            <v>50</v>
          </cell>
          <cell r="S688">
            <v>7015000</v>
          </cell>
          <cell r="T688" t="str">
            <v>2025-01-22</v>
          </cell>
          <cell r="U688">
            <v>39634750</v>
          </cell>
          <cell r="V688">
            <v>39634750</v>
          </cell>
          <cell r="W688">
            <v>0</v>
          </cell>
          <cell r="X688" t="str">
            <v>no</v>
          </cell>
          <cell r="Y688" t="str">
            <v>no</v>
          </cell>
          <cell r="Z688" t="str">
            <v>14925</v>
          </cell>
          <cell r="AA688">
            <v>39634750</v>
          </cell>
          <cell r="AB688">
            <v>0</v>
          </cell>
          <cell r="AC688" t="str">
            <v>1151</v>
          </cell>
          <cell r="AD688" t="str">
            <v>Dirección de Síntesis y Cuentas Nacionales</v>
          </cell>
          <cell r="AF688" t="str">
            <v>PRIORITARIO_LELIO ALEJANDRO ARIAS VIZCAINO - -</v>
          </cell>
          <cell r="AG688" t="str">
            <v>DSCN_10 - Publicar doce (12) boletines técnicos y sus anexos estadísticos correspondientes a los resultados del Indicador de Seguimiento a la Economía - ISE.</v>
          </cell>
          <cell r="AH688">
            <v>1</v>
          </cell>
          <cell r="AI688">
            <v>0</v>
          </cell>
          <cell r="AJ688">
            <v>0</v>
          </cell>
          <cell r="AK688">
            <v>0</v>
          </cell>
          <cell r="AL688">
            <v>0</v>
          </cell>
          <cell r="AM688">
            <v>1</v>
          </cell>
          <cell r="AN688" t="str">
            <v>DSCN_10</v>
          </cell>
          <cell r="AO688">
            <v>39634750</v>
          </cell>
          <cell r="AP688" t="str">
            <v>0</v>
          </cell>
          <cell r="AQ688">
            <v>0</v>
          </cell>
          <cell r="AR688" t="str">
            <v>0</v>
          </cell>
          <cell r="AS688">
            <v>0</v>
          </cell>
          <cell r="AT688">
            <v>39634750</v>
          </cell>
          <cell r="AU688">
            <v>0</v>
          </cell>
        </row>
        <row r="689">
          <cell r="A689">
            <v>123710225</v>
          </cell>
          <cell r="B689" t="str">
            <v>Dirección de Síntesis y Cuentas Nacionales</v>
          </cell>
          <cell r="C689" t="str">
            <v>DSCN</v>
          </cell>
          <cell r="D689" t="str">
            <v>DSCN_PIB_2025_BT</v>
          </cell>
          <cell r="E689" t="str">
            <v>Producto Interno Bruto PIB</v>
          </cell>
          <cell r="F689" t="str">
            <v>Producción de información Estadística analizada</v>
          </cell>
          <cell r="G689" t="str">
            <v>Boletines Técnicos</v>
          </cell>
          <cell r="H689" t="str">
            <v>DSCN-Producción de información Estadística analizada-Boletines Técnicos</v>
          </cell>
          <cell r="I689" t="str">
            <v>202300000000008</v>
          </cell>
          <cell r="J689" t="str">
            <v>DIRECCIÓN TERRITORIAL CENTRAL</v>
          </cell>
          <cell r="K689" t="str">
            <v>DANE CENTRAL</v>
          </cell>
          <cell r="L689" t="str">
            <v>Talento Humano</v>
          </cell>
          <cell r="M689" t="str">
            <v>Profesional</v>
          </cell>
          <cell r="N689" t="str">
            <v>1</v>
          </cell>
          <cell r="O689">
            <v>11</v>
          </cell>
          <cell r="P689" t="str">
            <v>9</v>
          </cell>
          <cell r="Q689" t="str">
            <v>11.3000000000</v>
          </cell>
          <cell r="R689">
            <v>50</v>
          </cell>
          <cell r="S689">
            <v>7015000</v>
          </cell>
          <cell r="T689" t="str">
            <v>2025-01-22</v>
          </cell>
          <cell r="U689">
            <v>39634750</v>
          </cell>
          <cell r="V689">
            <v>39634750</v>
          </cell>
          <cell r="W689">
            <v>0</v>
          </cell>
          <cell r="X689" t="str">
            <v>no</v>
          </cell>
          <cell r="Y689" t="str">
            <v>no</v>
          </cell>
          <cell r="Z689" t="str">
            <v>14925</v>
          </cell>
          <cell r="AA689">
            <v>39634750</v>
          </cell>
          <cell r="AB689">
            <v>0</v>
          </cell>
          <cell r="AC689" t="str">
            <v>1151</v>
          </cell>
          <cell r="AD689" t="str">
            <v>Dirección de Síntesis y Cuentas Nacionales</v>
          </cell>
          <cell r="AF689" t="str">
            <v>PRIORITARIO_LELIO ALEJANDRO ARIAS VIZCAINO - -</v>
          </cell>
          <cell r="AG689" t="str">
            <v>DSCN_10 - Publicar doce (12) boletines técnicos y sus anexos estadísticos correspondientes a los resultados del Indicador de Seguimiento a la Economía - ISE.</v>
          </cell>
          <cell r="AH689">
            <v>1</v>
          </cell>
          <cell r="AI689">
            <v>0</v>
          </cell>
          <cell r="AJ689">
            <v>0</v>
          </cell>
          <cell r="AK689">
            <v>0</v>
          </cell>
          <cell r="AL689">
            <v>0</v>
          </cell>
          <cell r="AM689">
            <v>1</v>
          </cell>
          <cell r="AN689" t="str">
            <v>DSCN_10</v>
          </cell>
          <cell r="AO689">
            <v>39634750</v>
          </cell>
          <cell r="AP689" t="str">
            <v>0</v>
          </cell>
          <cell r="AQ689">
            <v>0</v>
          </cell>
          <cell r="AR689" t="str">
            <v>0</v>
          </cell>
          <cell r="AS689">
            <v>0</v>
          </cell>
          <cell r="AT689">
            <v>39634750</v>
          </cell>
          <cell r="AU689">
            <v>0</v>
          </cell>
        </row>
        <row r="690">
          <cell r="A690">
            <v>125410225</v>
          </cell>
          <cell r="B690" t="str">
            <v>Dirección de Síntesis y Cuentas Nacionales</v>
          </cell>
          <cell r="C690" t="str">
            <v>DSCN</v>
          </cell>
          <cell r="D690" t="str">
            <v>DSCN_CAÑB_2025_DM</v>
          </cell>
          <cell r="E690" t="str">
            <v>Cambio de Año Base de las Cuentas Nacionales</v>
          </cell>
          <cell r="F690" t="str">
            <v>Producción de información Estadística analizada</v>
          </cell>
          <cell r="G690" t="str">
            <v>Documentos metodológicos</v>
          </cell>
          <cell r="H690" t="str">
            <v>DSCN-Producción de información Estadística analizada-Documentos metodológicos</v>
          </cell>
          <cell r="I690" t="str">
            <v>202300000000008</v>
          </cell>
          <cell r="J690" t="str">
            <v>DIRECCIÓN TERRITORIAL CENTRAL</v>
          </cell>
          <cell r="K690" t="str">
            <v>DANE CENTRAL</v>
          </cell>
          <cell r="L690" t="str">
            <v>Talento Humano</v>
          </cell>
          <cell r="M690" t="str">
            <v>Profesional</v>
          </cell>
          <cell r="N690" t="str">
            <v>1</v>
          </cell>
          <cell r="O690">
            <v>10</v>
          </cell>
          <cell r="P690" t="str">
            <v>17</v>
          </cell>
          <cell r="Q690" t="str">
            <v>10.5666666667</v>
          </cell>
          <cell r="R690">
            <v>100</v>
          </cell>
          <cell r="S690">
            <v>6000000</v>
          </cell>
          <cell r="T690" t="str">
            <v>2025-02-14</v>
          </cell>
          <cell r="U690">
            <v>63400000</v>
          </cell>
          <cell r="V690">
            <v>63400000</v>
          </cell>
          <cell r="W690">
            <v>0</v>
          </cell>
          <cell r="X690" t="str">
            <v>no</v>
          </cell>
          <cell r="Y690" t="str">
            <v>no</v>
          </cell>
          <cell r="Z690" t="str">
            <v>55825</v>
          </cell>
          <cell r="AA690">
            <v>63400000</v>
          </cell>
          <cell r="AB690">
            <v>0</v>
          </cell>
          <cell r="AC690" t="str">
            <v>1254</v>
          </cell>
          <cell r="AD690" t="str">
            <v>Dirección de Síntesis y Cuentas Nacionales</v>
          </cell>
          <cell r="AF690" t="str">
            <v>CAROLINA ALEJANDRA JUVINAO ARANGO - -</v>
          </cell>
          <cell r="AG690" t="str">
            <v>DSCN_23 - Elaborar un (1) documento plan de trabajo que relacione metas, hitos, esquemas de trabajo y flujos de proceso a desarrollarse por parte de las Direcciones Técnicas DANE (DRA, DIRPEN, DIG, DIMPE y CDS) y áreas de apoyo en el marco del cambio de año base de las cuentas nacionales.</v>
          </cell>
          <cell r="AH690">
            <v>1</v>
          </cell>
          <cell r="AI690">
            <v>0</v>
          </cell>
          <cell r="AJ690">
            <v>0</v>
          </cell>
          <cell r="AK690">
            <v>0</v>
          </cell>
          <cell r="AL690">
            <v>0</v>
          </cell>
          <cell r="AM690">
            <v>1</v>
          </cell>
          <cell r="AN690" t="str">
            <v>DSCN_23</v>
          </cell>
          <cell r="AO690">
            <v>63400000</v>
          </cell>
          <cell r="AP690" t="str">
            <v>0</v>
          </cell>
          <cell r="AQ690">
            <v>0</v>
          </cell>
          <cell r="AR690" t="str">
            <v>0</v>
          </cell>
          <cell r="AS690">
            <v>0</v>
          </cell>
          <cell r="AT690">
            <v>63400000</v>
          </cell>
          <cell r="AU690">
            <v>0</v>
          </cell>
        </row>
        <row r="691">
          <cell r="A691">
            <v>415210225</v>
          </cell>
          <cell r="B691" t="str">
            <v>Dirección de Síntesis y Cuentas Nacionales</v>
          </cell>
          <cell r="C691" t="str">
            <v>DSCN</v>
          </cell>
          <cell r="D691" t="str">
            <v>DSCN_CAÑB_2025_DM</v>
          </cell>
          <cell r="E691" t="str">
            <v>Cambio de Año Base de las Cuentas Nacionales</v>
          </cell>
          <cell r="F691" t="str">
            <v>Producción de información Estadística analizada</v>
          </cell>
          <cell r="G691" t="str">
            <v>Documentos metodológicos</v>
          </cell>
          <cell r="H691" t="str">
            <v>DSCN-Producción de información Estadística analizada-Documentos metodológicos</v>
          </cell>
          <cell r="I691" t="str">
            <v>202300000000008</v>
          </cell>
          <cell r="J691" t="str">
            <v>DIRECCIÓN TERRITORIAL CENTRAL</v>
          </cell>
          <cell r="K691" t="str">
            <v>DANE CENTRAL</v>
          </cell>
          <cell r="L691" t="str">
            <v>Talento Humano</v>
          </cell>
          <cell r="M691" t="str">
            <v>Experto II</v>
          </cell>
          <cell r="N691" t="str">
            <v>1</v>
          </cell>
          <cell r="O691">
            <v>6</v>
          </cell>
          <cell r="P691" t="str">
            <v>27</v>
          </cell>
          <cell r="Q691" t="str">
            <v>6.9000000000</v>
          </cell>
          <cell r="R691">
            <v>100</v>
          </cell>
          <cell r="S691">
            <v>15000000</v>
          </cell>
          <cell r="T691" t="str">
            <v>2025-05-15</v>
          </cell>
          <cell r="U691">
            <v>103500000</v>
          </cell>
          <cell r="V691">
            <v>103500000</v>
          </cell>
          <cell r="W691">
            <v>0</v>
          </cell>
          <cell r="X691" t="str">
            <v>NO</v>
          </cell>
          <cell r="Y691" t="str">
            <v>NO</v>
          </cell>
          <cell r="Z691" t="str">
            <v>97925</v>
          </cell>
          <cell r="AA691">
            <v>103500000</v>
          </cell>
          <cell r="AB691">
            <v>0</v>
          </cell>
          <cell r="AC691" t="str">
            <v>5541</v>
          </cell>
          <cell r="AD691" t="str">
            <v>Dirección de Síntesis y Cuentas Nacionales</v>
          </cell>
          <cell r="AF691" t="str">
            <v>JOVANA PALACIOS</v>
          </cell>
          <cell r="AG691"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691">
            <v>1</v>
          </cell>
          <cell r="AI691" t="str">
            <v/>
          </cell>
          <cell r="AJ691">
            <v>0</v>
          </cell>
          <cell r="AK691" t="str">
            <v/>
          </cell>
          <cell r="AL691">
            <v>0</v>
          </cell>
          <cell r="AM691">
            <v>1</v>
          </cell>
          <cell r="AN691" t="str">
            <v xml:space="preserve">DSCN_24 </v>
          </cell>
          <cell r="AO691">
            <v>103500000</v>
          </cell>
          <cell r="AP691" t="str">
            <v/>
          </cell>
          <cell r="AQ691">
            <v>0</v>
          </cell>
          <cell r="AR691" t="str">
            <v/>
          </cell>
          <cell r="AS691">
            <v>0</v>
          </cell>
          <cell r="AT691">
            <v>103500000</v>
          </cell>
          <cell r="AU691">
            <v>0</v>
          </cell>
        </row>
        <row r="692">
          <cell r="A692">
            <v>126410225</v>
          </cell>
          <cell r="B692" t="str">
            <v>Dirección de Síntesis y Cuentas Nacionales</v>
          </cell>
          <cell r="C692" t="str">
            <v>DSCN</v>
          </cell>
          <cell r="D692" t="str">
            <v>DSCN_BEC_2025_BT</v>
          </cell>
          <cell r="E692" t="str">
            <v>Bioeconomía Circular</v>
          </cell>
          <cell r="F692" t="str">
            <v>Producción de información Estadística analizada</v>
          </cell>
          <cell r="G692" t="str">
            <v>Boletines Técnicos</v>
          </cell>
          <cell r="H692" t="str">
            <v>DSCN-Producción de información Estadística analizada-Boletines Técnicos</v>
          </cell>
          <cell r="I692" t="str">
            <v>202300000000008</v>
          </cell>
          <cell r="J692" t="str">
            <v>DIRECCIÓN TERRITORIAL CENTRAL</v>
          </cell>
          <cell r="K692" t="str">
            <v>DANE CENTRAL</v>
          </cell>
          <cell r="L692" t="str">
            <v>Talento Humano</v>
          </cell>
          <cell r="M692" t="str">
            <v>Profesional</v>
          </cell>
          <cell r="N692" t="str">
            <v>1</v>
          </cell>
          <cell r="O692">
            <v>5</v>
          </cell>
          <cell r="P692" t="str">
            <v>0</v>
          </cell>
          <cell r="Q692" t="str">
            <v>5.0000000000</v>
          </cell>
          <cell r="R692">
            <v>100</v>
          </cell>
          <cell r="S692">
            <v>6216750</v>
          </cell>
          <cell r="T692" t="str">
            <v>2025-02-03</v>
          </cell>
          <cell r="U692">
            <v>31083750</v>
          </cell>
          <cell r="V692">
            <v>31083750</v>
          </cell>
          <cell r="W692">
            <v>0</v>
          </cell>
          <cell r="X692" t="str">
            <v>NO</v>
          </cell>
          <cell r="Y692" t="str">
            <v>NO</v>
          </cell>
          <cell r="Z692" t="str">
            <v>56225</v>
          </cell>
          <cell r="AA692">
            <v>31083750</v>
          </cell>
          <cell r="AB692">
            <v>0</v>
          </cell>
          <cell r="AC692" t="str">
            <v>1264</v>
          </cell>
          <cell r="AD692" t="str">
            <v>Dirección de Síntesis y Cuentas Nacionales</v>
          </cell>
          <cell r="AF692" t="str">
            <v>ARIADNA CARO GARCIA - -</v>
          </cell>
          <cell r="AG692"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692">
            <v>1</v>
          </cell>
          <cell r="AI692">
            <v>0</v>
          </cell>
          <cell r="AJ692">
            <v>0</v>
          </cell>
          <cell r="AK692">
            <v>0</v>
          </cell>
          <cell r="AL692">
            <v>0</v>
          </cell>
          <cell r="AM692">
            <v>1</v>
          </cell>
          <cell r="AN692" t="str">
            <v>DSCN_24</v>
          </cell>
          <cell r="AO692">
            <v>31083750</v>
          </cell>
          <cell r="AP692" t="str">
            <v>0</v>
          </cell>
          <cell r="AQ692">
            <v>0</v>
          </cell>
          <cell r="AR692" t="str">
            <v>0</v>
          </cell>
          <cell r="AS692">
            <v>0</v>
          </cell>
          <cell r="AT692">
            <v>31083750</v>
          </cell>
          <cell r="AU692">
            <v>0</v>
          </cell>
        </row>
        <row r="693">
          <cell r="A693">
            <v>467110225</v>
          </cell>
          <cell r="B693" t="str">
            <v>Dirección de Síntesis y Cuentas Nacionales</v>
          </cell>
          <cell r="C693" t="str">
            <v>DSCN</v>
          </cell>
          <cell r="D693" t="str">
            <v>DSCN_CT_2025_BT</v>
          </cell>
          <cell r="E693" t="str">
            <v>Cuentas Trimestrales</v>
          </cell>
          <cell r="F693" t="str">
            <v>Producción de información Estadística analizada</v>
          </cell>
          <cell r="G693" t="str">
            <v>Boletines Técnicos</v>
          </cell>
          <cell r="H693" t="str">
            <v>DSCN-Producción de información Estadística analizada-Boletines Técnicos</v>
          </cell>
          <cell r="I693" t="str">
            <v>202300000000008</v>
          </cell>
          <cell r="J693" t="str">
            <v>DIRECCIÓN TERRITORIAL CENTRAL</v>
          </cell>
          <cell r="K693" t="str">
            <v>DANE CENTRAL</v>
          </cell>
          <cell r="L693" t="str">
            <v>Talento Humano</v>
          </cell>
          <cell r="M693" t="str">
            <v>Profesional</v>
          </cell>
          <cell r="N693" t="str">
            <v>1</v>
          </cell>
          <cell r="O693">
            <v>5</v>
          </cell>
          <cell r="P693" t="str">
            <v>14</v>
          </cell>
          <cell r="Q693" t="str">
            <v>5.4666666667</v>
          </cell>
          <cell r="R693">
            <v>70</v>
          </cell>
          <cell r="S693">
            <v>4620000</v>
          </cell>
          <cell r="T693" t="str">
            <v>2025-07-07</v>
          </cell>
          <cell r="U693">
            <v>17679200</v>
          </cell>
          <cell r="V693">
            <v>16924600</v>
          </cell>
          <cell r="W693">
            <v>754600</v>
          </cell>
          <cell r="X693" t="str">
            <v>NO</v>
          </cell>
          <cell r="Y693" t="str">
            <v>NO</v>
          </cell>
          <cell r="Z693" t="str">
            <v>103525</v>
          </cell>
          <cell r="AA693">
            <v>16924600</v>
          </cell>
          <cell r="AB693">
            <v>754600</v>
          </cell>
          <cell r="AC693" t="str">
            <v>6144</v>
          </cell>
          <cell r="AD693" t="str">
            <v>Dirección de Síntesis y Cuentas Nacionales</v>
          </cell>
          <cell r="AF693" t="str">
            <v>SANDRA LILIANA RODRIGUEZ ALZA</v>
          </cell>
          <cell r="AG693"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693">
            <v>1</v>
          </cell>
          <cell r="AI693" t="str">
            <v/>
          </cell>
          <cell r="AJ693">
            <v>0</v>
          </cell>
          <cell r="AK693" t="str">
            <v/>
          </cell>
          <cell r="AL693">
            <v>0</v>
          </cell>
          <cell r="AM693">
            <v>1</v>
          </cell>
          <cell r="AN693" t="str">
            <v xml:space="preserve">DSCN_24 </v>
          </cell>
          <cell r="AO693">
            <v>17679200</v>
          </cell>
          <cell r="AP693" t="str">
            <v/>
          </cell>
          <cell r="AQ693">
            <v>0</v>
          </cell>
          <cell r="AR693" t="str">
            <v/>
          </cell>
          <cell r="AS693">
            <v>0</v>
          </cell>
          <cell r="AT693">
            <v>17679200</v>
          </cell>
          <cell r="AU693">
            <v>0</v>
          </cell>
        </row>
        <row r="694">
          <cell r="A694">
            <v>467110225</v>
          </cell>
          <cell r="B694" t="str">
            <v>Dirección de Síntesis y Cuentas Nacionales</v>
          </cell>
          <cell r="C694" t="str">
            <v>DSCN</v>
          </cell>
          <cell r="D694" t="str">
            <v>DSCN_CT_2025_CR</v>
          </cell>
          <cell r="E694" t="str">
            <v>Cuentas Trimestrales</v>
          </cell>
          <cell r="F694" t="str">
            <v>Producción de información Estadística analizada</v>
          </cell>
          <cell r="G694" t="str">
            <v>Cuadros de resultados</v>
          </cell>
          <cell r="H694" t="str">
            <v>DSCN-Producción de información Estadística analizada-Cuadros de resultados</v>
          </cell>
          <cell r="I694" t="str">
            <v>202300000000008</v>
          </cell>
          <cell r="J694" t="str">
            <v>DIRECCIÓN TERRITORIAL CENTRAL</v>
          </cell>
          <cell r="K694" t="str">
            <v>DANE CENTRAL</v>
          </cell>
          <cell r="L694" t="str">
            <v>Talento Humano</v>
          </cell>
          <cell r="M694" t="str">
            <v>Profesional</v>
          </cell>
          <cell r="N694" t="str">
            <v>1</v>
          </cell>
          <cell r="O694">
            <v>5</v>
          </cell>
          <cell r="P694" t="str">
            <v>14</v>
          </cell>
          <cell r="Q694" t="str">
            <v>5.4666666667</v>
          </cell>
          <cell r="R694">
            <v>30</v>
          </cell>
          <cell r="S694">
            <v>4620000</v>
          </cell>
          <cell r="T694" t="str">
            <v>2025-07-07</v>
          </cell>
          <cell r="U694">
            <v>7576800</v>
          </cell>
          <cell r="V694">
            <v>7253400</v>
          </cell>
          <cell r="W694">
            <v>323400</v>
          </cell>
          <cell r="X694" t="str">
            <v>NO</v>
          </cell>
          <cell r="Y694" t="str">
            <v>NO</v>
          </cell>
          <cell r="Z694" t="str">
            <v>103525</v>
          </cell>
          <cell r="AA694">
            <v>7253400</v>
          </cell>
          <cell r="AB694">
            <v>323400</v>
          </cell>
          <cell r="AC694" t="str">
            <v>6144</v>
          </cell>
          <cell r="AD694" t="str">
            <v>Dirección de Síntesis y Cuentas Nacionales</v>
          </cell>
          <cell r="AF694" t="str">
            <v>SANDRA LILIANA RODRIGUEZ ALZA</v>
          </cell>
          <cell r="AG694"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694">
            <v>1</v>
          </cell>
          <cell r="AI694" t="str">
            <v/>
          </cell>
          <cell r="AJ694">
            <v>0</v>
          </cell>
          <cell r="AK694" t="str">
            <v/>
          </cell>
          <cell r="AL694">
            <v>0</v>
          </cell>
          <cell r="AM694">
            <v>1</v>
          </cell>
          <cell r="AN694" t="str">
            <v xml:space="preserve">DSCN_24 </v>
          </cell>
          <cell r="AO694">
            <v>7576800</v>
          </cell>
          <cell r="AP694" t="str">
            <v/>
          </cell>
          <cell r="AQ694">
            <v>0</v>
          </cell>
          <cell r="AR694" t="str">
            <v/>
          </cell>
          <cell r="AS694">
            <v>0</v>
          </cell>
          <cell r="AT694">
            <v>7576800</v>
          </cell>
          <cell r="AU694">
            <v>0</v>
          </cell>
        </row>
        <row r="695">
          <cell r="A695">
            <v>1340225</v>
          </cell>
          <cell r="B695" t="str">
            <v>Dirección de Síntesis y Cuentas Nacionales</v>
          </cell>
          <cell r="C695" t="str">
            <v>DSCN</v>
          </cell>
          <cell r="D695" t="str">
            <v>DSCN_CD_2025_BT</v>
          </cell>
          <cell r="E695" t="str">
            <v>Cuentas Departamentales</v>
          </cell>
          <cell r="F695" t="str">
            <v>Producción de información Estadística analizada</v>
          </cell>
          <cell r="G695" t="str">
            <v>Boletines Técnicos</v>
          </cell>
          <cell r="H695" t="str">
            <v>DSCN-Producción de información Estadística analizada-Boletines Técnicos</v>
          </cell>
          <cell r="I695" t="str">
            <v>202300000000008</v>
          </cell>
          <cell r="J695" t="str">
            <v>DIRECCIÓN TERRITORIAL CENTRAL</v>
          </cell>
          <cell r="K695" t="str">
            <v>DANE CENTRAL</v>
          </cell>
          <cell r="L695" t="str">
            <v>Tiquete</v>
          </cell>
          <cell r="M695" t="str">
            <v>tiquete_nacional</v>
          </cell>
          <cell r="N695">
            <v>6</v>
          </cell>
          <cell r="T695" t="str">
            <v>2025-04-01</v>
          </cell>
          <cell r="U695">
            <v>6000000</v>
          </cell>
          <cell r="V695">
            <v>6000000</v>
          </cell>
          <cell r="W695">
            <v>0</v>
          </cell>
          <cell r="X695" t="str">
            <v>NO</v>
          </cell>
          <cell r="Y695" t="str">
            <v>NO</v>
          </cell>
          <cell r="Z695" t="str">
            <v>93125</v>
          </cell>
          <cell r="AA695">
            <v>6000000</v>
          </cell>
          <cell r="AB695">
            <v>0</v>
          </cell>
          <cell r="AC695" t="str">
            <v>4953</v>
          </cell>
          <cell r="AD695" t="str">
            <v>Gestión Humana</v>
          </cell>
          <cell r="AF695" t="str">
            <v>TIQUETES - -</v>
          </cell>
          <cell r="AG695"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695">
            <v>1</v>
          </cell>
          <cell r="AI695">
            <v>0</v>
          </cell>
          <cell r="AJ695">
            <v>0</v>
          </cell>
          <cell r="AK695">
            <v>0</v>
          </cell>
          <cell r="AL695">
            <v>0</v>
          </cell>
          <cell r="AM695">
            <v>1</v>
          </cell>
          <cell r="AN695" t="str">
            <v>DSCN_24</v>
          </cell>
          <cell r="AO695">
            <v>6000000</v>
          </cell>
          <cell r="AP695" t="str">
            <v>0</v>
          </cell>
          <cell r="AQ695">
            <v>0</v>
          </cell>
          <cell r="AR695" t="str">
            <v>0</v>
          </cell>
          <cell r="AS695">
            <v>0</v>
          </cell>
          <cell r="AT695">
            <v>6000000</v>
          </cell>
          <cell r="AU695">
            <v>0</v>
          </cell>
        </row>
        <row r="696">
          <cell r="A696">
            <v>33730225</v>
          </cell>
          <cell r="B696" t="str">
            <v>Dirección de Síntesis y Cuentas Nacionales</v>
          </cell>
          <cell r="C696" t="str">
            <v>DSCN</v>
          </cell>
          <cell r="D696" t="str">
            <v>DSCN_CD_2025_BT</v>
          </cell>
          <cell r="E696" t="str">
            <v>Cuentas Departamentales</v>
          </cell>
          <cell r="F696" t="str">
            <v>Producción de información Estadística analizada</v>
          </cell>
          <cell r="G696" t="str">
            <v>Boletines Técnicos</v>
          </cell>
          <cell r="H696" t="str">
            <v>DSCN-Producción de información Estadística analizada-Boletines Técnicos</v>
          </cell>
          <cell r="I696" t="str">
            <v>202300000000008</v>
          </cell>
          <cell r="J696" t="str">
            <v>DIRECCIÓN TERRITORIAL CENTRAL</v>
          </cell>
          <cell r="K696" t="str">
            <v>DANE CENTRAL</v>
          </cell>
          <cell r="L696" t="str">
            <v>Viático</v>
          </cell>
          <cell r="M696" t="str">
            <v>Viático</v>
          </cell>
          <cell r="T696" t="str">
            <v>2025-04-01</v>
          </cell>
          <cell r="U696">
            <v>4529724</v>
          </cell>
          <cell r="V696">
            <v>4529724</v>
          </cell>
          <cell r="W696">
            <v>0</v>
          </cell>
          <cell r="X696" t="str">
            <v>NO</v>
          </cell>
          <cell r="Y696" t="str">
            <v>NO</v>
          </cell>
          <cell r="Z696" t="str">
            <v>92125</v>
          </cell>
          <cell r="AA696">
            <v>4529724</v>
          </cell>
          <cell r="AB696">
            <v>0</v>
          </cell>
          <cell r="AC696" t="str">
            <v>4787</v>
          </cell>
          <cell r="AD696" t="str">
            <v>Dirección de Síntesis y Cuentas Nacionales</v>
          </cell>
          <cell r="AF696" t="str">
            <v>VIÁTICOS - -</v>
          </cell>
          <cell r="AG696"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696">
            <v>1</v>
          </cell>
          <cell r="AI696">
            <v>0</v>
          </cell>
          <cell r="AJ696">
            <v>0</v>
          </cell>
          <cell r="AK696">
            <v>0</v>
          </cell>
          <cell r="AL696">
            <v>0</v>
          </cell>
          <cell r="AM696">
            <v>1</v>
          </cell>
          <cell r="AN696" t="str">
            <v>DSCN_24</v>
          </cell>
          <cell r="AO696">
            <v>4529724</v>
          </cell>
          <cell r="AP696" t="str">
            <v>0</v>
          </cell>
          <cell r="AQ696">
            <v>0</v>
          </cell>
          <cell r="AR696" t="str">
            <v>0</v>
          </cell>
          <cell r="AS696">
            <v>0</v>
          </cell>
          <cell r="AT696">
            <v>4529724</v>
          </cell>
          <cell r="AU696">
            <v>0</v>
          </cell>
        </row>
        <row r="697">
          <cell r="A697">
            <v>138750225</v>
          </cell>
          <cell r="B697" t="str">
            <v>Dirección de Síntesis y Cuentas Nacionales</v>
          </cell>
          <cell r="C697" t="str">
            <v>DSCN</v>
          </cell>
          <cell r="D697" t="str">
            <v>DSCN_CSAE_2025_CR</v>
          </cell>
          <cell r="E697" t="str">
            <v>Cuenta Satelite Ambiental y Económica</v>
          </cell>
          <cell r="F697" t="str">
            <v>Producción de información Estadística analizada</v>
          </cell>
          <cell r="G697" t="str">
            <v>Cuadros de resultados</v>
          </cell>
          <cell r="H697" t="str">
            <v>DSCN-Producción de información Estadística analizada-Cuadros de resultados</v>
          </cell>
          <cell r="I697" t="str">
            <v>202300000000008</v>
          </cell>
          <cell r="J697" t="str">
            <v>DIRECCIÓN TERRITORIAL CENTRAL</v>
          </cell>
          <cell r="K697" t="str">
            <v>DANE CENTRAL</v>
          </cell>
          <cell r="L697" t="str">
            <v>Insumo</v>
          </cell>
          <cell r="M697" t="str">
            <v>Otros_gastos_operativos</v>
          </cell>
          <cell r="N697">
            <v>1</v>
          </cell>
          <cell r="S697">
            <v>388805</v>
          </cell>
          <cell r="T697" t="str">
            <v>2025-10-01</v>
          </cell>
          <cell r="U697">
            <v>388805</v>
          </cell>
          <cell r="W697">
            <v>388805</v>
          </cell>
          <cell r="X697" t="str">
            <v>NO</v>
          </cell>
          <cell r="Y697" t="str">
            <v>NO</v>
          </cell>
          <cell r="AF697" t="str">
            <v>Saldo para proceso</v>
          </cell>
          <cell r="AG697"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697">
            <v>1</v>
          </cell>
          <cell r="AI697" t="str">
            <v/>
          </cell>
          <cell r="AJ697">
            <v>0</v>
          </cell>
          <cell r="AK697" t="str">
            <v/>
          </cell>
          <cell r="AL697">
            <v>0</v>
          </cell>
          <cell r="AM697">
            <v>1</v>
          </cell>
          <cell r="AN697" t="str">
            <v xml:space="preserve">DSCN_24 </v>
          </cell>
          <cell r="AO697">
            <v>388805</v>
          </cell>
          <cell r="AP697" t="str">
            <v/>
          </cell>
          <cell r="AQ697">
            <v>0</v>
          </cell>
          <cell r="AR697" t="str">
            <v/>
          </cell>
          <cell r="AS697">
            <v>0</v>
          </cell>
          <cell r="AT697">
            <v>388805</v>
          </cell>
          <cell r="AU697">
            <v>0</v>
          </cell>
        </row>
        <row r="698">
          <cell r="A698">
            <v>138850225</v>
          </cell>
          <cell r="B698" t="str">
            <v>Dirección de Síntesis y Cuentas Nacionales</v>
          </cell>
          <cell r="C698" t="str">
            <v>DSCN</v>
          </cell>
          <cell r="D698" t="str">
            <v>DSCN_CSAE_2025_BT</v>
          </cell>
          <cell r="E698" t="str">
            <v>Cuenta Satelite Ambiental y Económica</v>
          </cell>
          <cell r="F698" t="str">
            <v>Producción de información Estadística analizada</v>
          </cell>
          <cell r="G698" t="str">
            <v>Boletines Técnicos</v>
          </cell>
          <cell r="H698" t="str">
            <v>DSCN-Producción de información Estadística analizada-Boletines Técnicos</v>
          </cell>
          <cell r="I698" t="str">
            <v>202300000000008</v>
          </cell>
          <cell r="J698" t="str">
            <v>DIRECCIÓN TERRITORIAL CENTRAL</v>
          </cell>
          <cell r="K698" t="str">
            <v>DANE CENTRAL</v>
          </cell>
          <cell r="L698" t="str">
            <v>Insumo</v>
          </cell>
          <cell r="M698" t="str">
            <v>Otros_gastos_operativos</v>
          </cell>
          <cell r="N698">
            <v>1</v>
          </cell>
          <cell r="S698">
            <v>1040583</v>
          </cell>
          <cell r="T698" t="str">
            <v>2025-10-06</v>
          </cell>
          <cell r="U698">
            <v>1040583</v>
          </cell>
          <cell r="W698">
            <v>1040583</v>
          </cell>
          <cell r="X698" t="str">
            <v>NO</v>
          </cell>
          <cell r="Y698" t="str">
            <v>NO</v>
          </cell>
          <cell r="AF698" t="str">
            <v>Saldo de contratación</v>
          </cell>
          <cell r="AG698"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698">
            <v>1</v>
          </cell>
          <cell r="AI698" t="str">
            <v/>
          </cell>
          <cell r="AJ698">
            <v>0</v>
          </cell>
          <cell r="AK698" t="str">
            <v/>
          </cell>
          <cell r="AL698">
            <v>0</v>
          </cell>
          <cell r="AM698">
            <v>1</v>
          </cell>
          <cell r="AN698" t="str">
            <v xml:space="preserve">DSCN_24 </v>
          </cell>
          <cell r="AO698">
            <v>1040583</v>
          </cell>
          <cell r="AP698" t="str">
            <v/>
          </cell>
          <cell r="AQ698">
            <v>0</v>
          </cell>
          <cell r="AR698" t="str">
            <v/>
          </cell>
          <cell r="AS698">
            <v>0</v>
          </cell>
          <cell r="AT698">
            <v>1040583</v>
          </cell>
          <cell r="AU698">
            <v>0</v>
          </cell>
        </row>
        <row r="699">
          <cell r="A699">
            <v>139150225</v>
          </cell>
          <cell r="B699" t="str">
            <v>Dirección de Síntesis y Cuentas Nacionales</v>
          </cell>
          <cell r="C699" t="str">
            <v>DSCN</v>
          </cell>
          <cell r="D699" t="str">
            <v>DSCN_CD_2025_BT</v>
          </cell>
          <cell r="E699" t="str">
            <v>Cuentas Departamentales</v>
          </cell>
          <cell r="F699" t="str">
            <v>Producción de información Estadística analizada</v>
          </cell>
          <cell r="G699" t="str">
            <v>Boletines Técnicos</v>
          </cell>
          <cell r="H699" t="str">
            <v>DSCN-Producción de información Estadística analizada-Boletines Técnicos</v>
          </cell>
          <cell r="I699" t="str">
            <v>202300000000008</v>
          </cell>
          <cell r="J699" t="str">
            <v>DIRECCIÓN TERRITORIAL CENTRAL</v>
          </cell>
          <cell r="K699" t="str">
            <v>DANE CENTRAL</v>
          </cell>
          <cell r="L699" t="str">
            <v>Insumo</v>
          </cell>
          <cell r="M699" t="str">
            <v>Otros_gastos_operativos</v>
          </cell>
          <cell r="N699">
            <v>1</v>
          </cell>
          <cell r="S699">
            <v>0.67</v>
          </cell>
          <cell r="T699" t="str">
            <v>2025-10-06</v>
          </cell>
          <cell r="U699">
            <v>0.67</v>
          </cell>
          <cell r="W699">
            <v>0.67</v>
          </cell>
          <cell r="X699" t="str">
            <v>no</v>
          </cell>
          <cell r="Y699" t="str">
            <v>no</v>
          </cell>
          <cell r="AF699" t="str">
            <v>Saldo de contratación</v>
          </cell>
          <cell r="AG699"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699">
            <v>1</v>
          </cell>
          <cell r="AI699" t="str">
            <v/>
          </cell>
          <cell r="AJ699">
            <v>0</v>
          </cell>
          <cell r="AK699" t="str">
            <v/>
          </cell>
          <cell r="AL699">
            <v>0</v>
          </cell>
          <cell r="AM699">
            <v>1</v>
          </cell>
          <cell r="AN699" t="str">
            <v xml:space="preserve">DSCN_24 </v>
          </cell>
          <cell r="AO699">
            <v>0.67</v>
          </cell>
          <cell r="AP699" t="str">
            <v/>
          </cell>
          <cell r="AQ699">
            <v>0</v>
          </cell>
          <cell r="AR699" t="str">
            <v/>
          </cell>
          <cell r="AS699">
            <v>0</v>
          </cell>
          <cell r="AT699">
            <v>0.67</v>
          </cell>
          <cell r="AU699">
            <v>0</v>
          </cell>
        </row>
        <row r="700">
          <cell r="A700">
            <v>139250225</v>
          </cell>
          <cell r="B700" t="str">
            <v>Dirección de Síntesis y Cuentas Nacionales</v>
          </cell>
          <cell r="C700" t="str">
            <v>DSCN</v>
          </cell>
          <cell r="D700" t="str">
            <v>DSCN_CST_2025_BT</v>
          </cell>
          <cell r="E700" t="str">
            <v>Cuenta Satélite de Turismo</v>
          </cell>
          <cell r="F700" t="str">
            <v>Producción de información Estadística analizada</v>
          </cell>
          <cell r="G700" t="str">
            <v>Boletines Técnicos</v>
          </cell>
          <cell r="H700" t="str">
            <v>DSCN-Producción de información Estadística analizada-Boletines Técnicos</v>
          </cell>
          <cell r="I700" t="str">
            <v>202300000000008</v>
          </cell>
          <cell r="J700" t="str">
            <v>DIRECCIÓN TERRITORIAL CENTRAL</v>
          </cell>
          <cell r="K700" t="str">
            <v>DANE CENTRAL</v>
          </cell>
          <cell r="L700" t="str">
            <v>Insumo</v>
          </cell>
          <cell r="M700" t="str">
            <v>Otros_gastos_operativos</v>
          </cell>
          <cell r="N700">
            <v>1</v>
          </cell>
          <cell r="S700">
            <v>0.12</v>
          </cell>
          <cell r="T700" t="str">
            <v>2025-10-06</v>
          </cell>
          <cell r="U700">
            <v>0.12</v>
          </cell>
          <cell r="W700">
            <v>0.12</v>
          </cell>
          <cell r="X700" t="str">
            <v>no</v>
          </cell>
          <cell r="Y700" t="str">
            <v>no</v>
          </cell>
          <cell r="AF700" t="str">
            <v>Saldo de contratación</v>
          </cell>
          <cell r="AG700"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700">
            <v>1</v>
          </cell>
          <cell r="AI700" t="str">
            <v/>
          </cell>
          <cell r="AJ700">
            <v>0</v>
          </cell>
          <cell r="AK700" t="str">
            <v/>
          </cell>
          <cell r="AL700">
            <v>0</v>
          </cell>
          <cell r="AM700">
            <v>1</v>
          </cell>
          <cell r="AN700" t="str">
            <v xml:space="preserve">DSCN_24 </v>
          </cell>
          <cell r="AO700">
            <v>0.12</v>
          </cell>
          <cell r="AP700" t="str">
            <v/>
          </cell>
          <cell r="AQ700">
            <v>0</v>
          </cell>
          <cell r="AR700" t="str">
            <v/>
          </cell>
          <cell r="AS700">
            <v>0</v>
          </cell>
          <cell r="AT700">
            <v>0.12</v>
          </cell>
          <cell r="AU700">
            <v>0</v>
          </cell>
        </row>
        <row r="701">
          <cell r="A701">
            <v>139350225</v>
          </cell>
          <cell r="B701" t="str">
            <v>Dirección de Síntesis y Cuentas Nacionales</v>
          </cell>
          <cell r="C701" t="str">
            <v>DSCN</v>
          </cell>
          <cell r="D701" t="str">
            <v>DSCN_ISE_2025_BT</v>
          </cell>
          <cell r="E701" t="str">
            <v>Indicador de Seguimiento a la Economía ISE</v>
          </cell>
          <cell r="F701" t="str">
            <v>Producción de información Estadística analizada</v>
          </cell>
          <cell r="G701" t="str">
            <v>Boletines Técnicos</v>
          </cell>
          <cell r="H701" t="str">
            <v>DSCN-Producción de información Estadística analizada-Boletines Técnicos</v>
          </cell>
          <cell r="I701" t="str">
            <v>202300000000008</v>
          </cell>
          <cell r="J701" t="str">
            <v>DIRECCIÓN TERRITORIAL CENTRAL</v>
          </cell>
          <cell r="K701" t="str">
            <v>DANE CENTRAL</v>
          </cell>
          <cell r="L701" t="str">
            <v>Insumo</v>
          </cell>
          <cell r="M701" t="str">
            <v>Otros_gastos_operativos</v>
          </cell>
          <cell r="N701">
            <v>1</v>
          </cell>
          <cell r="S701">
            <v>0.25</v>
          </cell>
          <cell r="T701" t="str">
            <v>2025-10-06</v>
          </cell>
          <cell r="U701">
            <v>0.25</v>
          </cell>
          <cell r="W701">
            <v>0.25</v>
          </cell>
          <cell r="X701" t="str">
            <v>no</v>
          </cell>
          <cell r="Y701" t="str">
            <v>no</v>
          </cell>
          <cell r="AF701" t="str">
            <v>Saldo de contratación</v>
          </cell>
          <cell r="AG701"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701">
            <v>1</v>
          </cell>
          <cell r="AI701" t="str">
            <v/>
          </cell>
          <cell r="AJ701">
            <v>0</v>
          </cell>
          <cell r="AK701" t="str">
            <v/>
          </cell>
          <cell r="AL701">
            <v>0</v>
          </cell>
          <cell r="AM701">
            <v>1</v>
          </cell>
          <cell r="AN701" t="str">
            <v xml:space="preserve">DSCN_24 </v>
          </cell>
          <cell r="AO701">
            <v>0.25</v>
          </cell>
          <cell r="AP701" t="str">
            <v/>
          </cell>
          <cell r="AQ701">
            <v>0</v>
          </cell>
          <cell r="AR701" t="str">
            <v/>
          </cell>
          <cell r="AS701">
            <v>0</v>
          </cell>
          <cell r="AT701">
            <v>0.25</v>
          </cell>
          <cell r="AU701">
            <v>0</v>
          </cell>
        </row>
        <row r="702">
          <cell r="A702">
            <v>139450225</v>
          </cell>
          <cell r="B702" t="str">
            <v>Dirección de Síntesis y Cuentas Nacionales</v>
          </cell>
          <cell r="C702" t="str">
            <v>DSCN</v>
          </cell>
          <cell r="D702" t="str">
            <v>DSCN_GFS_2025_BT</v>
          </cell>
          <cell r="E702" t="str">
            <v>Gasto por Finalidad y Socx</v>
          </cell>
          <cell r="F702" t="str">
            <v>Producción de información Estadística analizada</v>
          </cell>
          <cell r="G702" t="str">
            <v>Boletines Técnicos</v>
          </cell>
          <cell r="H702" t="str">
            <v>DSCN-Producción de información Estadística analizada-Boletines Técnicos</v>
          </cell>
          <cell r="I702" t="str">
            <v>202300000000008</v>
          </cell>
          <cell r="J702" t="str">
            <v>DIRECCIÓN TERRITORIAL CENTRAL</v>
          </cell>
          <cell r="K702" t="str">
            <v>DANE CENTRAL</v>
          </cell>
          <cell r="L702" t="str">
            <v>Insumo</v>
          </cell>
          <cell r="M702" t="str">
            <v>Otros_gastos_operativos</v>
          </cell>
          <cell r="N702">
            <v>1</v>
          </cell>
          <cell r="S702">
            <v>0.6</v>
          </cell>
          <cell r="T702" t="str">
            <v>2025-10-06</v>
          </cell>
          <cell r="U702">
            <v>0.6</v>
          </cell>
          <cell r="W702">
            <v>0.6</v>
          </cell>
          <cell r="X702" t="str">
            <v>no</v>
          </cell>
          <cell r="Y702" t="str">
            <v>no</v>
          </cell>
          <cell r="AF702" t="str">
            <v>Saldo de contratación</v>
          </cell>
          <cell r="AG702"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702">
            <v>1</v>
          </cell>
          <cell r="AI702" t="str">
            <v/>
          </cell>
          <cell r="AJ702">
            <v>0</v>
          </cell>
          <cell r="AK702" t="str">
            <v/>
          </cell>
          <cell r="AL702">
            <v>0</v>
          </cell>
          <cell r="AM702">
            <v>1</v>
          </cell>
          <cell r="AN702" t="str">
            <v xml:space="preserve">DSCN_24 </v>
          </cell>
          <cell r="AO702">
            <v>0.6</v>
          </cell>
          <cell r="AP702" t="str">
            <v/>
          </cell>
          <cell r="AQ702">
            <v>0</v>
          </cell>
          <cell r="AR702" t="str">
            <v/>
          </cell>
          <cell r="AS702">
            <v>0</v>
          </cell>
          <cell r="AT702">
            <v>0.6</v>
          </cell>
          <cell r="AU702">
            <v>0</v>
          </cell>
        </row>
        <row r="703">
          <cell r="A703">
            <v>139550225</v>
          </cell>
          <cell r="B703" t="str">
            <v>Dirección de Síntesis y Cuentas Nacionales</v>
          </cell>
          <cell r="C703" t="str">
            <v>DSCN</v>
          </cell>
          <cell r="D703" t="str">
            <v>DSCN_ISE_2025_CR</v>
          </cell>
          <cell r="E703" t="str">
            <v>Indicador de Seguimiento a la Economía ISE</v>
          </cell>
          <cell r="F703" t="str">
            <v>Producción de información Estadística analizada</v>
          </cell>
          <cell r="G703" t="str">
            <v>Cuadros de resultados</v>
          </cell>
          <cell r="H703" t="str">
            <v>DSCN-Producción de información Estadística analizada-Cuadros de resultados</v>
          </cell>
          <cell r="I703" t="str">
            <v>202300000000008</v>
          </cell>
          <cell r="J703" t="str">
            <v>DIRECCIÓN TERRITORIAL CENTRAL</v>
          </cell>
          <cell r="K703" t="str">
            <v>DANE CENTRAL</v>
          </cell>
          <cell r="L703" t="str">
            <v>Insumo</v>
          </cell>
          <cell r="M703" t="str">
            <v>Otros_gastos_operativos</v>
          </cell>
          <cell r="N703">
            <v>1</v>
          </cell>
          <cell r="S703">
            <v>0.66</v>
          </cell>
          <cell r="T703" t="str">
            <v>2025-10-06</v>
          </cell>
          <cell r="U703">
            <v>0.66</v>
          </cell>
          <cell r="W703">
            <v>0.66</v>
          </cell>
          <cell r="X703" t="str">
            <v>no</v>
          </cell>
          <cell r="Y703" t="str">
            <v>no</v>
          </cell>
          <cell r="AF703" t="str">
            <v>Saldo de contratación</v>
          </cell>
          <cell r="AG703"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703">
            <v>1</v>
          </cell>
          <cell r="AI703" t="str">
            <v/>
          </cell>
          <cell r="AJ703">
            <v>0</v>
          </cell>
          <cell r="AK703" t="str">
            <v/>
          </cell>
          <cell r="AL703">
            <v>0</v>
          </cell>
          <cell r="AM703">
            <v>1</v>
          </cell>
          <cell r="AN703" t="str">
            <v xml:space="preserve">DSCN_24 </v>
          </cell>
          <cell r="AO703">
            <v>0.66</v>
          </cell>
          <cell r="AP703" t="str">
            <v/>
          </cell>
          <cell r="AQ703">
            <v>0</v>
          </cell>
          <cell r="AR703" t="str">
            <v/>
          </cell>
          <cell r="AS703">
            <v>0</v>
          </cell>
          <cell r="AT703">
            <v>0.66</v>
          </cell>
          <cell r="AU703">
            <v>0</v>
          </cell>
        </row>
        <row r="704">
          <cell r="A704">
            <v>181450225</v>
          </cell>
          <cell r="B704" t="str">
            <v>Dirección de Síntesis y Cuentas Nacionales</v>
          </cell>
          <cell r="C704" t="str">
            <v>DSCN</v>
          </cell>
          <cell r="D704" t="str">
            <v>DSCN_CT_2025_CR</v>
          </cell>
          <cell r="E704" t="str">
            <v>Cuentas Trimestrales</v>
          </cell>
          <cell r="F704" t="str">
            <v>Producción de información Estadística analizada</v>
          </cell>
          <cell r="G704" t="str">
            <v>Cuadros de resultados</v>
          </cell>
          <cell r="H704" t="str">
            <v>DSCN-Producción de información Estadística analizada-Cuadros de resultados</v>
          </cell>
          <cell r="I704" t="str">
            <v>202300000000008</v>
          </cell>
          <cell r="J704" t="str">
            <v>DIRECCIÓN TERRITORIAL CENTRAL</v>
          </cell>
          <cell r="K704" t="str">
            <v>DANE CENTRAL</v>
          </cell>
          <cell r="L704" t="str">
            <v>Insumo</v>
          </cell>
          <cell r="M704" t="str">
            <v>Otros_gastos_operativos</v>
          </cell>
          <cell r="N704">
            <v>1</v>
          </cell>
          <cell r="S704">
            <v>0.25</v>
          </cell>
          <cell r="T704" t="str">
            <v>2025-11-03</v>
          </cell>
          <cell r="U704">
            <v>0.25</v>
          </cell>
          <cell r="W704">
            <v>0.25</v>
          </cell>
          <cell r="X704" t="str">
            <v>NO</v>
          </cell>
          <cell r="Y704" t="str">
            <v>NO</v>
          </cell>
          <cell r="AF704" t="str">
            <v>Saldo de contratación</v>
          </cell>
          <cell r="AG704"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704">
            <v>1</v>
          </cell>
          <cell r="AI704" t="str">
            <v/>
          </cell>
          <cell r="AJ704">
            <v>0</v>
          </cell>
          <cell r="AK704" t="str">
            <v/>
          </cell>
          <cell r="AL704">
            <v>0</v>
          </cell>
          <cell r="AM704">
            <v>1</v>
          </cell>
          <cell r="AN704" t="str">
            <v xml:space="preserve">DSCN_24 </v>
          </cell>
          <cell r="AO704">
            <v>0.25</v>
          </cell>
          <cell r="AP704" t="str">
            <v/>
          </cell>
          <cell r="AQ704">
            <v>0</v>
          </cell>
          <cell r="AR704" t="str">
            <v/>
          </cell>
          <cell r="AS704">
            <v>0</v>
          </cell>
          <cell r="AT704">
            <v>0.25</v>
          </cell>
          <cell r="AU704">
            <v>0</v>
          </cell>
        </row>
        <row r="705">
          <cell r="A705">
            <v>139750225</v>
          </cell>
          <cell r="B705" t="str">
            <v>Dirección de Síntesis y Cuentas Nacionales</v>
          </cell>
          <cell r="C705" t="str">
            <v>DSCN</v>
          </cell>
          <cell r="D705" t="str">
            <v>DSCN_PIB_2025_CR</v>
          </cell>
          <cell r="E705" t="str">
            <v>Producto Interno Bruto PIB</v>
          </cell>
          <cell r="F705" t="str">
            <v>Producción de información Estadística analizada</v>
          </cell>
          <cell r="G705" t="str">
            <v>Cuadros de resultados</v>
          </cell>
          <cell r="H705" t="str">
            <v>DSCN-Producción de información Estadística analizada-Cuadros de resultados</v>
          </cell>
          <cell r="I705" t="str">
            <v>202300000000008</v>
          </cell>
          <cell r="J705" t="str">
            <v>DIRECCIÓN TERRITORIAL CENTRAL</v>
          </cell>
          <cell r="K705" t="str">
            <v>DANE CENTRAL</v>
          </cell>
          <cell r="L705" t="str">
            <v>Insumo</v>
          </cell>
          <cell r="M705" t="str">
            <v>Otros_gastos_operativos</v>
          </cell>
          <cell r="N705">
            <v>1</v>
          </cell>
          <cell r="S705">
            <v>0.66</v>
          </cell>
          <cell r="T705" t="str">
            <v>2025-10-06</v>
          </cell>
          <cell r="U705">
            <v>0.66</v>
          </cell>
          <cell r="W705">
            <v>0.66</v>
          </cell>
          <cell r="X705" t="str">
            <v>no</v>
          </cell>
          <cell r="Y705" t="str">
            <v>no</v>
          </cell>
          <cell r="AF705" t="str">
            <v>Saldo de contratación</v>
          </cell>
          <cell r="AG705"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705">
            <v>1</v>
          </cell>
          <cell r="AI705" t="str">
            <v/>
          </cell>
          <cell r="AJ705">
            <v>0</v>
          </cell>
          <cell r="AK705" t="str">
            <v/>
          </cell>
          <cell r="AL705">
            <v>0</v>
          </cell>
          <cell r="AM705">
            <v>1</v>
          </cell>
          <cell r="AN705" t="str">
            <v xml:space="preserve">DSCN_24 </v>
          </cell>
          <cell r="AO705">
            <v>0.66</v>
          </cell>
          <cell r="AP705" t="str">
            <v/>
          </cell>
          <cell r="AQ705">
            <v>0</v>
          </cell>
          <cell r="AR705" t="str">
            <v/>
          </cell>
          <cell r="AS705">
            <v>0</v>
          </cell>
          <cell r="AT705">
            <v>0.66</v>
          </cell>
          <cell r="AU705">
            <v>0</v>
          </cell>
        </row>
        <row r="706">
          <cell r="A706">
            <v>181550225</v>
          </cell>
          <cell r="B706" t="str">
            <v>Dirección de Síntesis y Cuentas Nacionales</v>
          </cell>
          <cell r="C706" t="str">
            <v>DSCN</v>
          </cell>
          <cell r="D706" t="str">
            <v>DSCN_CABSS_2025_CR</v>
          </cell>
          <cell r="E706" t="str">
            <v>Cuentas Anuales de Bienes y Servicios</v>
          </cell>
          <cell r="F706" t="str">
            <v>Producción de información Estadística analizada</v>
          </cell>
          <cell r="G706" t="str">
            <v>Cuadros de resultados</v>
          </cell>
          <cell r="H706" t="str">
            <v>DSCN-Producción de información Estadística analizada-Cuadros de resultados</v>
          </cell>
          <cell r="I706" t="str">
            <v>202300000000008</v>
          </cell>
          <cell r="J706" t="str">
            <v>DIRECCIÓN TERRITORIAL CENTRAL</v>
          </cell>
          <cell r="K706" t="str">
            <v>DANE CENTRAL</v>
          </cell>
          <cell r="L706" t="str">
            <v>Insumo</v>
          </cell>
          <cell r="M706" t="str">
            <v>Otros_gastos_operativos</v>
          </cell>
          <cell r="N706">
            <v>1</v>
          </cell>
          <cell r="S706">
            <v>0.36</v>
          </cell>
          <cell r="T706" t="str">
            <v>2025-11-03</v>
          </cell>
          <cell r="U706">
            <v>0.36</v>
          </cell>
          <cell r="W706">
            <v>0.36</v>
          </cell>
          <cell r="X706" t="str">
            <v>NO</v>
          </cell>
          <cell r="Y706" t="str">
            <v>NO</v>
          </cell>
          <cell r="AF706" t="str">
            <v>Saldo de contratación</v>
          </cell>
          <cell r="AG706"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706">
            <v>1</v>
          </cell>
          <cell r="AI706" t="str">
            <v/>
          </cell>
          <cell r="AJ706">
            <v>0</v>
          </cell>
          <cell r="AK706" t="str">
            <v/>
          </cell>
          <cell r="AL706">
            <v>0</v>
          </cell>
          <cell r="AM706">
            <v>1</v>
          </cell>
          <cell r="AN706" t="str">
            <v xml:space="preserve">DSCN_24 </v>
          </cell>
          <cell r="AO706">
            <v>0.36</v>
          </cell>
          <cell r="AP706" t="str">
            <v/>
          </cell>
          <cell r="AQ706">
            <v>0</v>
          </cell>
          <cell r="AR706" t="str">
            <v/>
          </cell>
          <cell r="AS706">
            <v>0</v>
          </cell>
          <cell r="AT706">
            <v>0.36</v>
          </cell>
          <cell r="AU706">
            <v>0</v>
          </cell>
        </row>
        <row r="707">
          <cell r="A707">
            <v>139850225</v>
          </cell>
          <cell r="B707" t="str">
            <v>Dirección de Síntesis y Cuentas Nacionales</v>
          </cell>
          <cell r="C707" t="str">
            <v>DSCN</v>
          </cell>
          <cell r="D707" t="str">
            <v>DSCN_ITAED_2025_CR</v>
          </cell>
          <cell r="E707" t="str">
            <v>Indicador Trimestral de Actividad Economica Departamental</v>
          </cell>
          <cell r="F707" t="str">
            <v>Producción de información Estadística analizada</v>
          </cell>
          <cell r="G707" t="str">
            <v>Cuadros de resultados</v>
          </cell>
          <cell r="H707" t="str">
            <v>DSCN-Producción de información Estadística analizada-Cuadros de resultados</v>
          </cell>
          <cell r="I707" t="str">
            <v>202300000000008</v>
          </cell>
          <cell r="J707" t="str">
            <v>DIRECCIÓN TERRITORIAL CENTRAL</v>
          </cell>
          <cell r="K707" t="str">
            <v>DANE CENTRAL</v>
          </cell>
          <cell r="L707" t="str">
            <v>Insumo</v>
          </cell>
          <cell r="M707" t="str">
            <v>Otros_gastos_operativos</v>
          </cell>
          <cell r="N707">
            <v>1</v>
          </cell>
          <cell r="S707">
            <v>0.33</v>
          </cell>
          <cell r="T707" t="str">
            <v>2025-10-06</v>
          </cell>
          <cell r="U707">
            <v>0.33</v>
          </cell>
          <cell r="W707">
            <v>0.33</v>
          </cell>
          <cell r="X707" t="str">
            <v>no</v>
          </cell>
          <cell r="Y707" t="str">
            <v>no</v>
          </cell>
          <cell r="AF707" t="str">
            <v>Saldo de contratación</v>
          </cell>
          <cell r="AG707"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707">
            <v>1</v>
          </cell>
          <cell r="AI707" t="str">
            <v/>
          </cell>
          <cell r="AJ707">
            <v>0</v>
          </cell>
          <cell r="AK707" t="str">
            <v/>
          </cell>
          <cell r="AL707">
            <v>0</v>
          </cell>
          <cell r="AM707">
            <v>1</v>
          </cell>
          <cell r="AN707" t="str">
            <v xml:space="preserve">DSCN_24 </v>
          </cell>
          <cell r="AO707">
            <v>0.33</v>
          </cell>
          <cell r="AP707" t="str">
            <v/>
          </cell>
          <cell r="AQ707">
            <v>0</v>
          </cell>
          <cell r="AR707" t="str">
            <v/>
          </cell>
          <cell r="AS707">
            <v>0</v>
          </cell>
          <cell r="AT707">
            <v>0.33</v>
          </cell>
          <cell r="AU707">
            <v>0</v>
          </cell>
        </row>
        <row r="708">
          <cell r="A708">
            <v>181650225</v>
          </cell>
          <cell r="B708" t="str">
            <v>Dirección de Síntesis y Cuentas Nacionales</v>
          </cell>
          <cell r="C708" t="str">
            <v>DSCN</v>
          </cell>
          <cell r="D708" t="str">
            <v>DSCN_PTF_2025_BT</v>
          </cell>
          <cell r="E708" t="str">
            <v>Productividad Total de Factores</v>
          </cell>
          <cell r="F708" t="str">
            <v>Producción de información Estadística analizada</v>
          </cell>
          <cell r="G708" t="str">
            <v>Boletines Técnicos</v>
          </cell>
          <cell r="H708" t="str">
            <v>DSCN-Producción de información Estadística analizada-Boletines Técnicos</v>
          </cell>
          <cell r="I708" t="str">
            <v>202300000000008</v>
          </cell>
          <cell r="J708" t="str">
            <v>DIRECCIÓN TERRITORIAL CENTRAL</v>
          </cell>
          <cell r="K708" t="str">
            <v>DANE CENTRAL</v>
          </cell>
          <cell r="L708" t="str">
            <v>Insumo</v>
          </cell>
          <cell r="M708" t="str">
            <v>Otros_gastos_operativos</v>
          </cell>
          <cell r="N708">
            <v>1</v>
          </cell>
          <cell r="S708">
            <v>0.68</v>
          </cell>
          <cell r="T708" t="str">
            <v>2025-11-03</v>
          </cell>
          <cell r="U708">
            <v>0.68</v>
          </cell>
          <cell r="W708">
            <v>0.68</v>
          </cell>
          <cell r="X708" t="str">
            <v>NO</v>
          </cell>
          <cell r="Y708" t="str">
            <v>NO</v>
          </cell>
          <cell r="AF708" t="str">
            <v>Saldo de contratación</v>
          </cell>
          <cell r="AG708"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708">
            <v>1</v>
          </cell>
          <cell r="AI708" t="str">
            <v/>
          </cell>
          <cell r="AJ708">
            <v>0</v>
          </cell>
          <cell r="AK708" t="str">
            <v/>
          </cell>
          <cell r="AL708">
            <v>0</v>
          </cell>
          <cell r="AM708">
            <v>1</v>
          </cell>
          <cell r="AN708" t="str">
            <v xml:space="preserve">DSCN_24 </v>
          </cell>
          <cell r="AO708">
            <v>0.68</v>
          </cell>
          <cell r="AP708" t="str">
            <v/>
          </cell>
          <cell r="AQ708">
            <v>0</v>
          </cell>
          <cell r="AR708" t="str">
            <v/>
          </cell>
          <cell r="AS708">
            <v>0</v>
          </cell>
          <cell r="AT708">
            <v>0.68</v>
          </cell>
          <cell r="AU708">
            <v>0</v>
          </cell>
        </row>
        <row r="709">
          <cell r="A709">
            <v>119350225</v>
          </cell>
          <cell r="B709" t="str">
            <v>Dirección de Síntesis y Cuentas Nacionales</v>
          </cell>
          <cell r="C709" t="str">
            <v>DSCN</v>
          </cell>
          <cell r="D709" t="str">
            <v>DSCN_CAÑB_2025_DM</v>
          </cell>
          <cell r="E709" t="str">
            <v>Cambio de Año Base de las Cuentas Nacionales</v>
          </cell>
          <cell r="F709" t="str">
            <v>Producción de información Estadística analizada</v>
          </cell>
          <cell r="G709" t="str">
            <v>Documentos metodológicos</v>
          </cell>
          <cell r="H709" t="str">
            <v>DSCN-Producción de información Estadística analizada-Documentos metodológicos</v>
          </cell>
          <cell r="I709" t="str">
            <v>202300000000008</v>
          </cell>
          <cell r="J709" t="str">
            <v>DIRECCIÓN TERRITORIAL CENTRAL</v>
          </cell>
          <cell r="K709" t="str">
            <v>DANE CENTRAL</v>
          </cell>
          <cell r="L709" t="str">
            <v>Insumo</v>
          </cell>
          <cell r="M709" t="str">
            <v>Otros_gastos_operativos</v>
          </cell>
          <cell r="N709">
            <v>1</v>
          </cell>
          <cell r="S709">
            <v>5096359.01</v>
          </cell>
          <cell r="T709" t="str">
            <v>2025-09-01</v>
          </cell>
          <cell r="U709">
            <v>5096359.01</v>
          </cell>
          <cell r="W709">
            <v>5096359.01</v>
          </cell>
          <cell r="X709" t="str">
            <v>NO</v>
          </cell>
          <cell r="Y709" t="str">
            <v>NO</v>
          </cell>
          <cell r="AF709" t="str">
            <v>Saldo de contratación</v>
          </cell>
          <cell r="AG709" t="str">
            <v>DSCN_24 - Proyectar cuatro (4) documentos técnicos concernientes al cambio de año base de las Cuentas Nacionales de Colombia. que sirvan como elementos estratégicos para la modernización y actualización de la estructura económica del país, en línea con el modelo de producción estadística GSBPM.</v>
          </cell>
          <cell r="AH709">
            <v>1</v>
          </cell>
          <cell r="AI709" t="str">
            <v/>
          </cell>
          <cell r="AJ709">
            <v>0</v>
          </cell>
          <cell r="AK709" t="str">
            <v/>
          </cell>
          <cell r="AL709">
            <v>0</v>
          </cell>
          <cell r="AM709">
            <v>1</v>
          </cell>
          <cell r="AN709" t="str">
            <v xml:space="preserve">DSCN_24 </v>
          </cell>
          <cell r="AO709">
            <v>5096359.01</v>
          </cell>
          <cell r="AP709" t="str">
            <v/>
          </cell>
          <cell r="AQ709">
            <v>0</v>
          </cell>
          <cell r="AR709" t="str">
            <v/>
          </cell>
          <cell r="AS709">
            <v>0</v>
          </cell>
          <cell r="AT709">
            <v>5096359.01</v>
          </cell>
          <cell r="AU709">
            <v>0</v>
          </cell>
        </row>
        <row r="710">
          <cell r="A710">
            <v>99950225</v>
          </cell>
          <cell r="B710" t="str">
            <v>Dirección de Síntesis y Cuentas Nacionales</v>
          </cell>
          <cell r="C710" t="str">
            <v>DSCN</v>
          </cell>
          <cell r="D710" t="str">
            <v>DSCN_CABSS_2025_BT</v>
          </cell>
          <cell r="E710" t="str">
            <v>Cuentas Anuales de Bienes y Servicios</v>
          </cell>
          <cell r="F710" t="str">
            <v>Producción de información Estadística analizada</v>
          </cell>
          <cell r="G710" t="str">
            <v>Boletines Técnicos</v>
          </cell>
          <cell r="H710" t="str">
            <v>DSCN-Producción de información Estadística analizada-Boletines Técnicos</v>
          </cell>
          <cell r="I710" t="str">
            <v>202300000000008</v>
          </cell>
          <cell r="J710" t="str">
            <v>DIRECCIÓN TERRITORIAL CENTRAL</v>
          </cell>
          <cell r="K710" t="str">
            <v>DANE CENTRAL</v>
          </cell>
          <cell r="L710" t="str">
            <v>Insumo</v>
          </cell>
          <cell r="M710" t="str">
            <v>Otros_gastos_operativos</v>
          </cell>
          <cell r="N710">
            <v>1</v>
          </cell>
          <cell r="S710">
            <v>0.35</v>
          </cell>
          <cell r="T710" t="str">
            <v>2025-10-06</v>
          </cell>
          <cell r="U710">
            <v>0.35</v>
          </cell>
          <cell r="W710">
            <v>0.35</v>
          </cell>
          <cell r="X710" t="str">
            <v>no</v>
          </cell>
          <cell r="Y710" t="str">
            <v>no</v>
          </cell>
          <cell r="AF710" t="str">
            <v>Saldo de contratación</v>
          </cell>
          <cell r="AG710" t="str">
            <v>DSCN_14 - Publicar dos (2) boletines técnicos y sus anexos estadísticos  de las Cuentas Anuales de Bienes y Servicios - CABYS y Cuentas anuales por sector institucional - CASI para los años 2022 provisional y 2023 provisional , y una (1) base de datos, en el cuarto trimestre de 2025, con información acopiada para las estimaciones de las cuentas anuales de Bienes y Servicios - CABYS y en el primer trimestre una (1) para las cuentas anuales por sector institucional - CASI para el año 2024 provisional.</v>
          </cell>
          <cell r="AH710">
            <v>1</v>
          </cell>
          <cell r="AI710">
            <v>0</v>
          </cell>
          <cell r="AJ710">
            <v>0</v>
          </cell>
          <cell r="AK710">
            <v>0</v>
          </cell>
          <cell r="AL710">
            <v>0</v>
          </cell>
          <cell r="AM710">
            <v>1</v>
          </cell>
          <cell r="AN710" t="str">
            <v>DSCN_14</v>
          </cell>
          <cell r="AO710">
            <v>0.35</v>
          </cell>
          <cell r="AP710" t="str">
            <v>0</v>
          </cell>
          <cell r="AQ710">
            <v>0</v>
          </cell>
          <cell r="AR710" t="str">
            <v>0</v>
          </cell>
          <cell r="AS710">
            <v>0</v>
          </cell>
          <cell r="AT710">
            <v>0.35</v>
          </cell>
          <cell r="AU710">
            <v>0</v>
          </cell>
        </row>
        <row r="711">
          <cell r="A711">
            <v>100150225</v>
          </cell>
          <cell r="B711" t="str">
            <v>Dirección de Síntesis y Cuentas Nacionales</v>
          </cell>
          <cell r="C711" t="str">
            <v>DSCN</v>
          </cell>
          <cell r="D711" t="str">
            <v>DSCN_CT_2025_BT</v>
          </cell>
          <cell r="E711" t="str">
            <v>Cuentas Trimestrales</v>
          </cell>
          <cell r="F711" t="str">
            <v>Producción de información Estadística analizada</v>
          </cell>
          <cell r="G711" t="str">
            <v>Boletines Técnicos</v>
          </cell>
          <cell r="H711" t="str">
            <v>DSCN-Producción de información Estadística analizada-Boletines Técnicos</v>
          </cell>
          <cell r="I711" t="str">
            <v>202300000000008</v>
          </cell>
          <cell r="J711" t="str">
            <v>DIRECCIÓN TERRITORIAL CENTRAL</v>
          </cell>
          <cell r="K711" t="str">
            <v>DANE CENTRAL</v>
          </cell>
          <cell r="L711" t="str">
            <v>Insumo</v>
          </cell>
          <cell r="M711" t="str">
            <v>Otros_gastos_operativos</v>
          </cell>
          <cell r="N711">
            <v>1</v>
          </cell>
          <cell r="S711">
            <v>1.3</v>
          </cell>
          <cell r="T711" t="str">
            <v>2025-10-06</v>
          </cell>
          <cell r="U711">
            <v>1.3</v>
          </cell>
          <cell r="W711">
            <v>1.3</v>
          </cell>
          <cell r="X711" t="str">
            <v>NO</v>
          </cell>
          <cell r="Y711" t="str">
            <v>NO</v>
          </cell>
          <cell r="AF711" t="str">
            <v>Saldo de contratación</v>
          </cell>
          <cell r="AG711" t="str">
            <v>DSCN_08 - Publicar durante cada trimestre de 2025, el resultado del PIB trimestral por el enfoque del ingreso y de las cuentas por sector institucional para los periodos: cuarto trimestre de 2024, y los tres primeros trimestres de 2025, y un (1) piloto preliminar de la desestacionalización del PIB desde el enfoque del ingreso.</v>
          </cell>
          <cell r="AH711">
            <v>1</v>
          </cell>
          <cell r="AI711">
            <v>0</v>
          </cell>
          <cell r="AJ711">
            <v>0</v>
          </cell>
          <cell r="AK711">
            <v>0</v>
          </cell>
          <cell r="AL711">
            <v>0</v>
          </cell>
          <cell r="AM711">
            <v>1</v>
          </cell>
          <cell r="AN711" t="str">
            <v>DSCN_08</v>
          </cell>
          <cell r="AO711">
            <v>1.3</v>
          </cell>
          <cell r="AP711" t="str">
            <v>0</v>
          </cell>
          <cell r="AQ711">
            <v>0</v>
          </cell>
          <cell r="AR711" t="str">
            <v>0</v>
          </cell>
          <cell r="AS711">
            <v>0</v>
          </cell>
          <cell r="AT711">
            <v>1.3</v>
          </cell>
          <cell r="AU711">
            <v>0</v>
          </cell>
        </row>
        <row r="712">
          <cell r="A712">
            <v>100250225</v>
          </cell>
          <cell r="B712" t="str">
            <v>Dirección de Síntesis y Cuentas Nacionales</v>
          </cell>
          <cell r="C712" t="str">
            <v>DSCN</v>
          </cell>
          <cell r="D712" t="str">
            <v>DSCN_PIB_2025_BT</v>
          </cell>
          <cell r="E712" t="str">
            <v>Producto Interno Bruto PIB</v>
          </cell>
          <cell r="F712" t="str">
            <v>Producción de información Estadística analizada</v>
          </cell>
          <cell r="G712" t="str">
            <v>Boletines Técnicos</v>
          </cell>
          <cell r="H712" t="str">
            <v>DSCN-Producción de información Estadística analizada-Boletines Técnicos</v>
          </cell>
          <cell r="I712" t="str">
            <v>202300000000008</v>
          </cell>
          <cell r="J712" t="str">
            <v>DIRECCIÓN TERRITORIAL CENTRAL</v>
          </cell>
          <cell r="K712" t="str">
            <v>DANE CENTRAL</v>
          </cell>
          <cell r="L712" t="str">
            <v>Insumo</v>
          </cell>
          <cell r="M712" t="str">
            <v>Otros_gastos_operativos</v>
          </cell>
          <cell r="N712">
            <v>1</v>
          </cell>
          <cell r="S712">
            <v>0.37</v>
          </cell>
          <cell r="T712" t="str">
            <v>2025-10-06</v>
          </cell>
          <cell r="U712">
            <v>0.37</v>
          </cell>
          <cell r="W712">
            <v>0.37</v>
          </cell>
          <cell r="X712" t="str">
            <v>no</v>
          </cell>
          <cell r="Y712" t="str">
            <v>no</v>
          </cell>
          <cell r="AF712" t="str">
            <v>Saldo de contratación</v>
          </cell>
          <cell r="AG712" t="str">
            <v>DSCN_07 - Publicar boletines y anexos del PIB trimestral desde los enfoques de la producción y el gasto, para los periodos del: cuarto trimestre de 2024, primer, segundo y tercer trimestre del año 2025.</v>
          </cell>
          <cell r="AH712">
            <v>1</v>
          </cell>
          <cell r="AI712">
            <v>0</v>
          </cell>
          <cell r="AJ712">
            <v>0</v>
          </cell>
          <cell r="AK712">
            <v>0</v>
          </cell>
          <cell r="AL712">
            <v>0</v>
          </cell>
          <cell r="AM712">
            <v>1</v>
          </cell>
          <cell r="AN712" t="str">
            <v>DSCN_07</v>
          </cell>
          <cell r="AO712">
            <v>0.37</v>
          </cell>
          <cell r="AP712" t="str">
            <v>0</v>
          </cell>
          <cell r="AQ712">
            <v>0</v>
          </cell>
          <cell r="AR712" t="str">
            <v>0</v>
          </cell>
          <cell r="AS712">
            <v>0</v>
          </cell>
          <cell r="AT712">
            <v>0.37</v>
          </cell>
          <cell r="AU712">
            <v>0</v>
          </cell>
        </row>
        <row r="713">
          <cell r="A713">
            <v>3197101125</v>
          </cell>
          <cell r="B713" t="str">
            <v>Financiera</v>
          </cell>
          <cell r="C713" t="str">
            <v>FN</v>
          </cell>
          <cell r="D713" t="str">
            <v>SEC_GEN_2025_FN_DLT</v>
          </cell>
          <cell r="E713" t="str">
            <v>Secretaria General</v>
          </cell>
          <cell r="F713" t="str">
            <v>Fortalecimiento de la capacidad institucional</v>
          </cell>
          <cell r="G713" t="str">
            <v>Documentos de lineamientos técnicos</v>
          </cell>
          <cell r="H713" t="str">
            <v>FN-Fortalecimiento de la capacidad institucional-Documentos de lineamientos técnicos</v>
          </cell>
          <cell r="I713" t="str">
            <v>202300000000098</v>
          </cell>
          <cell r="J713" t="str">
            <v>DIRECCIÓN TERRITORIAL CENTRAL</v>
          </cell>
          <cell r="K713" t="str">
            <v>DANE CENTRAL</v>
          </cell>
          <cell r="L713" t="str">
            <v>Talento Humano</v>
          </cell>
          <cell r="M713" t="str">
            <v>Asistencial</v>
          </cell>
          <cell r="N713" t="str">
            <v>1</v>
          </cell>
          <cell r="O713">
            <v>11</v>
          </cell>
          <cell r="P713" t="str">
            <v>1</v>
          </cell>
          <cell r="Q713" t="str">
            <v>11.0333333333</v>
          </cell>
          <cell r="R713">
            <v>100</v>
          </cell>
          <cell r="S713">
            <v>1466105</v>
          </cell>
          <cell r="T713" t="str">
            <v>2025-01-30</v>
          </cell>
          <cell r="U713">
            <v>16176025.17</v>
          </cell>
          <cell r="V713">
            <v>16127155</v>
          </cell>
          <cell r="W713">
            <v>48870.169999999933</v>
          </cell>
          <cell r="X713" t="str">
            <v>no</v>
          </cell>
          <cell r="Y713" t="str">
            <v>no</v>
          </cell>
          <cell r="Z713" t="str">
            <v>42925</v>
          </cell>
          <cell r="AA713">
            <v>16127155</v>
          </cell>
          <cell r="AB713">
            <v>48870.169999999933</v>
          </cell>
          <cell r="AC713" t="str">
            <v>632</v>
          </cell>
          <cell r="AD713" t="str">
            <v>Financiera</v>
          </cell>
          <cell r="AF713" t="str">
            <v>LUISA FERNANDA BARRERA - -</v>
          </cell>
          <cell r="AG713" t="str">
            <v>SG_AFI_01-Realizar acompañamientos a las direcciones territoriales en el desarrollo de temas presupuestales, contables y tributarios, de acuerdo con el cronograma definido.</v>
          </cell>
          <cell r="AH713">
            <v>0.5</v>
          </cell>
          <cell r="AI713" t="str">
            <v>SG_AFI_03-Elaborar un documento de buenas prácticas con las temáticas desarrolladas del proceso Gestión Financiera, teniendo en cuenta la normativa aplicable vigente.</v>
          </cell>
          <cell r="AJ713">
            <v>0.5</v>
          </cell>
          <cell r="AK713">
            <v>0</v>
          </cell>
          <cell r="AL713">
            <v>0</v>
          </cell>
          <cell r="AM713">
            <v>1</v>
          </cell>
          <cell r="AN713" t="str">
            <v>SG_AFI_01</v>
          </cell>
          <cell r="AO713">
            <v>8088012.585</v>
          </cell>
          <cell r="AP713" t="str">
            <v>SG_AFI_03</v>
          </cell>
          <cell r="AQ713">
            <v>8088012.585</v>
          </cell>
          <cell r="AR713" t="str">
            <v>0</v>
          </cell>
          <cell r="AS713">
            <v>0</v>
          </cell>
          <cell r="AT713">
            <v>16176025.17</v>
          </cell>
          <cell r="AU713">
            <v>0</v>
          </cell>
        </row>
        <row r="714">
          <cell r="A714">
            <v>3196101125</v>
          </cell>
          <cell r="B714" t="str">
            <v>Financiera</v>
          </cell>
          <cell r="C714" t="str">
            <v>FN</v>
          </cell>
          <cell r="D714" t="str">
            <v>SEC_GEN_2025_FN_DLT</v>
          </cell>
          <cell r="E714" t="str">
            <v>Secretaria General</v>
          </cell>
          <cell r="F714" t="str">
            <v>Fortalecimiento de la capacidad institucional</v>
          </cell>
          <cell r="G714" t="str">
            <v>Documentos de lineamientos técnicos</v>
          </cell>
          <cell r="H714" t="str">
            <v>FN-Fortalecimiento de la capacidad institucional-Documentos de lineamientos técnicos</v>
          </cell>
          <cell r="I714" t="str">
            <v>202300000000098</v>
          </cell>
          <cell r="J714" t="str">
            <v>DIRECCIÓN TERRITORIAL CENTRAL</v>
          </cell>
          <cell r="K714" t="str">
            <v>DANE CENTRAL</v>
          </cell>
          <cell r="L714" t="str">
            <v>Talento Humano</v>
          </cell>
          <cell r="M714" t="str">
            <v>Asistencial</v>
          </cell>
          <cell r="N714" t="str">
            <v>1</v>
          </cell>
          <cell r="O714">
            <v>11</v>
          </cell>
          <cell r="P714" t="str">
            <v>2</v>
          </cell>
          <cell r="Q714" t="str">
            <v>11.0666666667</v>
          </cell>
          <cell r="R714">
            <v>100</v>
          </cell>
          <cell r="S714">
            <v>2500000</v>
          </cell>
          <cell r="T714" t="str">
            <v>2025-01-28</v>
          </cell>
          <cell r="U714">
            <v>27666666.670000002</v>
          </cell>
          <cell r="V714">
            <v>27500000</v>
          </cell>
          <cell r="W714">
            <v>166666.67000000179</v>
          </cell>
          <cell r="X714" t="str">
            <v>no</v>
          </cell>
          <cell r="Y714" t="str">
            <v>no</v>
          </cell>
          <cell r="Z714" t="str">
            <v>43025</v>
          </cell>
          <cell r="AA714">
            <v>27500000</v>
          </cell>
          <cell r="AB714">
            <v>166666.67000000179</v>
          </cell>
          <cell r="AC714" t="str">
            <v>630</v>
          </cell>
          <cell r="AD714" t="str">
            <v>Financiera</v>
          </cell>
          <cell r="AF714" t="str">
            <v>NESTOR ALONSO BECERRA  - -</v>
          </cell>
          <cell r="AG714" t="str">
            <v>SG_AFI_01-Realizar acompañamientos a las direcciones territoriales en el desarrollo de temas presupuestales, contables y tributarios, de acuerdo con el cronograma definido.</v>
          </cell>
          <cell r="AH714">
            <v>0.5</v>
          </cell>
          <cell r="AI714" t="str">
            <v>SG_AFI_03-Elaborar un documento de buenas prácticas con las temáticas desarrolladas del proceso Gestión Financiera, teniendo en cuenta la normativa aplicable vigente.</v>
          </cell>
          <cell r="AJ714">
            <v>0.5</v>
          </cell>
          <cell r="AK714">
            <v>0</v>
          </cell>
          <cell r="AL714">
            <v>0</v>
          </cell>
          <cell r="AM714">
            <v>1</v>
          </cell>
          <cell r="AN714" t="str">
            <v>SG_AFI_01</v>
          </cell>
          <cell r="AO714">
            <v>13833333.335000001</v>
          </cell>
          <cell r="AP714" t="str">
            <v>SG_AFI_03</v>
          </cell>
          <cell r="AQ714">
            <v>13833333.335000001</v>
          </cell>
          <cell r="AR714" t="str">
            <v>0</v>
          </cell>
          <cell r="AS714">
            <v>0</v>
          </cell>
          <cell r="AT714">
            <v>27666666.670000002</v>
          </cell>
          <cell r="AU714">
            <v>0</v>
          </cell>
        </row>
        <row r="715">
          <cell r="A715">
            <v>3195101125</v>
          </cell>
          <cell r="B715" t="str">
            <v>Financiera</v>
          </cell>
          <cell r="C715" t="str">
            <v>FN</v>
          </cell>
          <cell r="D715" t="str">
            <v>SEC_GEN_2025_FN_DLT</v>
          </cell>
          <cell r="E715" t="str">
            <v>Secretaria General</v>
          </cell>
          <cell r="F715" t="str">
            <v>Fortalecimiento de la capacidad institucional</v>
          </cell>
          <cell r="G715" t="str">
            <v>Documentos de lineamientos técnicos</v>
          </cell>
          <cell r="H715" t="str">
            <v>FN-Fortalecimiento de la capacidad institucional-Documentos de lineamientos técnicos</v>
          </cell>
          <cell r="I715" t="str">
            <v>202300000000098</v>
          </cell>
          <cell r="J715" t="str">
            <v>DIRECCIÓN TERRITORIAL CENTRAL</v>
          </cell>
          <cell r="K715" t="str">
            <v>DANE CENTRAL</v>
          </cell>
          <cell r="L715" t="str">
            <v>Talento Humano</v>
          </cell>
          <cell r="M715" t="str">
            <v>Profesional</v>
          </cell>
          <cell r="N715" t="str">
            <v>1</v>
          </cell>
          <cell r="O715">
            <v>11</v>
          </cell>
          <cell r="P715" t="str">
            <v>14</v>
          </cell>
          <cell r="Q715" t="str">
            <v>11.4666666667</v>
          </cell>
          <cell r="R715">
            <v>100</v>
          </cell>
          <cell r="S715">
            <v>4704448</v>
          </cell>
          <cell r="T715" t="str">
            <v>2025-01-15</v>
          </cell>
          <cell r="U715">
            <v>53944337.07</v>
          </cell>
          <cell r="V715">
            <v>47044480</v>
          </cell>
          <cell r="W715">
            <v>6899857.0700000003</v>
          </cell>
          <cell r="X715" t="str">
            <v>no</v>
          </cell>
          <cell r="Y715" t="str">
            <v>no</v>
          </cell>
          <cell r="Z715" t="str">
            <v>24825</v>
          </cell>
          <cell r="AA715">
            <v>47044480</v>
          </cell>
          <cell r="AB715">
            <v>6899857.0700000003</v>
          </cell>
          <cell r="AC715" t="str">
            <v>5481</v>
          </cell>
          <cell r="AD715" t="str">
            <v>Financiera</v>
          </cell>
          <cell r="AF715" t="str">
            <v>LUZ MARINA MORENO BUITRAGO - -</v>
          </cell>
          <cell r="AG715" t="str">
            <v>SG_AFI_03-Elaborar un documento de buenas prácticas con las temáticas desarrolladas del proceso Gestión Financiera, teniendo en cuenta la normativa aplicable vigente.</v>
          </cell>
          <cell r="AH715">
            <v>0.5</v>
          </cell>
          <cell r="AI715" t="str">
            <v>SG_AFI_03-Elaborar un documento de buenas prácticas con las temáticas desarrolladas del proceso Gestión Financiera, teniendo en cuenta la normativa aplicable vigente.</v>
          </cell>
          <cell r="AJ715">
            <v>0.5</v>
          </cell>
          <cell r="AK715">
            <v>0</v>
          </cell>
          <cell r="AL715">
            <v>0</v>
          </cell>
          <cell r="AM715">
            <v>1</v>
          </cell>
          <cell r="AN715" t="str">
            <v>SG_AFI_03</v>
          </cell>
          <cell r="AO715">
            <v>26972168.535</v>
          </cell>
          <cell r="AP715" t="str">
            <v>SG_AFI_03</v>
          </cell>
          <cell r="AQ715">
            <v>26972168.535</v>
          </cell>
          <cell r="AR715" t="str">
            <v>0</v>
          </cell>
          <cell r="AS715">
            <v>0</v>
          </cell>
          <cell r="AT715">
            <v>53944337.07</v>
          </cell>
          <cell r="AU715">
            <v>0</v>
          </cell>
        </row>
        <row r="716">
          <cell r="A716">
            <v>3179101125</v>
          </cell>
          <cell r="B716" t="str">
            <v>Financiera</v>
          </cell>
          <cell r="C716" t="str">
            <v>FN</v>
          </cell>
          <cell r="D716" t="str">
            <v>SEC_GEN_2025_FN_DLT</v>
          </cell>
          <cell r="E716" t="str">
            <v>Secretaria General</v>
          </cell>
          <cell r="F716" t="str">
            <v>Fortalecimiento de la capacidad institucional</v>
          </cell>
          <cell r="G716" t="str">
            <v>Documentos de lineamientos técnicos</v>
          </cell>
          <cell r="H716" t="str">
            <v>FN-Fortalecimiento de la capacidad institucional-Documentos de lineamientos técnicos</v>
          </cell>
          <cell r="I716" t="str">
            <v>202300000000098</v>
          </cell>
          <cell r="J716" t="str">
            <v>DIRECCIÓN TERRITORIAL CENTRAL</v>
          </cell>
          <cell r="K716" t="str">
            <v>DANE CENTRAL</v>
          </cell>
          <cell r="L716" t="str">
            <v>Talento Humano</v>
          </cell>
          <cell r="M716" t="str">
            <v>Profesional</v>
          </cell>
          <cell r="N716" t="str">
            <v>1</v>
          </cell>
          <cell r="O716">
            <v>11</v>
          </cell>
          <cell r="P716" t="str">
            <v>17</v>
          </cell>
          <cell r="Q716" t="str">
            <v>11.5666666667</v>
          </cell>
          <cell r="R716">
            <v>100</v>
          </cell>
          <cell r="S716">
            <v>2221760</v>
          </cell>
          <cell r="T716" t="str">
            <v>2025-01-14</v>
          </cell>
          <cell r="U716">
            <v>25698357.329999998</v>
          </cell>
          <cell r="V716">
            <v>25550240</v>
          </cell>
          <cell r="W716">
            <v>148117.32999999821</v>
          </cell>
          <cell r="X716" t="str">
            <v>no</v>
          </cell>
          <cell r="Y716" t="str">
            <v>no</v>
          </cell>
          <cell r="Z716" t="str">
            <v>6125</v>
          </cell>
          <cell r="AA716">
            <v>25550240</v>
          </cell>
          <cell r="AB716">
            <v>148117.32999999821</v>
          </cell>
          <cell r="AC716" t="str">
            <v>4969</v>
          </cell>
          <cell r="AD716" t="str">
            <v>Financiera</v>
          </cell>
          <cell r="AF716" t="str">
            <v>MIRYAM SOLER RAMIREZ - -</v>
          </cell>
          <cell r="AG716" t="str">
            <v>SG_AFI_03-Elaborar un documento de buenas prácticas con las temáticas desarrolladas del proceso Gestión Financiera, teniendo en cuenta la normativa aplicable vigente.</v>
          </cell>
          <cell r="AH716">
            <v>0.5</v>
          </cell>
          <cell r="AI716" t="str">
            <v>SG_AFI_03-Elaborar un documento de buenas prácticas con las temáticas desarrolladas del proceso Gestión Financiera, teniendo en cuenta la normativa aplicable vigente.</v>
          </cell>
          <cell r="AJ716">
            <v>0.5</v>
          </cell>
          <cell r="AK716">
            <v>0</v>
          </cell>
          <cell r="AL716">
            <v>0</v>
          </cell>
          <cell r="AM716">
            <v>1</v>
          </cell>
          <cell r="AN716" t="str">
            <v>SG_AFI_03</v>
          </cell>
          <cell r="AO716">
            <v>12849178.664999999</v>
          </cell>
          <cell r="AP716" t="str">
            <v>SG_AFI_03</v>
          </cell>
          <cell r="AQ716">
            <v>12849178.664999999</v>
          </cell>
          <cell r="AR716" t="str">
            <v>0</v>
          </cell>
          <cell r="AS716">
            <v>0</v>
          </cell>
          <cell r="AT716">
            <v>25698357.329999998</v>
          </cell>
          <cell r="AU716">
            <v>0</v>
          </cell>
        </row>
        <row r="717">
          <cell r="A717">
            <v>3178101125</v>
          </cell>
          <cell r="B717" t="str">
            <v>Financiera</v>
          </cell>
          <cell r="C717" t="str">
            <v>FN</v>
          </cell>
          <cell r="D717" t="str">
            <v>SEC_GEN_2025_FN_DLT</v>
          </cell>
          <cell r="E717" t="str">
            <v>Secretaria General</v>
          </cell>
          <cell r="F717" t="str">
            <v>Fortalecimiento de la capacidad institucional</v>
          </cell>
          <cell r="G717" t="str">
            <v>Documentos de lineamientos técnicos</v>
          </cell>
          <cell r="H717" t="str">
            <v>FN-Fortalecimiento de la capacidad institucional-Documentos de lineamientos técnicos</v>
          </cell>
          <cell r="I717" t="str">
            <v>202300000000098</v>
          </cell>
          <cell r="J717" t="str">
            <v>DIRECCIÓN TERRITORIAL CENTRAL</v>
          </cell>
          <cell r="K717" t="str">
            <v>DANE CENTRAL</v>
          </cell>
          <cell r="L717" t="str">
            <v>Talento Humano</v>
          </cell>
          <cell r="M717" t="str">
            <v>Profesional</v>
          </cell>
          <cell r="N717" t="str">
            <v>1</v>
          </cell>
          <cell r="O717">
            <v>11</v>
          </cell>
          <cell r="P717" t="str">
            <v>18</v>
          </cell>
          <cell r="Q717" t="str">
            <v>11.6000000000</v>
          </cell>
          <cell r="R717">
            <v>100</v>
          </cell>
          <cell r="S717">
            <v>8000000</v>
          </cell>
          <cell r="T717" t="str">
            <v>2025-01-13</v>
          </cell>
          <cell r="U717">
            <v>92800000</v>
          </cell>
          <cell r="V717">
            <v>92000000</v>
          </cell>
          <cell r="W717">
            <v>800000</v>
          </cell>
          <cell r="X717" t="str">
            <v>no</v>
          </cell>
          <cell r="Y717" t="str">
            <v>no</v>
          </cell>
          <cell r="Z717" t="str">
            <v>5925</v>
          </cell>
          <cell r="AA717">
            <v>92000000</v>
          </cell>
          <cell r="AB717">
            <v>800000</v>
          </cell>
          <cell r="AC717" t="str">
            <v>4971</v>
          </cell>
          <cell r="AD717" t="str">
            <v>Financiera</v>
          </cell>
          <cell r="AF717" t="str">
            <v>SINDY JOHANA FAJARDO FORERO  - -</v>
          </cell>
          <cell r="AG717" t="str">
            <v>SG_AFI_01-Realizar acompañamientos a las direcciones territoriales en el desarrollo de temas presupuestales, contables y tributarios, de acuerdo con el cronograma definido.</v>
          </cell>
          <cell r="AH717">
            <v>0.5</v>
          </cell>
          <cell r="AI717" t="str">
            <v>SG_AFI_03-Elaborar un documento de buenas prácticas con las temáticas desarrolladas del proceso Gestión Financiera, teniendo en cuenta la normativa aplicable vigente.</v>
          </cell>
          <cell r="AJ717">
            <v>0.5</v>
          </cell>
          <cell r="AK717">
            <v>0</v>
          </cell>
          <cell r="AL717">
            <v>0</v>
          </cell>
          <cell r="AM717">
            <v>1</v>
          </cell>
          <cell r="AN717" t="str">
            <v>SG_AFI_01</v>
          </cell>
          <cell r="AO717">
            <v>46400000</v>
          </cell>
          <cell r="AP717" t="str">
            <v>SG_AFI_03</v>
          </cell>
          <cell r="AQ717">
            <v>46400000</v>
          </cell>
          <cell r="AR717" t="str">
            <v>0</v>
          </cell>
          <cell r="AS717">
            <v>0</v>
          </cell>
          <cell r="AT717">
            <v>92800000</v>
          </cell>
          <cell r="AU717">
            <v>0</v>
          </cell>
        </row>
        <row r="718">
          <cell r="A718">
            <v>3177101125</v>
          </cell>
          <cell r="B718" t="str">
            <v>Financiera</v>
          </cell>
          <cell r="C718" t="str">
            <v>FN</v>
          </cell>
          <cell r="D718" t="str">
            <v>SEC_GEN_2025_FN_DLT</v>
          </cell>
          <cell r="E718" t="str">
            <v>Secretaria General</v>
          </cell>
          <cell r="F718" t="str">
            <v>Fortalecimiento de la capacidad institucional</v>
          </cell>
          <cell r="G718" t="str">
            <v>Documentos de lineamientos técnicos</v>
          </cell>
          <cell r="H718" t="str">
            <v>FN-Fortalecimiento de la capacidad institucional-Documentos de lineamientos técnicos</v>
          </cell>
          <cell r="I718" t="str">
            <v>202300000000098</v>
          </cell>
          <cell r="J718" t="str">
            <v>DIRECCIÓN TERRITORIAL CENTRAL</v>
          </cell>
          <cell r="K718" t="str">
            <v>DANE CENTRAL</v>
          </cell>
          <cell r="L718" t="str">
            <v>Talento Humano</v>
          </cell>
          <cell r="M718" t="str">
            <v>Profesional</v>
          </cell>
          <cell r="N718" t="str">
            <v>1</v>
          </cell>
          <cell r="O718">
            <v>11</v>
          </cell>
          <cell r="P718" t="str">
            <v>17</v>
          </cell>
          <cell r="Q718" t="str">
            <v>11.5666666667</v>
          </cell>
          <cell r="R718">
            <v>100</v>
          </cell>
          <cell r="S718">
            <v>8100000</v>
          </cell>
          <cell r="T718" t="str">
            <v>2025-01-14</v>
          </cell>
          <cell r="U718">
            <v>93690000</v>
          </cell>
          <cell r="V718">
            <v>93150000</v>
          </cell>
          <cell r="W718">
            <v>540000</v>
          </cell>
          <cell r="X718" t="str">
            <v>no</v>
          </cell>
          <cell r="Y718" t="str">
            <v>no</v>
          </cell>
          <cell r="Z718" t="str">
            <v>6425</v>
          </cell>
          <cell r="AA718">
            <v>93150000</v>
          </cell>
          <cell r="AB718">
            <v>540000</v>
          </cell>
          <cell r="AC718" t="str">
            <v>4968</v>
          </cell>
          <cell r="AD718" t="str">
            <v>Financiera</v>
          </cell>
          <cell r="AF718" t="str">
            <v>YINA DAYANA DAZA DAZA  - -</v>
          </cell>
          <cell r="AG718" t="str">
            <v>SG_AFI_01-Realizar acompañamientos a las direcciones territoriales en el desarrollo de temas presupuestales, contables y tributarios, de acuerdo con el cronograma definido.</v>
          </cell>
          <cell r="AH718">
            <v>0.5</v>
          </cell>
          <cell r="AI718" t="str">
            <v>SG_AFI_03-Elaborar un documento de buenas prácticas con las temáticas desarrolladas del proceso Gestión Financiera, teniendo en cuenta la normativa aplicable vigente.</v>
          </cell>
          <cell r="AJ718">
            <v>0.5</v>
          </cell>
          <cell r="AK718">
            <v>0</v>
          </cell>
          <cell r="AL718">
            <v>0</v>
          </cell>
          <cell r="AM718">
            <v>1</v>
          </cell>
          <cell r="AN718" t="str">
            <v>SG_AFI_01</v>
          </cell>
          <cell r="AO718">
            <v>46845000</v>
          </cell>
          <cell r="AP718" t="str">
            <v>SG_AFI_03</v>
          </cell>
          <cell r="AQ718">
            <v>46845000</v>
          </cell>
          <cell r="AR718" t="str">
            <v>0</v>
          </cell>
          <cell r="AS718">
            <v>0</v>
          </cell>
          <cell r="AT718">
            <v>93690000</v>
          </cell>
          <cell r="AU718">
            <v>0</v>
          </cell>
        </row>
        <row r="719">
          <cell r="A719">
            <v>3176101125</v>
          </cell>
          <cell r="B719" t="str">
            <v>Financiera</v>
          </cell>
          <cell r="C719" t="str">
            <v>FN</v>
          </cell>
          <cell r="D719" t="str">
            <v>SEC_GEN_2025_FN_DLT</v>
          </cell>
          <cell r="E719" t="str">
            <v>Secretaria General</v>
          </cell>
          <cell r="F719" t="str">
            <v>Fortalecimiento de la capacidad institucional</v>
          </cell>
          <cell r="G719" t="str">
            <v>Documentos de lineamientos técnicos</v>
          </cell>
          <cell r="H719" t="str">
            <v>FN-Fortalecimiento de la capacidad institucional-Documentos de lineamientos técnicos</v>
          </cell>
          <cell r="I719" t="str">
            <v>202300000000098</v>
          </cell>
          <cell r="J719" t="str">
            <v>DIRECCIÓN TERRITORIAL CENTRAL</v>
          </cell>
          <cell r="K719" t="str">
            <v>DANE CENTRAL</v>
          </cell>
          <cell r="L719" t="str">
            <v>Talento Humano</v>
          </cell>
          <cell r="M719" t="str">
            <v>Profesional</v>
          </cell>
          <cell r="N719" t="str">
            <v>1</v>
          </cell>
          <cell r="O719">
            <v>11</v>
          </cell>
          <cell r="P719" t="str">
            <v>18</v>
          </cell>
          <cell r="Q719" t="str">
            <v>11.6000000000</v>
          </cell>
          <cell r="R719">
            <v>100</v>
          </cell>
          <cell r="S719">
            <v>8100000</v>
          </cell>
          <cell r="T719" t="str">
            <v>2025-01-13</v>
          </cell>
          <cell r="U719">
            <v>93960000</v>
          </cell>
          <cell r="V719">
            <v>93150000</v>
          </cell>
          <cell r="W719">
            <v>810000</v>
          </cell>
          <cell r="X719" t="str">
            <v>no</v>
          </cell>
          <cell r="Y719" t="str">
            <v>no</v>
          </cell>
          <cell r="Z719" t="str">
            <v>6025</v>
          </cell>
          <cell r="AA719">
            <v>93150000</v>
          </cell>
          <cell r="AB719">
            <v>810000</v>
          </cell>
          <cell r="AC719" t="str">
            <v>4966</v>
          </cell>
          <cell r="AD719" t="str">
            <v>Financiera</v>
          </cell>
          <cell r="AF719" t="str">
            <v>LINA MARÍA VENCE MARTÌNEZ - -</v>
          </cell>
          <cell r="AG719" t="str">
            <v>SG_AFI_02-Actualizar la documentación del proceso Gestión Financiera, de acuerdo con las necesidades identificadas y la evolución de los sistemas de información de la Entidad.</v>
          </cell>
          <cell r="AH719">
            <v>0.5</v>
          </cell>
          <cell r="AI719" t="str">
            <v>SG_AFI_03-Elaborar un documento de buenas prácticas con las temáticas desarrolladas del proceso Gestión Financiera, teniendo en cuenta la normativa aplicable vigente.</v>
          </cell>
          <cell r="AJ719">
            <v>0.5</v>
          </cell>
          <cell r="AK719">
            <v>0</v>
          </cell>
          <cell r="AL719">
            <v>0</v>
          </cell>
          <cell r="AM719">
            <v>1</v>
          </cell>
          <cell r="AN719" t="str">
            <v>SG_AFI_02</v>
          </cell>
          <cell r="AO719">
            <v>46980000</v>
          </cell>
          <cell r="AP719" t="str">
            <v>SG_AFI_03</v>
          </cell>
          <cell r="AQ719">
            <v>46980000</v>
          </cell>
          <cell r="AR719" t="str">
            <v>0</v>
          </cell>
          <cell r="AS719">
            <v>0</v>
          </cell>
          <cell r="AT719">
            <v>93960000</v>
          </cell>
          <cell r="AU719">
            <v>0</v>
          </cell>
        </row>
        <row r="720">
          <cell r="A720">
            <v>3194101125</v>
          </cell>
          <cell r="B720" t="str">
            <v>Financiera</v>
          </cell>
          <cell r="C720" t="str">
            <v>FN</v>
          </cell>
          <cell r="D720" t="str">
            <v>SEC_GEN_2025_FN_DLT</v>
          </cell>
          <cell r="E720" t="str">
            <v>Secretaria General</v>
          </cell>
          <cell r="F720" t="str">
            <v>Fortalecimiento de la capacidad institucional</v>
          </cell>
          <cell r="G720" t="str">
            <v>Documentos de lineamientos técnicos</v>
          </cell>
          <cell r="H720" t="str">
            <v>FN-Fortalecimiento de la capacidad institucional-Documentos de lineamientos técnicos</v>
          </cell>
          <cell r="I720" t="str">
            <v>202300000000098</v>
          </cell>
          <cell r="J720" t="str">
            <v>DIRECCIÓN TERRITORIAL CENTRAL</v>
          </cell>
          <cell r="K720" t="str">
            <v>DANE CENTRAL</v>
          </cell>
          <cell r="L720" t="str">
            <v>Talento Humano</v>
          </cell>
          <cell r="M720" t="str">
            <v>Profesional</v>
          </cell>
          <cell r="N720" t="str">
            <v>1</v>
          </cell>
          <cell r="O720">
            <v>11</v>
          </cell>
          <cell r="P720" t="str">
            <v>13</v>
          </cell>
          <cell r="Q720" t="str">
            <v>11.4333333333</v>
          </cell>
          <cell r="R720">
            <v>100</v>
          </cell>
          <cell r="S720">
            <v>5000000</v>
          </cell>
          <cell r="T720" t="str">
            <v>2025-01-18</v>
          </cell>
          <cell r="U720">
            <v>57166666.670000002</v>
          </cell>
          <cell r="V720">
            <v>55000000</v>
          </cell>
          <cell r="W720">
            <v>2166666.6700000018</v>
          </cell>
          <cell r="X720" t="str">
            <v>no</v>
          </cell>
          <cell r="Y720" t="str">
            <v>no</v>
          </cell>
          <cell r="Z720" t="str">
            <v>25025</v>
          </cell>
          <cell r="AA720">
            <v>55000000</v>
          </cell>
          <cell r="AB720">
            <v>2166666.6700000018</v>
          </cell>
          <cell r="AC720" t="str">
            <v>5482</v>
          </cell>
          <cell r="AD720" t="str">
            <v>Financiera</v>
          </cell>
          <cell r="AF720" t="str">
            <v>SILVIA ALEJANDRA CIFUENTES  - -</v>
          </cell>
          <cell r="AG720" t="str">
            <v>SG_AFI_01-Realizar acompañamientos a las direcciones territoriales en el desarrollo de temas presupuestales, contables y tributarios, de acuerdo con el cronograma definido.</v>
          </cell>
          <cell r="AH720">
            <v>0.5</v>
          </cell>
          <cell r="AI720" t="str">
            <v>SG_AFI_02-Actualizar la documentación del proceso Gestión Financiera, de acuerdo con las necesidades identificadas y la evolución de los sistemas de información de la Entidad.</v>
          </cell>
          <cell r="AJ720">
            <v>0.5</v>
          </cell>
          <cell r="AK720">
            <v>0</v>
          </cell>
          <cell r="AL720">
            <v>0</v>
          </cell>
          <cell r="AM720">
            <v>1</v>
          </cell>
          <cell r="AN720" t="str">
            <v>SG_AFI_01</v>
          </cell>
          <cell r="AO720">
            <v>28583333.335000001</v>
          </cell>
          <cell r="AP720" t="str">
            <v>SG_AFI_02</v>
          </cell>
          <cell r="AQ720">
            <v>28583333.335000001</v>
          </cell>
          <cell r="AR720" t="str">
            <v>0</v>
          </cell>
          <cell r="AS720">
            <v>0</v>
          </cell>
          <cell r="AT720">
            <v>57166666.670000002</v>
          </cell>
          <cell r="AU720">
            <v>0</v>
          </cell>
        </row>
        <row r="721">
          <cell r="A721">
            <v>3193101125</v>
          </cell>
          <cell r="B721" t="str">
            <v>Financiera</v>
          </cell>
          <cell r="C721" t="str">
            <v>FN</v>
          </cell>
          <cell r="D721" t="str">
            <v>SEC_GEN_2025_FN_DLT</v>
          </cell>
          <cell r="E721" t="str">
            <v>Secretaria General</v>
          </cell>
          <cell r="F721" t="str">
            <v>Fortalecimiento de la capacidad institucional</v>
          </cell>
          <cell r="G721" t="str">
            <v>Documentos de lineamientos técnicos</v>
          </cell>
          <cell r="H721" t="str">
            <v>FN-Fortalecimiento de la capacidad institucional-Documentos de lineamientos técnicos</v>
          </cell>
          <cell r="I721" t="str">
            <v>202300000000098</v>
          </cell>
          <cell r="J721" t="str">
            <v>DIRECCIÓN TERRITORIAL CENTRAL</v>
          </cell>
          <cell r="K721" t="str">
            <v>DANE CENTRAL</v>
          </cell>
          <cell r="L721" t="str">
            <v>Talento Humano</v>
          </cell>
          <cell r="M721" t="str">
            <v>Profesional</v>
          </cell>
          <cell r="N721" t="str">
            <v>1</v>
          </cell>
          <cell r="O721">
            <v>11</v>
          </cell>
          <cell r="P721" t="str">
            <v>0</v>
          </cell>
          <cell r="Q721" t="str">
            <v>11.0000000000</v>
          </cell>
          <cell r="R721">
            <v>100</v>
          </cell>
          <cell r="S721">
            <v>6148000</v>
          </cell>
          <cell r="T721" t="str">
            <v>2025-02-03</v>
          </cell>
          <cell r="U721">
            <v>67628000</v>
          </cell>
          <cell r="V721">
            <v>67628000</v>
          </cell>
          <cell r="W721">
            <v>0</v>
          </cell>
          <cell r="X721" t="str">
            <v>no</v>
          </cell>
          <cell r="Y721" t="str">
            <v>no</v>
          </cell>
          <cell r="Z721" t="str">
            <v>43125</v>
          </cell>
          <cell r="AA721">
            <v>67628000</v>
          </cell>
          <cell r="AB721">
            <v>0</v>
          </cell>
          <cell r="AC721" t="str">
            <v>628</v>
          </cell>
          <cell r="AD721" t="str">
            <v>Financiera</v>
          </cell>
          <cell r="AF721" t="str">
            <v>GUSTAVO ESPAÑA GUZMÁN - -</v>
          </cell>
          <cell r="AG721" t="str">
            <v>SG_AFI_01-Realizar acompañamientos a las direcciones territoriales en el desarrollo de temas presupuestales, contables y tributarios, de acuerdo con el cronograma definido.</v>
          </cell>
          <cell r="AH721">
            <v>1</v>
          </cell>
          <cell r="AI721">
            <v>0</v>
          </cell>
          <cell r="AJ721">
            <v>0</v>
          </cell>
          <cell r="AK721">
            <v>0</v>
          </cell>
          <cell r="AL721">
            <v>0</v>
          </cell>
          <cell r="AM721">
            <v>1</v>
          </cell>
          <cell r="AN721" t="str">
            <v>SG_AFI_01</v>
          </cell>
          <cell r="AO721">
            <v>67628000</v>
          </cell>
          <cell r="AP721" t="str">
            <v>0</v>
          </cell>
          <cell r="AQ721">
            <v>0</v>
          </cell>
          <cell r="AR721" t="str">
            <v>0</v>
          </cell>
          <cell r="AS721">
            <v>0</v>
          </cell>
          <cell r="AT721">
            <v>67628000</v>
          </cell>
          <cell r="AU721">
            <v>0</v>
          </cell>
        </row>
        <row r="722">
          <cell r="A722">
            <v>995501125</v>
          </cell>
          <cell r="B722" t="str">
            <v>Financiera</v>
          </cell>
          <cell r="C722" t="str">
            <v>FN</v>
          </cell>
          <cell r="D722" t="str">
            <v>SEC_GEN_2025_FN_DLT</v>
          </cell>
          <cell r="E722" t="str">
            <v>Secretaria General</v>
          </cell>
          <cell r="F722" t="str">
            <v>Fortalecimiento de la capacidad institucional</v>
          </cell>
          <cell r="G722" t="str">
            <v>Documentos de lineamientos técnicos</v>
          </cell>
          <cell r="H722" t="str">
            <v>FN-Fortalecimiento de la capacidad institucional-Documentos de lineamientos técnicos</v>
          </cell>
          <cell r="I722" t="str">
            <v>202300000000098</v>
          </cell>
          <cell r="J722" t="str">
            <v>DIRECCIÓN TERRITORIAL CENTRAL</v>
          </cell>
          <cell r="K722" t="str">
            <v>DANE CENTRAL</v>
          </cell>
          <cell r="L722" t="str">
            <v>Insumo</v>
          </cell>
          <cell r="M722" t="str">
            <v>Otros_gastos_operativos</v>
          </cell>
          <cell r="N722">
            <v>1</v>
          </cell>
          <cell r="S722">
            <v>0.09</v>
          </cell>
          <cell r="T722" t="str">
            <v>2025-12-01</v>
          </cell>
          <cell r="U722">
            <v>0.09</v>
          </cell>
          <cell r="W722">
            <v>0.09</v>
          </cell>
          <cell r="X722" t="str">
            <v>NO</v>
          </cell>
          <cell r="Y722" t="str">
            <v>NO</v>
          </cell>
          <cell r="AF722" t="str">
            <v>Saldo de contratación</v>
          </cell>
          <cell r="AG722" t="str">
            <v>SG_AFI_01-Realizar acompañamientos a las direcciones territoriales en el desarrollo de temas presupuestales, contables y tributarios, de acuerdo con el cronograma definido.</v>
          </cell>
          <cell r="AH722">
            <v>1</v>
          </cell>
          <cell r="AI722">
            <v>0</v>
          </cell>
          <cell r="AJ722">
            <v>0</v>
          </cell>
          <cell r="AK722">
            <v>0</v>
          </cell>
          <cell r="AL722">
            <v>0</v>
          </cell>
          <cell r="AM722">
            <v>1</v>
          </cell>
          <cell r="AN722" t="str">
            <v>SG_AFI_01</v>
          </cell>
          <cell r="AO722">
            <v>0.09</v>
          </cell>
          <cell r="AP722" t="str">
            <v>0</v>
          </cell>
          <cell r="AQ722">
            <v>0</v>
          </cell>
          <cell r="AR722" t="str">
            <v>0</v>
          </cell>
          <cell r="AS722">
            <v>0</v>
          </cell>
          <cell r="AT722">
            <v>0.09</v>
          </cell>
          <cell r="AU722">
            <v>0</v>
          </cell>
        </row>
        <row r="723">
          <cell r="A723">
            <v>4247101125</v>
          </cell>
          <cell r="B723" t="str">
            <v>Gestión Humana</v>
          </cell>
          <cell r="C723" t="str">
            <v>GH</v>
          </cell>
          <cell r="D723" t="str">
            <v>SEC_GEN_2025_GH_DLT</v>
          </cell>
          <cell r="E723" t="str">
            <v>Secretaria General</v>
          </cell>
          <cell r="F723" t="str">
            <v>Fortalecimiento de la capacidad institucional</v>
          </cell>
          <cell r="G723" t="str">
            <v>Documentos de lineamientos técnicos</v>
          </cell>
          <cell r="H723" t="str">
            <v>GH-Fortalecimiento de la capacidad institucional-Documentos de lineamientos técnicos</v>
          </cell>
          <cell r="I723" t="str">
            <v>202300000000098</v>
          </cell>
          <cell r="J723" t="str">
            <v>DIRECCIÓN TERRITORIAL CENTRAL</v>
          </cell>
          <cell r="K723" t="str">
            <v>DANE CENTRAL</v>
          </cell>
          <cell r="L723" t="str">
            <v>Talento Humano</v>
          </cell>
          <cell r="M723" t="str">
            <v>Profesional Junior</v>
          </cell>
          <cell r="N723" t="str">
            <v>1</v>
          </cell>
          <cell r="O723">
            <v>7</v>
          </cell>
          <cell r="P723" t="str">
            <v>0</v>
          </cell>
          <cell r="Q723" t="str">
            <v>7.0000000000</v>
          </cell>
          <cell r="R723">
            <v>100</v>
          </cell>
          <cell r="S723">
            <v>5200000</v>
          </cell>
          <cell r="T723" t="str">
            <v>2025-06-01</v>
          </cell>
          <cell r="U723">
            <v>36400000</v>
          </cell>
          <cell r="V723">
            <v>36400000</v>
          </cell>
          <cell r="W723">
            <v>0</v>
          </cell>
          <cell r="X723" t="str">
            <v>NO</v>
          </cell>
          <cell r="Y723" t="str">
            <v>NO</v>
          </cell>
          <cell r="Z723" t="str">
            <v>100225</v>
          </cell>
          <cell r="AA723">
            <v>36400000</v>
          </cell>
          <cell r="AB723">
            <v>0</v>
          </cell>
          <cell r="AC723" t="str">
            <v>5671</v>
          </cell>
          <cell r="AD723" t="str">
            <v>Gestión Humana</v>
          </cell>
          <cell r="AF723" t="str">
            <v>Manual funciones  - Administrador Publico</v>
          </cell>
          <cell r="AG723" t="str">
            <v>SG_GH_02-Realizar nombramientos en periodo de prueba por concurso de méritos del proceso de selección Entidades del Orden Nacional No. 2242 de 2022, teniendo en cuenta el uso de listas de elegibles, empleos equivalentes o mismos empleos aprobados por la Comisión Nacional del Servicio Civil.</v>
          </cell>
          <cell r="AH723">
            <v>1</v>
          </cell>
          <cell r="AI723" t="str">
            <v/>
          </cell>
          <cell r="AJ723">
            <v>0</v>
          </cell>
          <cell r="AK723" t="str">
            <v/>
          </cell>
          <cell r="AL723">
            <v>0</v>
          </cell>
          <cell r="AM723">
            <v>1</v>
          </cell>
          <cell r="AN723" t="str">
            <v>SG_GH_02</v>
          </cell>
          <cell r="AO723">
            <v>36400000</v>
          </cell>
          <cell r="AP723" t="str">
            <v/>
          </cell>
          <cell r="AQ723">
            <v>0</v>
          </cell>
          <cell r="AR723" t="str">
            <v/>
          </cell>
          <cell r="AS723">
            <v>0</v>
          </cell>
          <cell r="AT723">
            <v>36400000</v>
          </cell>
          <cell r="AU723">
            <v>0</v>
          </cell>
        </row>
        <row r="724">
          <cell r="A724">
            <v>4840101125</v>
          </cell>
          <cell r="B724" t="str">
            <v>Gestión Humana</v>
          </cell>
          <cell r="C724" t="str">
            <v>GH</v>
          </cell>
          <cell r="D724" t="str">
            <v>SEC_GEN_2025_GH_DLT</v>
          </cell>
          <cell r="E724" t="str">
            <v>Secretaria General</v>
          </cell>
          <cell r="F724" t="str">
            <v>Fortalecimiento de la capacidad institucional</v>
          </cell>
          <cell r="G724" t="str">
            <v>Documentos de lineamientos técnicos</v>
          </cell>
          <cell r="H724" t="str">
            <v>GH-Fortalecimiento de la capacidad institucional-Documentos de lineamientos técnicos</v>
          </cell>
          <cell r="I724" t="str">
            <v>202300000000098</v>
          </cell>
          <cell r="J724" t="str">
            <v>DIRECCIÓN TERRITORIAL CENTRAL</v>
          </cell>
          <cell r="K724" t="str">
            <v>DANE CENTRAL</v>
          </cell>
          <cell r="L724" t="str">
            <v>Talento Humano</v>
          </cell>
          <cell r="M724" t="str">
            <v>Profesional Junior</v>
          </cell>
          <cell r="N724" t="str">
            <v>3</v>
          </cell>
          <cell r="O724">
            <v>4</v>
          </cell>
          <cell r="P724" t="str">
            <v>15</v>
          </cell>
          <cell r="Q724" t="str">
            <v>4.5000000000</v>
          </cell>
          <cell r="R724">
            <v>100</v>
          </cell>
          <cell r="S724">
            <v>4500000</v>
          </cell>
          <cell r="T724" t="str">
            <v>2025-08-15</v>
          </cell>
          <cell r="U724">
            <v>60750000</v>
          </cell>
          <cell r="V724">
            <v>56700000</v>
          </cell>
          <cell r="W724">
            <v>4050000</v>
          </cell>
          <cell r="X724" t="str">
            <v>NO</v>
          </cell>
          <cell r="Y724" t="str">
            <v>NO</v>
          </cell>
          <cell r="Z724" t="str">
            <v>108825</v>
          </cell>
          <cell r="AA724">
            <v>56700000</v>
          </cell>
          <cell r="AB724">
            <v>4050000</v>
          </cell>
          <cell r="AC724" t="str">
            <v>6623</v>
          </cell>
          <cell r="AD724" t="str">
            <v>Gestión Humana</v>
          </cell>
          <cell r="AF724" t="str">
            <v>Manual de funciones</v>
          </cell>
          <cell r="AG724" t="str">
            <v>SG_GH_02-Realizar nombramientos en periodo de prueba por concurso de méritos del proceso de selección Entidades del Orden Nacional No. 2242 de 2022, teniendo en cuenta el uso de listas de elegibles, empleos equivalentes o mismos empleos aprobados por la Comisión Nacional del Servicio Civil.</v>
          </cell>
          <cell r="AH724">
            <v>1</v>
          </cell>
          <cell r="AI724" t="str">
            <v/>
          </cell>
          <cell r="AJ724">
            <v>0</v>
          </cell>
          <cell r="AK724" t="str">
            <v/>
          </cell>
          <cell r="AL724">
            <v>0</v>
          </cell>
          <cell r="AM724">
            <v>1</v>
          </cell>
          <cell r="AN724" t="str">
            <v>SG_GH_02</v>
          </cell>
          <cell r="AO724">
            <v>60750000</v>
          </cell>
          <cell r="AP724" t="str">
            <v/>
          </cell>
          <cell r="AQ724">
            <v>0</v>
          </cell>
          <cell r="AR724" t="str">
            <v/>
          </cell>
          <cell r="AS724">
            <v>0</v>
          </cell>
          <cell r="AT724">
            <v>60750000</v>
          </cell>
          <cell r="AU724">
            <v>0</v>
          </cell>
        </row>
        <row r="725">
          <cell r="A725">
            <v>3199101125</v>
          </cell>
          <cell r="B725" t="str">
            <v>Gestión Humana</v>
          </cell>
          <cell r="C725" t="str">
            <v>GH</v>
          </cell>
          <cell r="D725" t="str">
            <v>SEC_GEN_2025_GH_DP</v>
          </cell>
          <cell r="E725" t="str">
            <v>Secretaria General</v>
          </cell>
          <cell r="F725" t="str">
            <v>Fortalecimiento de la capacidad institucional</v>
          </cell>
          <cell r="G725" t="str">
            <v>Documentos de planeación</v>
          </cell>
          <cell r="H725" t="str">
            <v>GH-Fortalecimiento de la capacidad institucional-Documentos de planeación</v>
          </cell>
          <cell r="I725" t="str">
            <v>202300000000098</v>
          </cell>
          <cell r="J725" t="str">
            <v>DIRECCIÓN TERRITORIAL CENTRAL</v>
          </cell>
          <cell r="K725" t="str">
            <v>DANE CENTRAL</v>
          </cell>
          <cell r="L725" t="str">
            <v>Talento Humano</v>
          </cell>
          <cell r="M725" t="str">
            <v>Profesional</v>
          </cell>
          <cell r="N725" t="str">
            <v>1</v>
          </cell>
          <cell r="O725">
            <v>11</v>
          </cell>
          <cell r="P725" t="str">
            <v>0</v>
          </cell>
          <cell r="Q725" t="str">
            <v>11.0000000000</v>
          </cell>
          <cell r="R725">
            <v>100</v>
          </cell>
          <cell r="S725">
            <v>4532630</v>
          </cell>
          <cell r="T725" t="str">
            <v>2025-01-15</v>
          </cell>
          <cell r="U725">
            <v>49858930</v>
          </cell>
          <cell r="V725">
            <v>49858930</v>
          </cell>
          <cell r="W725">
            <v>0</v>
          </cell>
          <cell r="X725" t="str">
            <v>NO</v>
          </cell>
          <cell r="Y725" t="str">
            <v>NO</v>
          </cell>
          <cell r="Z725" t="str">
            <v>65325</v>
          </cell>
          <cell r="AA725">
            <v>49858930</v>
          </cell>
          <cell r="AB725">
            <v>0</v>
          </cell>
          <cell r="AC725" t="str">
            <v>1767</v>
          </cell>
          <cell r="AD725" t="str">
            <v>Gestión Humana</v>
          </cell>
          <cell r="AF725" t="str">
            <v>LISETH ANDREA SAMACA MONCAYO - -</v>
          </cell>
          <cell r="AG725" t="str">
            <v>SG_GH_01-Implementar una estrategia de fortalecimiento de los programas de vigilancia epidemiológica en la entidad para identificar y prevenir la aparición de enfermedades, lesiones o situaciones que puedan tener un impacto negativo en la salud y el bienestar de los colaboradores.</v>
          </cell>
          <cell r="AH725">
            <v>1</v>
          </cell>
          <cell r="AI725">
            <v>0</v>
          </cell>
          <cell r="AJ725">
            <v>0</v>
          </cell>
          <cell r="AK725">
            <v>0</v>
          </cell>
          <cell r="AL725">
            <v>0</v>
          </cell>
          <cell r="AM725">
            <v>1</v>
          </cell>
          <cell r="AN725" t="str">
            <v>SG_GH_01</v>
          </cell>
          <cell r="AO725">
            <v>49858930</v>
          </cell>
          <cell r="AP725" t="str">
            <v>0</v>
          </cell>
          <cell r="AQ725">
            <v>0</v>
          </cell>
          <cell r="AR725" t="str">
            <v>0</v>
          </cell>
          <cell r="AS725">
            <v>0</v>
          </cell>
          <cell r="AT725">
            <v>49858930</v>
          </cell>
          <cell r="AU725">
            <v>0</v>
          </cell>
        </row>
        <row r="726">
          <cell r="A726">
            <v>3198101125</v>
          </cell>
          <cell r="B726" t="str">
            <v>Gestión Humana</v>
          </cell>
          <cell r="C726" t="str">
            <v>GH</v>
          </cell>
          <cell r="D726" t="str">
            <v>SEC_GEN_2025_GH_DP</v>
          </cell>
          <cell r="E726" t="str">
            <v>Secretaria General</v>
          </cell>
          <cell r="F726" t="str">
            <v>Fortalecimiento de la capacidad institucional</v>
          </cell>
          <cell r="G726" t="str">
            <v>Documentos de planeación</v>
          </cell>
          <cell r="H726" t="str">
            <v>GH-Fortalecimiento de la capacidad institucional-Documentos de planeación</v>
          </cell>
          <cell r="I726" t="str">
            <v>202300000000098</v>
          </cell>
          <cell r="J726" t="str">
            <v>DIRECCIÓN TERRITORIAL CENTRAL</v>
          </cell>
          <cell r="K726" t="str">
            <v>DANE CENTRAL</v>
          </cell>
          <cell r="L726" t="str">
            <v>Talento Humano</v>
          </cell>
          <cell r="M726" t="str">
            <v>Profesional</v>
          </cell>
          <cell r="N726" t="str">
            <v>1</v>
          </cell>
          <cell r="O726">
            <v>11</v>
          </cell>
          <cell r="P726" t="str">
            <v>0</v>
          </cell>
          <cell r="Q726" t="str">
            <v>11.0000000000</v>
          </cell>
          <cell r="R726">
            <v>100</v>
          </cell>
          <cell r="S726">
            <v>4743450</v>
          </cell>
          <cell r="T726" t="str">
            <v>2025-01-15</v>
          </cell>
          <cell r="U726">
            <v>52177950</v>
          </cell>
          <cell r="V726">
            <v>52177950</v>
          </cell>
          <cell r="W726">
            <v>0</v>
          </cell>
          <cell r="X726" t="str">
            <v>NO</v>
          </cell>
          <cell r="Y726" t="str">
            <v>NO</v>
          </cell>
          <cell r="Z726" t="str">
            <v>67425</v>
          </cell>
          <cell r="AA726">
            <v>52177950</v>
          </cell>
          <cell r="AB726">
            <v>0</v>
          </cell>
          <cell r="AC726" t="str">
            <v>1587</v>
          </cell>
          <cell r="AD726" t="str">
            <v>Gestión Humana</v>
          </cell>
          <cell r="AF726" t="str">
            <v>SANDRA MILENA DORADO VALENCIA - -</v>
          </cell>
          <cell r="AG726" t="str">
            <v>SG_GH_01-Implementar una estrategia de fortalecimiento de los programas de vigilancia epidemiológica en la entidad para identificar y prevenir la aparición de enfermedades, lesiones o situaciones que puedan tener un impacto negativo en la salud y el bienestar de los colaboradores.</v>
          </cell>
          <cell r="AH726">
            <v>1</v>
          </cell>
          <cell r="AI726">
            <v>0</v>
          </cell>
          <cell r="AJ726">
            <v>0</v>
          </cell>
          <cell r="AK726">
            <v>0</v>
          </cell>
          <cell r="AL726">
            <v>0</v>
          </cell>
          <cell r="AM726">
            <v>1</v>
          </cell>
          <cell r="AN726" t="str">
            <v>SG_GH_01</v>
          </cell>
          <cell r="AO726">
            <v>52177950</v>
          </cell>
          <cell r="AP726" t="str">
            <v>0</v>
          </cell>
          <cell r="AQ726">
            <v>0</v>
          </cell>
          <cell r="AR726" t="str">
            <v>0</v>
          </cell>
          <cell r="AS726">
            <v>0</v>
          </cell>
          <cell r="AT726">
            <v>52177950</v>
          </cell>
          <cell r="AU726">
            <v>0</v>
          </cell>
        </row>
        <row r="727">
          <cell r="A727">
            <v>3182101125</v>
          </cell>
          <cell r="B727" t="str">
            <v>Gestión Humana</v>
          </cell>
          <cell r="C727" t="str">
            <v>GH</v>
          </cell>
          <cell r="D727" t="str">
            <v>SEC_GEN_2025_GH_DLT</v>
          </cell>
          <cell r="E727" t="str">
            <v>Secretaria General</v>
          </cell>
          <cell r="F727" t="str">
            <v>Fortalecimiento de la capacidad institucional</v>
          </cell>
          <cell r="G727" t="str">
            <v>Documentos de lineamientos técnicos</v>
          </cell>
          <cell r="H727" t="str">
            <v>GH-Fortalecimiento de la capacidad institucional-Documentos de lineamientos técnicos</v>
          </cell>
          <cell r="I727" t="str">
            <v>202300000000098</v>
          </cell>
          <cell r="J727" t="str">
            <v>DIRECCIÓN TERRITORIAL CENTRAL</v>
          </cell>
          <cell r="K727" t="str">
            <v>DANE CENTRAL</v>
          </cell>
          <cell r="L727" t="str">
            <v>Talento Humano</v>
          </cell>
          <cell r="M727" t="str">
            <v>Profesional</v>
          </cell>
          <cell r="N727" t="str">
            <v>1</v>
          </cell>
          <cell r="O727">
            <v>11</v>
          </cell>
          <cell r="P727" t="str">
            <v>15</v>
          </cell>
          <cell r="Q727" t="str">
            <v>11.5</v>
          </cell>
          <cell r="R727">
            <v>100</v>
          </cell>
          <cell r="S727">
            <v>5797550</v>
          </cell>
          <cell r="T727" t="str">
            <v>2025-01-07 00:00:00</v>
          </cell>
          <cell r="U727">
            <v>66671825</v>
          </cell>
          <cell r="V727">
            <v>62420288</v>
          </cell>
          <cell r="W727">
            <v>4251537</v>
          </cell>
          <cell r="X727" t="str">
            <v>NO</v>
          </cell>
          <cell r="Y727" t="str">
            <v>NO</v>
          </cell>
          <cell r="Z727" t="str">
            <v>46125</v>
          </cell>
          <cell r="AA727">
            <v>62420288</v>
          </cell>
          <cell r="AB727">
            <v>4251537</v>
          </cell>
          <cell r="AC727" t="str">
            <v>759</v>
          </cell>
          <cell r="AD727" t="str">
            <v>Gestión Humana</v>
          </cell>
          <cell r="AF727" t="str">
            <v>FABIAN OCTAVIO GRACIA VARGAS - -</v>
          </cell>
          <cell r="AG727" t="str">
            <v>SG_GH_02-Realizar nombramientos en periodo de prueba por concurso de méritos del proceso de selección Entidades del Orden Nacional No. 2242 de 2022, teniendo en cuenta el uso de listas de elegibles, empleos equivalentes o mismos empleos aprobados por la Comisión Nacional del Servicio Civil.</v>
          </cell>
          <cell r="AH727">
            <v>1</v>
          </cell>
          <cell r="AI727">
            <v>0</v>
          </cell>
          <cell r="AJ727">
            <v>0</v>
          </cell>
          <cell r="AK727">
            <v>0</v>
          </cell>
          <cell r="AL727">
            <v>0</v>
          </cell>
          <cell r="AM727">
            <v>1</v>
          </cell>
          <cell r="AN727" t="str">
            <v>SG_GH_02</v>
          </cell>
          <cell r="AO727">
            <v>66671825</v>
          </cell>
          <cell r="AP727" t="str">
            <v>0</v>
          </cell>
          <cell r="AQ727">
            <v>0</v>
          </cell>
          <cell r="AR727" t="str">
            <v>0</v>
          </cell>
          <cell r="AS727">
            <v>0</v>
          </cell>
          <cell r="AT727">
            <v>66671825</v>
          </cell>
          <cell r="AU727">
            <v>0</v>
          </cell>
        </row>
        <row r="728">
          <cell r="A728">
            <v>3181101125</v>
          </cell>
          <cell r="B728" t="str">
            <v>Gestión Humana</v>
          </cell>
          <cell r="C728" t="str">
            <v>GH</v>
          </cell>
          <cell r="D728" t="str">
            <v>SEC_GEN_2025_GH_DLT</v>
          </cell>
          <cell r="E728" t="str">
            <v>Secretaria General</v>
          </cell>
          <cell r="F728" t="str">
            <v>Fortalecimiento de la capacidad institucional</v>
          </cell>
          <cell r="G728" t="str">
            <v>Documentos de lineamientos técnicos</v>
          </cell>
          <cell r="H728" t="str">
            <v>GH-Fortalecimiento de la capacidad institucional-Documentos de lineamientos técnicos</v>
          </cell>
          <cell r="I728" t="str">
            <v>202300000000098</v>
          </cell>
          <cell r="J728" t="str">
            <v>DIRECCIÓN TERRITORIAL CENTRAL</v>
          </cell>
          <cell r="K728" t="str">
            <v>DANE CENTRAL</v>
          </cell>
          <cell r="L728" t="str">
            <v>Talento Humano</v>
          </cell>
          <cell r="M728" t="str">
            <v>Profesional</v>
          </cell>
          <cell r="N728" t="str">
            <v>1</v>
          </cell>
          <cell r="O728">
            <v>11</v>
          </cell>
          <cell r="P728" t="str">
            <v>15</v>
          </cell>
          <cell r="Q728" t="str">
            <v>11.5</v>
          </cell>
          <cell r="R728">
            <v>100</v>
          </cell>
          <cell r="S728">
            <v>6900000</v>
          </cell>
          <cell r="T728" t="str">
            <v>2025-01-07 00:00:00</v>
          </cell>
          <cell r="U728">
            <v>79350000</v>
          </cell>
          <cell r="V728">
            <v>74750000</v>
          </cell>
          <cell r="W728">
            <v>4600000</v>
          </cell>
          <cell r="X728" t="str">
            <v>NO</v>
          </cell>
          <cell r="Y728" t="str">
            <v>NO</v>
          </cell>
          <cell r="Z728" t="str">
            <v>32525</v>
          </cell>
          <cell r="AA728">
            <v>74750000</v>
          </cell>
          <cell r="AB728">
            <v>4600000</v>
          </cell>
          <cell r="AC728" t="str">
            <v>5483</v>
          </cell>
          <cell r="AD728" t="str">
            <v>Gestión Humana</v>
          </cell>
          <cell r="AF728" t="str">
            <v>ABOGADO -Apoyo contratación y laboral - -</v>
          </cell>
          <cell r="AG728" t="str">
            <v>SG_CP_02-Estructurar un (1) flujo de gestión en el Sistema de Gestión de Documentos Electrónicos de Archivo-SGDEA para la formulación y aprobación de los estudios y documentos previos que tramita el GIT Gestión Contractual.</v>
          </cell>
          <cell r="AH728">
            <v>1</v>
          </cell>
          <cell r="AI728">
            <v>0</v>
          </cell>
          <cell r="AJ728">
            <v>0</v>
          </cell>
          <cell r="AK728">
            <v>0</v>
          </cell>
          <cell r="AL728">
            <v>0</v>
          </cell>
          <cell r="AM728">
            <v>1</v>
          </cell>
          <cell r="AN728" t="str">
            <v>SG_CP_02</v>
          </cell>
          <cell r="AO728">
            <v>79350000</v>
          </cell>
          <cell r="AP728" t="str">
            <v>0</v>
          </cell>
          <cell r="AQ728">
            <v>0</v>
          </cell>
          <cell r="AR728" t="str">
            <v>0</v>
          </cell>
          <cell r="AS728">
            <v>0</v>
          </cell>
          <cell r="AT728">
            <v>79350000</v>
          </cell>
          <cell r="AU728">
            <v>0</v>
          </cell>
        </row>
        <row r="729">
          <cell r="A729">
            <v>3204101125</v>
          </cell>
          <cell r="B729" t="str">
            <v>Gestión Humana</v>
          </cell>
          <cell r="C729" t="str">
            <v>GH</v>
          </cell>
          <cell r="D729" t="str">
            <v>SEC_GEN_2025_GH_DP</v>
          </cell>
          <cell r="E729" t="str">
            <v>Secretaria General</v>
          </cell>
          <cell r="F729" t="str">
            <v>Fortalecimiento de la capacidad institucional</v>
          </cell>
          <cell r="G729" t="str">
            <v>Documentos de planeación</v>
          </cell>
          <cell r="H729" t="str">
            <v>GH-Fortalecimiento de la capacidad institucional-Documentos de planeación</v>
          </cell>
          <cell r="I729" t="str">
            <v>202300000000098</v>
          </cell>
          <cell r="J729" t="str">
            <v>DIRECCIÓN TERRITORIAL CENTRAL</v>
          </cell>
          <cell r="K729" t="str">
            <v>DANE CENTRAL</v>
          </cell>
          <cell r="L729" t="str">
            <v>Talento Humano</v>
          </cell>
          <cell r="M729" t="str">
            <v>Profesional</v>
          </cell>
          <cell r="N729" t="str">
            <v>1</v>
          </cell>
          <cell r="O729">
            <v>10</v>
          </cell>
          <cell r="P729" t="str">
            <v>17</v>
          </cell>
          <cell r="Q729" t="str">
            <v>10.5666666667</v>
          </cell>
          <cell r="R729">
            <v>100</v>
          </cell>
          <cell r="S729">
            <v>3099054</v>
          </cell>
          <cell r="T729" t="str">
            <v>2025-01-15</v>
          </cell>
          <cell r="U729">
            <v>32746670.600000001</v>
          </cell>
          <cell r="V729">
            <v>30990540</v>
          </cell>
          <cell r="W729">
            <v>1756130.600000001</v>
          </cell>
          <cell r="X729" t="str">
            <v>no</v>
          </cell>
          <cell r="Y729" t="str">
            <v>no</v>
          </cell>
          <cell r="Z729" t="str">
            <v>65525</v>
          </cell>
          <cell r="AA729">
            <v>30990540</v>
          </cell>
          <cell r="AB729">
            <v>1756130.600000001</v>
          </cell>
          <cell r="AC729" t="str">
            <v>1774</v>
          </cell>
          <cell r="AD729" t="str">
            <v>Gestión Humana</v>
          </cell>
          <cell r="AF729" t="str">
            <v>JESSICA FARIDE CONTRERAS - -</v>
          </cell>
          <cell r="AG729" t="str">
            <v>SG_GH_03-Formular e implementar un programa de líderes a través de actividades de bienestar y capacitación, para fortalecer el clima laboral de la Entidad.</v>
          </cell>
          <cell r="AH729">
            <v>1</v>
          </cell>
          <cell r="AI729">
            <v>0</v>
          </cell>
          <cell r="AJ729">
            <v>0</v>
          </cell>
          <cell r="AK729">
            <v>0</v>
          </cell>
          <cell r="AL729">
            <v>0</v>
          </cell>
          <cell r="AM729">
            <v>1</v>
          </cell>
          <cell r="AN729" t="str">
            <v>SG_GH_03</v>
          </cell>
          <cell r="AO729">
            <v>32746670.600000001</v>
          </cell>
          <cell r="AP729" t="str">
            <v>0</v>
          </cell>
          <cell r="AQ729">
            <v>0</v>
          </cell>
          <cell r="AR729" t="str">
            <v>0</v>
          </cell>
          <cell r="AS729">
            <v>0</v>
          </cell>
          <cell r="AT729">
            <v>32746670.600000001</v>
          </cell>
          <cell r="AU729">
            <v>0</v>
          </cell>
        </row>
        <row r="730">
          <cell r="A730">
            <v>3200101125</v>
          </cell>
          <cell r="B730" t="str">
            <v>Gestión Humana</v>
          </cell>
          <cell r="C730" t="str">
            <v>GH</v>
          </cell>
          <cell r="D730" t="str">
            <v>SEC_GEN_2025_GH_DP</v>
          </cell>
          <cell r="E730" t="str">
            <v>Secretaria General</v>
          </cell>
          <cell r="F730" t="str">
            <v>Fortalecimiento de la capacidad institucional</v>
          </cell>
          <cell r="G730" t="str">
            <v>Documentos de planeación</v>
          </cell>
          <cell r="H730" t="str">
            <v>GH-Fortalecimiento de la capacidad institucional-Documentos de planeación</v>
          </cell>
          <cell r="I730" t="str">
            <v>202300000000098</v>
          </cell>
          <cell r="J730" t="str">
            <v>DIRECCIÓN TERRITORIAL CENTRAL</v>
          </cell>
          <cell r="K730" t="str">
            <v>DANE CENTRAL</v>
          </cell>
          <cell r="L730" t="str">
            <v>Talento Humano</v>
          </cell>
          <cell r="M730" t="str">
            <v>Profesional</v>
          </cell>
          <cell r="N730" t="str">
            <v>1</v>
          </cell>
          <cell r="O730">
            <v>10</v>
          </cell>
          <cell r="P730" t="str">
            <v>14</v>
          </cell>
          <cell r="Q730" t="str">
            <v>10.4666666667</v>
          </cell>
          <cell r="R730">
            <v>100</v>
          </cell>
          <cell r="S730">
            <v>6200000</v>
          </cell>
          <cell r="T730" t="str">
            <v>2025-02-03</v>
          </cell>
          <cell r="U730">
            <v>64893333.329999998</v>
          </cell>
          <cell r="V730">
            <v>49600000</v>
          </cell>
          <cell r="W730">
            <v>15293333.33</v>
          </cell>
          <cell r="X730" t="str">
            <v>no</v>
          </cell>
          <cell r="Y730" t="str">
            <v>no</v>
          </cell>
          <cell r="Z730" t="str">
            <v>66925</v>
          </cell>
          <cell r="AA730">
            <v>49600000</v>
          </cell>
          <cell r="AB730">
            <v>15293333.33</v>
          </cell>
          <cell r="AC730" t="str">
            <v>1792</v>
          </cell>
          <cell r="AD730" t="str">
            <v>Gestión Humana</v>
          </cell>
          <cell r="AF730" t="str">
            <v>PSICOLOGO - -</v>
          </cell>
          <cell r="AG730" t="str">
            <v xml:space="preserve">SG_GH_04-Implementar un repositorio virtual con la información documentada del Plan Institucional de Capacitación DANE 2025 para los servidores, como aporte a la gestión y apropiación del conocimiento en la Entidad. </v>
          </cell>
          <cell r="AH730">
            <v>1</v>
          </cell>
          <cell r="AI730">
            <v>0</v>
          </cell>
          <cell r="AJ730">
            <v>0</v>
          </cell>
          <cell r="AK730">
            <v>0</v>
          </cell>
          <cell r="AL730">
            <v>0</v>
          </cell>
          <cell r="AM730">
            <v>1</v>
          </cell>
          <cell r="AN730" t="str">
            <v>SG_GH_04</v>
          </cell>
          <cell r="AO730">
            <v>64893333.329999998</v>
          </cell>
          <cell r="AP730" t="str">
            <v>0</v>
          </cell>
          <cell r="AQ730">
            <v>0</v>
          </cell>
          <cell r="AR730" t="str">
            <v>0</v>
          </cell>
          <cell r="AS730">
            <v>0</v>
          </cell>
          <cell r="AT730">
            <v>64893333.329999998</v>
          </cell>
          <cell r="AU730">
            <v>0</v>
          </cell>
        </row>
        <row r="731">
          <cell r="A731">
            <v>3206101125</v>
          </cell>
          <cell r="B731" t="str">
            <v>Gestión Humana</v>
          </cell>
          <cell r="C731" t="str">
            <v>GH</v>
          </cell>
          <cell r="D731" t="str">
            <v>SEC_GEN_2025_GH_DLT</v>
          </cell>
          <cell r="E731" t="str">
            <v>Secretaria General</v>
          </cell>
          <cell r="F731" t="str">
            <v>Fortalecimiento de la capacidad institucional</v>
          </cell>
          <cell r="G731" t="str">
            <v>Documentos de lineamientos técnicos</v>
          </cell>
          <cell r="H731" t="str">
            <v>GH-Fortalecimiento de la capacidad institucional-Documentos de lineamientos técnicos</v>
          </cell>
          <cell r="I731" t="str">
            <v>202300000000098</v>
          </cell>
          <cell r="J731" t="str">
            <v>DIRECCIÓN TERRITORIAL CENTRAL</v>
          </cell>
          <cell r="K731" t="str">
            <v>DANE CENTRAL</v>
          </cell>
          <cell r="L731" t="str">
            <v>Talento Humano</v>
          </cell>
          <cell r="M731" t="str">
            <v>Profesional</v>
          </cell>
          <cell r="N731" t="str">
            <v>1</v>
          </cell>
          <cell r="O731">
            <v>10</v>
          </cell>
          <cell r="P731" t="str">
            <v>12</v>
          </cell>
          <cell r="Q731" t="str">
            <v>10.4000000000</v>
          </cell>
          <cell r="R731">
            <v>100</v>
          </cell>
          <cell r="S731">
            <v>7378700</v>
          </cell>
          <cell r="T731" t="str">
            <v>2025-02-19</v>
          </cell>
          <cell r="U731">
            <v>76738480</v>
          </cell>
          <cell r="V731">
            <v>73787000</v>
          </cell>
          <cell r="W731">
            <v>2951480</v>
          </cell>
          <cell r="X731" t="str">
            <v>no</v>
          </cell>
          <cell r="Y731" t="str">
            <v>no</v>
          </cell>
          <cell r="Z731" t="str">
            <v>65425</v>
          </cell>
          <cell r="AA731">
            <v>73787000</v>
          </cell>
          <cell r="AB731">
            <v>2951480</v>
          </cell>
          <cell r="AC731" t="str">
            <v>2060</v>
          </cell>
          <cell r="AD731" t="str">
            <v>Gestión Humana</v>
          </cell>
          <cell r="AF731" t="str">
            <v>LUIS NELSON POSADA</v>
          </cell>
          <cell r="AG731" t="str">
            <v>SG_AFI_03-Elaborar un documento de buenas prácticas con las temáticas desarrolladas del proceso Gestión Financiera, teniendo en cuenta la normativa aplicable vigente.</v>
          </cell>
          <cell r="AH731">
            <v>1</v>
          </cell>
          <cell r="AI731">
            <v>0</v>
          </cell>
          <cell r="AJ731">
            <v>0</v>
          </cell>
          <cell r="AK731">
            <v>0</v>
          </cell>
          <cell r="AL731">
            <v>0</v>
          </cell>
          <cell r="AM731">
            <v>1</v>
          </cell>
          <cell r="AN731" t="str">
            <v>SG_AFI_03</v>
          </cell>
          <cell r="AO731">
            <v>76738480</v>
          </cell>
          <cell r="AP731" t="str">
            <v>0</v>
          </cell>
          <cell r="AQ731">
            <v>0</v>
          </cell>
          <cell r="AR731" t="str">
            <v>0</v>
          </cell>
          <cell r="AS731">
            <v>0</v>
          </cell>
          <cell r="AT731">
            <v>76738480</v>
          </cell>
          <cell r="AU731">
            <v>0</v>
          </cell>
        </row>
        <row r="732">
          <cell r="A732">
            <v>3205101125</v>
          </cell>
          <cell r="B732" t="str">
            <v>Gestión Humana</v>
          </cell>
          <cell r="C732" t="str">
            <v>GH</v>
          </cell>
          <cell r="D732" t="str">
            <v>SEC_GEN_2025_GH_DLT</v>
          </cell>
          <cell r="E732" t="str">
            <v>Secretaria General</v>
          </cell>
          <cell r="F732" t="str">
            <v>Fortalecimiento de la capacidad institucional</v>
          </cell>
          <cell r="G732" t="str">
            <v>Documentos de lineamientos técnicos</v>
          </cell>
          <cell r="H732" t="str">
            <v>GH-Fortalecimiento de la capacidad institucional-Documentos de lineamientos técnicos</v>
          </cell>
          <cell r="I732" t="str">
            <v>202300000000098</v>
          </cell>
          <cell r="J732" t="str">
            <v>DIRECCIÓN TERRITORIAL CENTRAL</v>
          </cell>
          <cell r="K732" t="str">
            <v>DANE CENTRAL</v>
          </cell>
          <cell r="L732" t="str">
            <v>Talento Humano</v>
          </cell>
          <cell r="M732" t="str">
            <v>Profesional</v>
          </cell>
          <cell r="N732" t="str">
            <v>1</v>
          </cell>
          <cell r="O732">
            <v>10</v>
          </cell>
          <cell r="P732" t="str">
            <v>14</v>
          </cell>
          <cell r="Q732" t="str">
            <v>10.4666666667</v>
          </cell>
          <cell r="R732">
            <v>100</v>
          </cell>
          <cell r="S732">
            <v>5270500</v>
          </cell>
          <cell r="T732" t="str">
            <v>2025-02-17</v>
          </cell>
          <cell r="U732">
            <v>55164566.670000002</v>
          </cell>
          <cell r="V732">
            <v>52705000</v>
          </cell>
          <cell r="W732">
            <v>2459566.6700000018</v>
          </cell>
          <cell r="X732" t="str">
            <v>no</v>
          </cell>
          <cell r="Y732" t="str">
            <v>no</v>
          </cell>
          <cell r="Z732" t="str">
            <v>65825</v>
          </cell>
          <cell r="AA732">
            <v>52705000</v>
          </cell>
          <cell r="AB732">
            <v>2459566.6700000018</v>
          </cell>
          <cell r="AC732" t="str">
            <v>1771</v>
          </cell>
          <cell r="AD732" t="str">
            <v>Gestión Humana</v>
          </cell>
          <cell r="AF732" t="str">
            <v>KELLY JOHANNA SANCHEZ RAMOS - -</v>
          </cell>
          <cell r="AG732" t="str">
            <v>SG_AFI_03-Elaborar un documento de buenas prácticas con las temáticas desarrolladas del proceso Gestión Financiera, teniendo en cuenta la normativa aplicable vigente.</v>
          </cell>
          <cell r="AH732">
            <v>1</v>
          </cell>
          <cell r="AI732">
            <v>0</v>
          </cell>
          <cell r="AJ732">
            <v>0</v>
          </cell>
          <cell r="AK732">
            <v>0</v>
          </cell>
          <cell r="AL732">
            <v>0</v>
          </cell>
          <cell r="AM732">
            <v>1</v>
          </cell>
          <cell r="AN732" t="str">
            <v>SG_AFI_03</v>
          </cell>
          <cell r="AO732">
            <v>55164566.670000002</v>
          </cell>
          <cell r="AP732" t="str">
            <v>0</v>
          </cell>
          <cell r="AQ732">
            <v>0</v>
          </cell>
          <cell r="AR732" t="str">
            <v>0</v>
          </cell>
          <cell r="AS732">
            <v>0</v>
          </cell>
          <cell r="AT732">
            <v>55164566.670000002</v>
          </cell>
          <cell r="AU732">
            <v>0</v>
          </cell>
        </row>
        <row r="733">
          <cell r="A733">
            <v>3180101125</v>
          </cell>
          <cell r="B733" t="str">
            <v>Gestión Humana</v>
          </cell>
          <cell r="C733" t="str">
            <v>GH</v>
          </cell>
          <cell r="D733" t="str">
            <v>SEC_GEN_2025_GH_DLT</v>
          </cell>
          <cell r="E733" t="str">
            <v>Secretaria General</v>
          </cell>
          <cell r="F733" t="str">
            <v>Fortalecimiento de la capacidad institucional</v>
          </cell>
          <cell r="G733" t="str">
            <v>Documentos de lineamientos técnicos</v>
          </cell>
          <cell r="H733" t="str">
            <v>GH-Fortalecimiento de la capacidad institucional-Documentos de lineamientos técnicos</v>
          </cell>
          <cell r="I733" t="str">
            <v>202300000000098</v>
          </cell>
          <cell r="J733" t="str">
            <v>DIRECCIÓN TERRITORIAL CENTRAL</v>
          </cell>
          <cell r="K733" t="str">
            <v>DANE CENTRAL</v>
          </cell>
          <cell r="L733" t="str">
            <v>Talento Humano</v>
          </cell>
          <cell r="M733" t="str">
            <v>Profesional</v>
          </cell>
          <cell r="N733" t="str">
            <v>1</v>
          </cell>
          <cell r="O733">
            <v>11</v>
          </cell>
          <cell r="P733" t="str">
            <v>7</v>
          </cell>
          <cell r="Q733" t="str">
            <v>11.2333333333</v>
          </cell>
          <cell r="R733">
            <v>100</v>
          </cell>
          <cell r="S733">
            <v>7167880</v>
          </cell>
          <cell r="T733" t="str">
            <v>2025-01-24</v>
          </cell>
          <cell r="U733">
            <v>80519185.329999998</v>
          </cell>
          <cell r="V733">
            <v>71678800</v>
          </cell>
          <cell r="W733">
            <v>8840385.3299999982</v>
          </cell>
          <cell r="X733" t="str">
            <v>no</v>
          </cell>
          <cell r="Y733" t="str">
            <v>no</v>
          </cell>
          <cell r="Z733" t="str">
            <v>26325</v>
          </cell>
          <cell r="AA733">
            <v>71678800</v>
          </cell>
          <cell r="AB733">
            <v>8840385.3299999982</v>
          </cell>
          <cell r="AC733" t="str">
            <v>4964</v>
          </cell>
          <cell r="AD733" t="str">
            <v>Gestión Humana</v>
          </cell>
          <cell r="AF733" t="str">
            <v>YENISEY SABA MOYA - -</v>
          </cell>
          <cell r="AG733" t="str">
            <v>SG_AFI_03-Elaborar un documento de buenas prácticas con las temáticas desarrolladas del proceso Gestión Financiera, teniendo en cuenta la normativa aplicable vigente.</v>
          </cell>
          <cell r="AH733">
            <v>1</v>
          </cell>
          <cell r="AI733">
            <v>0</v>
          </cell>
          <cell r="AJ733">
            <v>0</v>
          </cell>
          <cell r="AK733">
            <v>0</v>
          </cell>
          <cell r="AL733">
            <v>0</v>
          </cell>
          <cell r="AM733">
            <v>1</v>
          </cell>
          <cell r="AN733" t="str">
            <v>SG_AFI_03</v>
          </cell>
          <cell r="AO733">
            <v>80519185.329999998</v>
          </cell>
          <cell r="AP733" t="str">
            <v>0</v>
          </cell>
          <cell r="AQ733">
            <v>0</v>
          </cell>
          <cell r="AR733" t="str">
            <v>0</v>
          </cell>
          <cell r="AS733">
            <v>0</v>
          </cell>
          <cell r="AT733">
            <v>80519185.329999998</v>
          </cell>
          <cell r="AU733">
            <v>0</v>
          </cell>
        </row>
        <row r="734">
          <cell r="A734">
            <v>3638101125</v>
          </cell>
          <cell r="B734" t="str">
            <v>Gestión Humana</v>
          </cell>
          <cell r="C734" t="str">
            <v>GH</v>
          </cell>
          <cell r="D734" t="str">
            <v>SEC_GEN_2025_GH_DLT</v>
          </cell>
          <cell r="E734" t="str">
            <v>Secretaria General</v>
          </cell>
          <cell r="F734" t="str">
            <v>Fortalecimiento de la capacidad institucional</v>
          </cell>
          <cell r="G734" t="str">
            <v>Documentos de lineamientos técnicos</v>
          </cell>
          <cell r="H734" t="str">
            <v>GH-Fortalecimiento de la capacidad institucional-Documentos de lineamientos técnicos</v>
          </cell>
          <cell r="I734" t="str">
            <v>202300000000098</v>
          </cell>
          <cell r="J734" t="str">
            <v>DIRECCIÓN TERRITORIAL CENTRAL</v>
          </cell>
          <cell r="K734" t="str">
            <v>DANE CENTRAL</v>
          </cell>
          <cell r="L734" t="str">
            <v>Talento Humano</v>
          </cell>
          <cell r="M734" t="str">
            <v>Profesional</v>
          </cell>
          <cell r="N734" t="str">
            <v>1</v>
          </cell>
          <cell r="O734">
            <v>11</v>
          </cell>
          <cell r="P734" t="str">
            <v>0</v>
          </cell>
          <cell r="Q734" t="str">
            <v>11.0000000000</v>
          </cell>
          <cell r="R734">
            <v>100</v>
          </cell>
          <cell r="S734">
            <v>8500000</v>
          </cell>
          <cell r="T734" t="str">
            <v>2025-01-31</v>
          </cell>
          <cell r="U734">
            <v>93500000</v>
          </cell>
          <cell r="V734">
            <v>88683333</v>
          </cell>
          <cell r="W734">
            <v>4816667</v>
          </cell>
          <cell r="X734" t="str">
            <v>NO</v>
          </cell>
          <cell r="Y734" t="str">
            <v>NO</v>
          </cell>
          <cell r="Z734" t="str">
            <v>65725</v>
          </cell>
          <cell r="AA734">
            <v>88683333</v>
          </cell>
          <cell r="AB734">
            <v>4816667</v>
          </cell>
          <cell r="AC734" t="str">
            <v>1770</v>
          </cell>
          <cell r="AD734" t="str">
            <v>Gestión Humana</v>
          </cell>
          <cell r="AF734" t="str">
            <v>Ingrid González</v>
          </cell>
          <cell r="AG734" t="str">
            <v>SG_GH_03-Formular e implementar un programa de líderes a través de actividades de bienestar y capacitación, para fortalecer el clima laboral de la Entidad.</v>
          </cell>
          <cell r="AH734">
            <v>1</v>
          </cell>
          <cell r="AI734">
            <v>0</v>
          </cell>
          <cell r="AJ734">
            <v>0</v>
          </cell>
          <cell r="AK734">
            <v>0</v>
          </cell>
          <cell r="AL734">
            <v>0</v>
          </cell>
          <cell r="AM734">
            <v>1</v>
          </cell>
          <cell r="AN734" t="str">
            <v>SG_GH_03</v>
          </cell>
          <cell r="AO734">
            <v>93500000</v>
          </cell>
          <cell r="AP734" t="str">
            <v>0</v>
          </cell>
          <cell r="AQ734">
            <v>0</v>
          </cell>
          <cell r="AR734" t="str">
            <v>0</v>
          </cell>
          <cell r="AS734">
            <v>0</v>
          </cell>
          <cell r="AT734">
            <v>93500000</v>
          </cell>
          <cell r="AU734">
            <v>0</v>
          </cell>
        </row>
        <row r="735">
          <cell r="A735">
            <v>3202101125</v>
          </cell>
          <cell r="B735" t="str">
            <v>Gestión Humana</v>
          </cell>
          <cell r="C735" t="str">
            <v>GH</v>
          </cell>
          <cell r="D735" t="str">
            <v>SEC_GEN_2025_GH_DP</v>
          </cell>
          <cell r="E735" t="str">
            <v>Secretaria General</v>
          </cell>
          <cell r="F735" t="str">
            <v>Fortalecimiento de la capacidad institucional</v>
          </cell>
          <cell r="G735" t="str">
            <v>Documentos de planeación</v>
          </cell>
          <cell r="H735" t="str">
            <v>GH-Fortalecimiento de la capacidad institucional-Documentos de planeación</v>
          </cell>
          <cell r="I735" t="str">
            <v>202300000000098</v>
          </cell>
          <cell r="J735" t="str">
            <v>DIRECCIÓN TERRITORIAL CENTRAL</v>
          </cell>
          <cell r="K735" t="str">
            <v>DANE CENTRAL</v>
          </cell>
          <cell r="L735" t="str">
            <v>Talento Humano</v>
          </cell>
          <cell r="M735" t="str">
            <v>Profesional</v>
          </cell>
          <cell r="N735" t="str">
            <v>1</v>
          </cell>
          <cell r="O735">
            <v>10</v>
          </cell>
          <cell r="P735" t="str">
            <v>19</v>
          </cell>
          <cell r="Q735" t="str">
            <v>10.6333333333</v>
          </cell>
          <cell r="R735">
            <v>100</v>
          </cell>
          <cell r="S735">
            <v>3267710</v>
          </cell>
          <cell r="T735" t="str">
            <v>2025-01-15</v>
          </cell>
          <cell r="U735">
            <v>34746649.670000002</v>
          </cell>
          <cell r="V735">
            <v>32677100</v>
          </cell>
          <cell r="W735">
            <v>2069549.670000002</v>
          </cell>
          <cell r="X735" t="str">
            <v>no</v>
          </cell>
          <cell r="Y735" t="str">
            <v>no</v>
          </cell>
          <cell r="Z735" t="str">
            <v>65625</v>
          </cell>
          <cell r="AA735">
            <v>32677100</v>
          </cell>
          <cell r="AB735">
            <v>2069549.670000002</v>
          </cell>
          <cell r="AC735" t="str">
            <v>1769</v>
          </cell>
          <cell r="AD735" t="str">
            <v>Gestión Humana</v>
          </cell>
          <cell r="AF735" t="str">
            <v>ASTRID CAROLINA GIRALDO SABOGAL - -</v>
          </cell>
          <cell r="AG735" t="str">
            <v>SG_GH_03-Formular e implementar un programa de líderes a través de actividades de bienestar y capacitación, para fortalecer el clima laboral de la Entidad.</v>
          </cell>
          <cell r="AH735">
            <v>1</v>
          </cell>
          <cell r="AI735">
            <v>0</v>
          </cell>
          <cell r="AJ735">
            <v>0</v>
          </cell>
          <cell r="AK735">
            <v>0</v>
          </cell>
          <cell r="AL735">
            <v>0</v>
          </cell>
          <cell r="AM735">
            <v>1</v>
          </cell>
          <cell r="AN735" t="str">
            <v>SG_GH_03</v>
          </cell>
          <cell r="AO735">
            <v>34746649.670000002</v>
          </cell>
          <cell r="AP735" t="str">
            <v>0</v>
          </cell>
          <cell r="AQ735">
            <v>0</v>
          </cell>
          <cell r="AR735" t="str">
            <v>0</v>
          </cell>
          <cell r="AS735">
            <v>0</v>
          </cell>
          <cell r="AT735">
            <v>34746649.670000002</v>
          </cell>
          <cell r="AU735">
            <v>0</v>
          </cell>
        </row>
        <row r="736">
          <cell r="A736">
            <v>3203101125</v>
          </cell>
          <cell r="B736" t="str">
            <v>Gestión Humana</v>
          </cell>
          <cell r="C736" t="str">
            <v>GH</v>
          </cell>
          <cell r="D736" t="str">
            <v>SEC_GEN_2025_GH_DP</v>
          </cell>
          <cell r="E736" t="str">
            <v>Secretaria General</v>
          </cell>
          <cell r="F736" t="str">
            <v>Fortalecimiento de la capacidad institucional</v>
          </cell>
          <cell r="G736" t="str">
            <v>Documentos de planeación</v>
          </cell>
          <cell r="H736" t="str">
            <v>GH-Fortalecimiento de la capacidad institucional-Documentos de planeación</v>
          </cell>
          <cell r="I736" t="str">
            <v>202300000000098</v>
          </cell>
          <cell r="J736" t="str">
            <v>DIRECCIÓN TERRITORIAL CENTRAL</v>
          </cell>
          <cell r="K736" t="str">
            <v>DANE CENTRAL</v>
          </cell>
          <cell r="L736" t="str">
            <v>Talento Humano</v>
          </cell>
          <cell r="M736" t="str">
            <v>Profesional</v>
          </cell>
          <cell r="N736" t="str">
            <v>1</v>
          </cell>
          <cell r="O736">
            <v>10</v>
          </cell>
          <cell r="P736" t="str">
            <v>18</v>
          </cell>
          <cell r="Q736" t="str">
            <v>10.6000000000</v>
          </cell>
          <cell r="R736">
            <v>100</v>
          </cell>
          <cell r="S736">
            <v>3710432</v>
          </cell>
          <cell r="T736" t="str">
            <v>2025-01-15</v>
          </cell>
          <cell r="U736">
            <v>39330579.200000003</v>
          </cell>
          <cell r="V736">
            <v>37104320</v>
          </cell>
          <cell r="W736">
            <v>2226259.200000003</v>
          </cell>
          <cell r="X736" t="str">
            <v>no</v>
          </cell>
          <cell r="Y736" t="str">
            <v>no</v>
          </cell>
          <cell r="Z736" t="str">
            <v>65925</v>
          </cell>
          <cell r="AA736">
            <v>37104320</v>
          </cell>
          <cell r="AB736">
            <v>2226259.200000003</v>
          </cell>
          <cell r="AC736" t="str">
            <v>1745</v>
          </cell>
          <cell r="AD736" t="str">
            <v>Gestión Humana</v>
          </cell>
          <cell r="AF736" t="str">
            <v>MARIBEL CELY NIERA - -</v>
          </cell>
          <cell r="AG736" t="str">
            <v>SG_GH_03-Formular e implementar un programa de líderes a través de actividades de bienestar y capacitación, para fortalecer el clima laboral de la Entidad.</v>
          </cell>
          <cell r="AH736">
            <v>1</v>
          </cell>
          <cell r="AI736">
            <v>0</v>
          </cell>
          <cell r="AJ736">
            <v>0</v>
          </cell>
          <cell r="AK736">
            <v>0</v>
          </cell>
          <cell r="AL736">
            <v>0</v>
          </cell>
          <cell r="AM736">
            <v>1</v>
          </cell>
          <cell r="AN736" t="str">
            <v>SG_GH_03</v>
          </cell>
          <cell r="AO736">
            <v>39330579.200000003</v>
          </cell>
          <cell r="AP736" t="str">
            <v>0</v>
          </cell>
          <cell r="AQ736">
            <v>0</v>
          </cell>
          <cell r="AR736" t="str">
            <v>0</v>
          </cell>
          <cell r="AS736">
            <v>0</v>
          </cell>
          <cell r="AT736">
            <v>39330579.200000003</v>
          </cell>
          <cell r="AU736">
            <v>0</v>
          </cell>
        </row>
        <row r="737">
          <cell r="A737">
            <v>3207101125</v>
          </cell>
          <cell r="B737" t="str">
            <v>Gestión Humana</v>
          </cell>
          <cell r="C737" t="str">
            <v>GH</v>
          </cell>
          <cell r="D737" t="str">
            <v>SEC_GEN_2025_GH_SEIGA</v>
          </cell>
          <cell r="E737" t="str">
            <v>Secretaria General</v>
          </cell>
          <cell r="F737" t="str">
            <v>Fortalecimiento de la capacidad institucional</v>
          </cell>
          <cell r="G737" t="str">
            <v>Servicio de Educación informal para la gestión Administrativa</v>
          </cell>
          <cell r="H737" t="str">
            <v>GH-Fortalecimiento de la capacidad institucional-Servicio de Educación informal para la gestión Administrativa</v>
          </cell>
          <cell r="I737" t="str">
            <v>202300000000098</v>
          </cell>
          <cell r="J737" t="str">
            <v>DIRECCIÓN TERRITORIAL CENTRAL</v>
          </cell>
          <cell r="K737" t="str">
            <v>DANE CENTRAL</v>
          </cell>
          <cell r="L737" t="str">
            <v>Talento Humano</v>
          </cell>
          <cell r="M737" t="str">
            <v>Profesional</v>
          </cell>
          <cell r="N737" t="str">
            <v>1</v>
          </cell>
          <cell r="O737">
            <v>11</v>
          </cell>
          <cell r="P737" t="str">
            <v>0</v>
          </cell>
          <cell r="Q737" t="str">
            <v>11.0000000000</v>
          </cell>
          <cell r="R737">
            <v>100</v>
          </cell>
          <cell r="S737">
            <v>4954270</v>
          </cell>
          <cell r="T737" t="str">
            <v>2025-01-31</v>
          </cell>
          <cell r="U737">
            <v>54496970</v>
          </cell>
          <cell r="V737">
            <v>54496970</v>
          </cell>
          <cell r="W737">
            <v>0</v>
          </cell>
          <cell r="X737" t="str">
            <v>NO</v>
          </cell>
          <cell r="Y737" t="str">
            <v>NO</v>
          </cell>
          <cell r="Z737" t="str">
            <v>83625</v>
          </cell>
          <cell r="AA737">
            <v>54496970</v>
          </cell>
          <cell r="AB737">
            <v>0</v>
          </cell>
          <cell r="AC737" t="str">
            <v>2358</v>
          </cell>
          <cell r="AD737" t="str">
            <v>Gestión Humana</v>
          </cell>
          <cell r="AF737" t="str">
            <v>Comunicador - -</v>
          </cell>
          <cell r="AG737" t="str">
            <v>SG_GH_03-Formular e implementar un programa de líderes a través de actividades de bienestar y capacitación, para fortalecer el clima laboral de la Entidad.</v>
          </cell>
          <cell r="AH737">
            <v>1</v>
          </cell>
          <cell r="AI737">
            <v>0</v>
          </cell>
          <cell r="AJ737">
            <v>0</v>
          </cell>
          <cell r="AK737">
            <v>0</v>
          </cell>
          <cell r="AL737">
            <v>0</v>
          </cell>
          <cell r="AM737">
            <v>1</v>
          </cell>
          <cell r="AN737" t="str">
            <v>SG_GH_03</v>
          </cell>
          <cell r="AO737">
            <v>54496970</v>
          </cell>
          <cell r="AP737" t="str">
            <v>0</v>
          </cell>
          <cell r="AQ737">
            <v>0</v>
          </cell>
          <cell r="AR737" t="str">
            <v>0</v>
          </cell>
          <cell r="AS737">
            <v>0</v>
          </cell>
          <cell r="AT737">
            <v>54496970</v>
          </cell>
          <cell r="AU737">
            <v>0</v>
          </cell>
        </row>
        <row r="738">
          <cell r="A738">
            <v>1148301125</v>
          </cell>
          <cell r="B738" t="str">
            <v>Gestión Humana</v>
          </cell>
          <cell r="C738" t="str">
            <v>GH</v>
          </cell>
          <cell r="D738" t="str">
            <v>SEC_GEN_2025_GH_DP</v>
          </cell>
          <cell r="E738" t="str">
            <v>Secretaria General</v>
          </cell>
          <cell r="F738" t="str">
            <v>Fortalecimiento de la capacidad institucional</v>
          </cell>
          <cell r="G738" t="str">
            <v>Documentos de planeación</v>
          </cell>
          <cell r="H738" t="str">
            <v>GH-Fortalecimiento de la capacidad institucional-Documentos de planeación</v>
          </cell>
          <cell r="I738" t="str">
            <v>202300000000098</v>
          </cell>
          <cell r="J738" t="str">
            <v>DIRECCIÓN TERRITORIAL CENTRAL</v>
          </cell>
          <cell r="K738" t="str">
            <v>DANE CENTRAL</v>
          </cell>
          <cell r="L738" t="str">
            <v>Viático</v>
          </cell>
          <cell r="M738" t="str">
            <v>Viático</v>
          </cell>
          <cell r="T738" t="str">
            <v>2025-05-30</v>
          </cell>
          <cell r="U738">
            <v>802640</v>
          </cell>
          <cell r="V738">
            <v>802640</v>
          </cell>
          <cell r="W738">
            <v>0</v>
          </cell>
          <cell r="X738" t="str">
            <v>NO</v>
          </cell>
          <cell r="Y738" t="str">
            <v>NO</v>
          </cell>
          <cell r="Z738" t="str">
            <v>98325</v>
          </cell>
          <cell r="AA738">
            <v>802640</v>
          </cell>
          <cell r="AB738">
            <v>0</v>
          </cell>
          <cell r="AC738" t="str">
            <v>5580</v>
          </cell>
          <cell r="AD738" t="str">
            <v>Gestión Humana</v>
          </cell>
          <cell r="AF738" t="str">
            <v>Viáticos Funcionario Cali</v>
          </cell>
          <cell r="AG738" t="str">
            <v>SG_GH_03-Formular e implementar un programa de líderes a través de actividades de bienestar y capacitación, para fortalecer el clima laboral de la Entidad.</v>
          </cell>
          <cell r="AH738">
            <v>1</v>
          </cell>
          <cell r="AI738" t="str">
            <v/>
          </cell>
          <cell r="AJ738">
            <v>0</v>
          </cell>
          <cell r="AK738" t="str">
            <v/>
          </cell>
          <cell r="AL738">
            <v>0</v>
          </cell>
          <cell r="AM738">
            <v>1</v>
          </cell>
          <cell r="AN738" t="str">
            <v>SG_GH_03</v>
          </cell>
          <cell r="AO738">
            <v>802640</v>
          </cell>
          <cell r="AP738" t="str">
            <v/>
          </cell>
          <cell r="AQ738">
            <v>0</v>
          </cell>
          <cell r="AR738" t="str">
            <v/>
          </cell>
          <cell r="AS738">
            <v>0</v>
          </cell>
          <cell r="AT738">
            <v>802640</v>
          </cell>
          <cell r="AU738">
            <v>0</v>
          </cell>
        </row>
        <row r="739">
          <cell r="A739">
            <v>1200301125</v>
          </cell>
          <cell r="B739" t="str">
            <v>Gestión Humana</v>
          </cell>
          <cell r="C739" t="str">
            <v>GH</v>
          </cell>
          <cell r="D739" t="str">
            <v>SEC_GEN_2025_GH_DP</v>
          </cell>
          <cell r="E739" t="str">
            <v>Secretaria General</v>
          </cell>
          <cell r="F739" t="str">
            <v>Fortalecimiento de la capacidad institucional</v>
          </cell>
          <cell r="G739" t="str">
            <v>Documentos de planeación</v>
          </cell>
          <cell r="H739" t="str">
            <v>GH-Fortalecimiento de la capacidad institucional-Documentos de planeación</v>
          </cell>
          <cell r="I739" t="str">
            <v>202300000000098</v>
          </cell>
          <cell r="J739" t="str">
            <v>DIRECCIÓN TERRITORIAL CENTRAL</v>
          </cell>
          <cell r="K739" t="str">
            <v>DANE CENTRAL</v>
          </cell>
          <cell r="L739" t="str">
            <v>Viático</v>
          </cell>
          <cell r="M739" t="str">
            <v>Viático</v>
          </cell>
          <cell r="T739" t="str">
            <v>2025-07-01</v>
          </cell>
          <cell r="U739">
            <v>1000000</v>
          </cell>
          <cell r="W739">
            <v>1000000</v>
          </cell>
          <cell r="X739" t="str">
            <v>NO</v>
          </cell>
          <cell r="Y739" t="str">
            <v>NO</v>
          </cell>
          <cell r="AF739" t="str">
            <v>Comisiones de seguimiento</v>
          </cell>
          <cell r="AG739" t="str">
            <v>SG_GH_03-Formular e implementar un programa de líderes a través de actividades de bienestar y capacitación, para fortalecer el clima laboral de la Entidad.</v>
          </cell>
          <cell r="AH739">
            <v>1</v>
          </cell>
          <cell r="AI739" t="str">
            <v/>
          </cell>
          <cell r="AJ739">
            <v>0</v>
          </cell>
          <cell r="AK739" t="str">
            <v/>
          </cell>
          <cell r="AL739">
            <v>0</v>
          </cell>
          <cell r="AM739">
            <v>1</v>
          </cell>
          <cell r="AN739" t="str">
            <v>SG_GH_03</v>
          </cell>
          <cell r="AO739">
            <v>1000000</v>
          </cell>
          <cell r="AP739" t="str">
            <v/>
          </cell>
          <cell r="AQ739">
            <v>0</v>
          </cell>
          <cell r="AR739" t="str">
            <v/>
          </cell>
          <cell r="AS739">
            <v>0</v>
          </cell>
          <cell r="AT739">
            <v>1000000</v>
          </cell>
          <cell r="AU739">
            <v>0</v>
          </cell>
        </row>
        <row r="740">
          <cell r="A740">
            <v>1352501125</v>
          </cell>
          <cell r="B740" t="str">
            <v>Gestión Humana</v>
          </cell>
          <cell r="C740" t="str">
            <v>GH</v>
          </cell>
          <cell r="D740" t="str">
            <v>SEC_GEN_2025_GH_DP</v>
          </cell>
          <cell r="E740" t="str">
            <v>Secretaria General</v>
          </cell>
          <cell r="F740" t="str">
            <v>Fortalecimiento de la capacidad institucional</v>
          </cell>
          <cell r="G740" t="str">
            <v>Documentos de planeación</v>
          </cell>
          <cell r="H740" t="str">
            <v>GH-Fortalecimiento de la capacidad institucional-Documentos de planeación</v>
          </cell>
          <cell r="I740" t="str">
            <v>202300000000098</v>
          </cell>
          <cell r="J740" t="str">
            <v>DIRECCIÓN TERRITORIAL CENTRAL</v>
          </cell>
          <cell r="K740" t="str">
            <v>DANE CENTRAL</v>
          </cell>
          <cell r="L740" t="str">
            <v>Insumo</v>
          </cell>
          <cell r="M740" t="str">
            <v>Otros_gastos_operativos</v>
          </cell>
          <cell r="N740">
            <v>1</v>
          </cell>
          <cell r="S740">
            <v>23758813.199999999</v>
          </cell>
          <cell r="T740" t="str">
            <v>2025-12-01</v>
          </cell>
          <cell r="U740">
            <v>23758813.199999999</v>
          </cell>
          <cell r="W740">
            <v>23758813.199999999</v>
          </cell>
          <cell r="X740" t="str">
            <v>NO</v>
          </cell>
          <cell r="Y740" t="str">
            <v>NO</v>
          </cell>
          <cell r="AF740" t="str">
            <v>Saldo de contratación</v>
          </cell>
          <cell r="AG740" t="str">
            <v>SG_GH_03-Formular e implementar un programa de líderes a través de actividades de bienestar y capacitación, para fortalecer el clima laboral de la Entidad.</v>
          </cell>
          <cell r="AH740">
            <v>1</v>
          </cell>
          <cell r="AI740" t="str">
            <v/>
          </cell>
          <cell r="AJ740">
            <v>0</v>
          </cell>
          <cell r="AK740" t="str">
            <v/>
          </cell>
          <cell r="AL740">
            <v>0</v>
          </cell>
          <cell r="AM740">
            <v>1</v>
          </cell>
          <cell r="AN740" t="str">
            <v>SG_GH_03</v>
          </cell>
          <cell r="AO740">
            <v>23758813.199999999</v>
          </cell>
          <cell r="AP740" t="str">
            <v/>
          </cell>
          <cell r="AQ740">
            <v>0</v>
          </cell>
          <cell r="AR740" t="str">
            <v/>
          </cell>
          <cell r="AS740">
            <v>0</v>
          </cell>
          <cell r="AT740">
            <v>23758813.199999999</v>
          </cell>
          <cell r="AU740">
            <v>0</v>
          </cell>
        </row>
        <row r="741">
          <cell r="A741">
            <v>630501125</v>
          </cell>
          <cell r="B741" t="str">
            <v>Gestión Humana</v>
          </cell>
          <cell r="C741" t="str">
            <v>GH</v>
          </cell>
          <cell r="D741" t="str">
            <v>SEC_GEN_2025_GH_DLT</v>
          </cell>
          <cell r="E741" t="str">
            <v>Secretaria General</v>
          </cell>
          <cell r="F741" t="str">
            <v>Fortalecimiento de la capacidad institucional</v>
          </cell>
          <cell r="G741" t="str">
            <v>Documentos de lineamientos técnicos</v>
          </cell>
          <cell r="H741" t="str">
            <v>GH-Fortalecimiento de la capacidad institucional-Documentos de lineamientos técnicos</v>
          </cell>
          <cell r="I741" t="str">
            <v>202300000000098</v>
          </cell>
          <cell r="J741" t="str">
            <v>DIRECCIÓN TERRITORIAL CENTRAL</v>
          </cell>
          <cell r="K741" t="str">
            <v>DANE CENTRAL</v>
          </cell>
          <cell r="L741" t="str">
            <v>Insumo</v>
          </cell>
          <cell r="M741" t="str">
            <v>Otros_gastos_operativos</v>
          </cell>
          <cell r="N741">
            <v>1</v>
          </cell>
          <cell r="S741">
            <v>395000000</v>
          </cell>
          <cell r="T741" t="str">
            <v>2025-04-01</v>
          </cell>
          <cell r="U741">
            <v>395000000</v>
          </cell>
          <cell r="V741">
            <v>395000000</v>
          </cell>
          <cell r="W741">
            <v>0</v>
          </cell>
          <cell r="X741" t="str">
            <v>NO</v>
          </cell>
          <cell r="Y741" t="str">
            <v>NO</v>
          </cell>
          <cell r="Z741" t="str">
            <v>88825</v>
          </cell>
          <cell r="AA741">
            <v>395000000</v>
          </cell>
          <cell r="AB741">
            <v>0</v>
          </cell>
          <cell r="AC741" t="str">
            <v>2240</v>
          </cell>
          <cell r="AD741" t="str">
            <v>Gestión Humana</v>
          </cell>
          <cell r="AF741" t="str">
            <v>Convenio Universidad Nacional</v>
          </cell>
          <cell r="AG741" t="str">
            <v xml:space="preserve">SG_GH_04-Implementar un repositorio virtual con la información documentada del Plan Institucional de Capacitación DANE 2025 para los servidores, como aporte a la gestión y apropiación del conocimiento en la Entidad. </v>
          </cell>
          <cell r="AH741">
            <v>1</v>
          </cell>
          <cell r="AI741">
            <v>0</v>
          </cell>
          <cell r="AJ741">
            <v>0</v>
          </cell>
          <cell r="AK741">
            <v>0</v>
          </cell>
          <cell r="AL741">
            <v>0</v>
          </cell>
          <cell r="AM741">
            <v>1</v>
          </cell>
          <cell r="AN741" t="str">
            <v>SG_GH_04</v>
          </cell>
          <cell r="AO741">
            <v>395000000</v>
          </cell>
          <cell r="AP741" t="str">
            <v>0</v>
          </cell>
          <cell r="AQ741">
            <v>0</v>
          </cell>
          <cell r="AR741" t="str">
            <v>0</v>
          </cell>
          <cell r="AS741">
            <v>0</v>
          </cell>
          <cell r="AT741">
            <v>395000000</v>
          </cell>
          <cell r="AU741">
            <v>0</v>
          </cell>
        </row>
        <row r="742">
          <cell r="A742">
            <v>4260101125</v>
          </cell>
          <cell r="B742" t="str">
            <v>GIT Alianzas y asuntos internacionales</v>
          </cell>
          <cell r="C742" t="str">
            <v>AAI</v>
          </cell>
          <cell r="D742" t="str">
            <v>AAI_2025_DP</v>
          </cell>
          <cell r="E742" t="str">
            <v>Alianzas y asuntos internacionales</v>
          </cell>
          <cell r="F742" t="str">
            <v>Fortalecimiento de la capacidad institucional</v>
          </cell>
          <cell r="G742" t="str">
            <v>Documentos de planeación</v>
          </cell>
          <cell r="H742" t="str">
            <v>AAI-Fortalecimiento de la capacidad institucional-Documentos de planeación</v>
          </cell>
          <cell r="I742" t="str">
            <v>202300000000098</v>
          </cell>
          <cell r="J742" t="str">
            <v>DIRECCIÓN TERRITORIAL CENTRAL</v>
          </cell>
          <cell r="K742" t="str">
            <v>DANE CENTRAL</v>
          </cell>
          <cell r="L742" t="str">
            <v>Talento Humano</v>
          </cell>
          <cell r="M742" t="str">
            <v>Tecnico</v>
          </cell>
          <cell r="N742" t="str">
            <v>1</v>
          </cell>
          <cell r="O742">
            <v>5</v>
          </cell>
          <cell r="P742" t="str">
            <v>15</v>
          </cell>
          <cell r="Q742" t="str">
            <v>5.5000000000</v>
          </cell>
          <cell r="R742">
            <v>100</v>
          </cell>
          <cell r="S742">
            <v>2318133</v>
          </cell>
          <cell r="T742" t="str">
            <v>2025-07-01</v>
          </cell>
          <cell r="U742">
            <v>12749731.5</v>
          </cell>
          <cell r="V742">
            <v>12749731.5</v>
          </cell>
          <cell r="W742">
            <v>0</v>
          </cell>
          <cell r="X742" t="str">
            <v>no</v>
          </cell>
          <cell r="Y742" t="str">
            <v>no</v>
          </cell>
          <cell r="Z742" t="str">
            <v>103825</v>
          </cell>
          <cell r="AA742">
            <v>12749731.5</v>
          </cell>
          <cell r="AB742">
            <v>0</v>
          </cell>
          <cell r="AC742" t="str">
            <v>6187</v>
          </cell>
          <cell r="AD742" t="str">
            <v>GIT Alianzas y asuntos internacionales</v>
          </cell>
          <cell r="AF742" t="str">
            <v>DOCUMENTOS DEL FORO</v>
          </cell>
          <cell r="AG742" t="str">
            <v>DIR_AAI_05 - Documentar la propuesta de creación de la Oficina Asesora de Alianzas y Desarrollo Sostenible</v>
          </cell>
          <cell r="AH742">
            <v>0.5</v>
          </cell>
          <cell r="AI742" t="str">
            <v>DIR_AAI_04 - Atender las solicitudes de oferta y demanda a requerimientos, misiones, eventos, videoconferencias.</v>
          </cell>
          <cell r="AJ742">
            <v>0.5</v>
          </cell>
          <cell r="AK742" t="str">
            <v/>
          </cell>
          <cell r="AL742">
            <v>0</v>
          </cell>
          <cell r="AM742">
            <v>1</v>
          </cell>
          <cell r="AN742" t="str">
            <v>DIR_AAI_05</v>
          </cell>
          <cell r="AO742">
            <v>6374865.75</v>
          </cell>
          <cell r="AP742" t="str">
            <v>DIR_AAI_04</v>
          </cell>
          <cell r="AQ742">
            <v>6374865.75</v>
          </cell>
          <cell r="AR742" t="str">
            <v/>
          </cell>
          <cell r="AS742">
            <v>0</v>
          </cell>
          <cell r="AT742">
            <v>12749731.5</v>
          </cell>
          <cell r="AU742">
            <v>0</v>
          </cell>
        </row>
        <row r="743">
          <cell r="A743">
            <v>2826101125</v>
          </cell>
          <cell r="B743" t="str">
            <v>GIT Alianzas y asuntos internacionales</v>
          </cell>
          <cell r="C743" t="str">
            <v>AAI</v>
          </cell>
          <cell r="D743" t="str">
            <v>AAI_2025_DP</v>
          </cell>
          <cell r="E743" t="str">
            <v>Alianzas y asuntos internacionales</v>
          </cell>
          <cell r="F743" t="str">
            <v>Fortalecimiento de la capacidad institucional</v>
          </cell>
          <cell r="G743" t="str">
            <v>Documentos de planeación</v>
          </cell>
          <cell r="H743" t="str">
            <v>AAI-Fortalecimiento de la capacidad institucional-Documentos de planeación</v>
          </cell>
          <cell r="I743" t="str">
            <v>202300000000098</v>
          </cell>
          <cell r="J743" t="str">
            <v>DIRECCIÓN TERRITORIAL CENTRAL</v>
          </cell>
          <cell r="K743" t="str">
            <v>DANE CENTRAL</v>
          </cell>
          <cell r="L743" t="str">
            <v>Talento Humano</v>
          </cell>
          <cell r="M743" t="str">
            <v>Profesional Junior</v>
          </cell>
          <cell r="N743" t="str">
            <v>1</v>
          </cell>
          <cell r="O743">
            <v>11</v>
          </cell>
          <cell r="P743" t="str">
            <v>0</v>
          </cell>
          <cell r="Q743" t="str">
            <v>11</v>
          </cell>
          <cell r="R743">
            <v>100</v>
          </cell>
          <cell r="S743">
            <v>3508000</v>
          </cell>
          <cell r="T743" t="str">
            <v>2025-01-15 00:00:00</v>
          </cell>
          <cell r="U743">
            <v>38588000</v>
          </cell>
          <cell r="V743">
            <v>38588000</v>
          </cell>
          <cell r="W743">
            <v>0</v>
          </cell>
          <cell r="X743" t="str">
            <v>NO</v>
          </cell>
          <cell r="Y743" t="str">
            <v>NO</v>
          </cell>
          <cell r="Z743" t="str">
            <v>17625</v>
          </cell>
          <cell r="AA743">
            <v>38588000</v>
          </cell>
          <cell r="AB743">
            <v>0</v>
          </cell>
          <cell r="AC743" t="str">
            <v>1686</v>
          </cell>
          <cell r="AD743" t="str">
            <v>GIT Alianzas y asuntos internacionales</v>
          </cell>
          <cell r="AF743" t="str">
            <v>PRIORITARIO_Laura Sofía Maldonado Carvajal  - -</v>
          </cell>
          <cell r="AG743" t="str">
            <v>DIR_AAI_05 - Documentar la propuesta de creación de la Oficina Asesora de Alianzas y Desarrollo Sostenible</v>
          </cell>
          <cell r="AH743">
            <v>0.5</v>
          </cell>
          <cell r="AI743" t="str">
            <v>DIR_AAI_04 - Atender las solicitudes de oferta y demanda a requerimientos, misiones, eventos, videoconferencias.</v>
          </cell>
          <cell r="AJ743">
            <v>0.5</v>
          </cell>
          <cell r="AK743">
            <v>0</v>
          </cell>
          <cell r="AL743">
            <v>0</v>
          </cell>
          <cell r="AM743">
            <v>1</v>
          </cell>
          <cell r="AN743" t="str">
            <v>DIR_AAI_05</v>
          </cell>
          <cell r="AO743">
            <v>19294000</v>
          </cell>
          <cell r="AP743" t="str">
            <v>DIR_AAI_04</v>
          </cell>
          <cell r="AQ743">
            <v>19294000</v>
          </cell>
          <cell r="AR743" t="str">
            <v>0</v>
          </cell>
          <cell r="AS743">
            <v>0</v>
          </cell>
          <cell r="AT743">
            <v>38588000</v>
          </cell>
          <cell r="AU743">
            <v>0</v>
          </cell>
        </row>
        <row r="744">
          <cell r="A744">
            <v>2824101125</v>
          </cell>
          <cell r="B744" t="str">
            <v>GIT Alianzas y asuntos internacionales</v>
          </cell>
          <cell r="C744" t="str">
            <v>AAI</v>
          </cell>
          <cell r="D744" t="str">
            <v>AAI_2025_DP</v>
          </cell>
          <cell r="E744" t="str">
            <v>Alianzas y asuntos internacionales</v>
          </cell>
          <cell r="F744" t="str">
            <v>Fortalecimiento de la capacidad institucional</v>
          </cell>
          <cell r="G744" t="str">
            <v>Documentos de planeación</v>
          </cell>
          <cell r="H744" t="str">
            <v>AAI-Fortalecimiento de la capacidad institucional-Documentos de planeación</v>
          </cell>
          <cell r="I744" t="str">
            <v>202300000000098</v>
          </cell>
          <cell r="J744" t="str">
            <v>DIRECCIÓN TERRITORIAL CENTRAL</v>
          </cell>
          <cell r="K744" t="str">
            <v>DANE CENTRAL</v>
          </cell>
          <cell r="L744" t="str">
            <v>Talento Humano</v>
          </cell>
          <cell r="M744" t="str">
            <v>Profesional Junior</v>
          </cell>
          <cell r="N744" t="str">
            <v>1</v>
          </cell>
          <cell r="O744">
            <v>11</v>
          </cell>
          <cell r="P744" t="str">
            <v>0</v>
          </cell>
          <cell r="Q744" t="str">
            <v>11</v>
          </cell>
          <cell r="R744">
            <v>100</v>
          </cell>
          <cell r="S744">
            <v>4500000</v>
          </cell>
          <cell r="T744" t="str">
            <v>2025-01-15 00:00:00</v>
          </cell>
          <cell r="U744">
            <v>49500000</v>
          </cell>
          <cell r="V744">
            <v>49500000</v>
          </cell>
          <cell r="W744">
            <v>0</v>
          </cell>
          <cell r="X744" t="str">
            <v>NO</v>
          </cell>
          <cell r="Y744" t="str">
            <v>NO</v>
          </cell>
          <cell r="Z744" t="str">
            <v>20725</v>
          </cell>
          <cell r="AA744">
            <v>49500000</v>
          </cell>
          <cell r="AB744">
            <v>0</v>
          </cell>
          <cell r="AC744" t="str">
            <v>1688</v>
          </cell>
          <cell r="AD744" t="str">
            <v>GIT Alianzas y asuntos internacionales</v>
          </cell>
          <cell r="AF744" t="str">
            <v>PRIORITARIO_Camilo José Gomez Ramos  - -</v>
          </cell>
          <cell r="AG744" t="str">
            <v>DIR_AAI_03 - Elaborar el documento diagnostico que permita identificar las principales líneas estratégicas de cooperación para el DANE</v>
          </cell>
          <cell r="AH744">
            <v>0.5</v>
          </cell>
          <cell r="AI744" t="str">
            <v>DIR_AAI_01 - Celebrar convenios Nacionales o Internacionales que contribuyan al fortalecimiento institucional del DANE, a través de acciones de posicionamiento</v>
          </cell>
          <cell r="AJ744">
            <v>0.5</v>
          </cell>
          <cell r="AK744">
            <v>0</v>
          </cell>
          <cell r="AL744">
            <v>0</v>
          </cell>
          <cell r="AM744">
            <v>1</v>
          </cell>
          <cell r="AN744" t="str">
            <v>DIR_AAI_03</v>
          </cell>
          <cell r="AO744">
            <v>24750000</v>
          </cell>
          <cell r="AP744" t="str">
            <v>DIR_AAI_01</v>
          </cell>
          <cell r="AQ744">
            <v>24750000</v>
          </cell>
          <cell r="AR744" t="str">
            <v>0</v>
          </cell>
          <cell r="AS744">
            <v>0</v>
          </cell>
          <cell r="AT744">
            <v>49500000</v>
          </cell>
          <cell r="AU744">
            <v>0</v>
          </cell>
        </row>
        <row r="745">
          <cell r="A745">
            <v>2823101125</v>
          </cell>
          <cell r="B745" t="str">
            <v>GIT Alianzas y asuntos internacionales</v>
          </cell>
          <cell r="C745" t="str">
            <v>AAI</v>
          </cell>
          <cell r="D745" t="str">
            <v>AAI_2025_DP</v>
          </cell>
          <cell r="E745" t="str">
            <v>Alianzas y asuntos internacionales</v>
          </cell>
          <cell r="F745" t="str">
            <v>Fortalecimiento de la capacidad institucional</v>
          </cell>
          <cell r="G745" t="str">
            <v>Documentos de planeación</v>
          </cell>
          <cell r="H745" t="str">
            <v>AAI-Fortalecimiento de la capacidad institucional-Documentos de planeación</v>
          </cell>
          <cell r="I745" t="str">
            <v>202300000000098</v>
          </cell>
          <cell r="J745" t="str">
            <v>DIRECCIÓN TERRITORIAL CENTRAL</v>
          </cell>
          <cell r="K745" t="str">
            <v>DANE CENTRAL</v>
          </cell>
          <cell r="L745" t="str">
            <v>Talento Humano</v>
          </cell>
          <cell r="M745" t="str">
            <v>Profesional Junior</v>
          </cell>
          <cell r="N745" t="str">
            <v>1</v>
          </cell>
          <cell r="O745">
            <v>11</v>
          </cell>
          <cell r="P745" t="str">
            <v>0</v>
          </cell>
          <cell r="Q745" t="str">
            <v>11</v>
          </cell>
          <cell r="R745">
            <v>100</v>
          </cell>
          <cell r="S745">
            <v>4500000</v>
          </cell>
          <cell r="T745" t="str">
            <v>2025-01-15 00:00:00</v>
          </cell>
          <cell r="U745">
            <v>49500000</v>
          </cell>
          <cell r="V745">
            <v>49500000</v>
          </cell>
          <cell r="W745">
            <v>0</v>
          </cell>
          <cell r="X745" t="str">
            <v>NO</v>
          </cell>
          <cell r="Y745" t="str">
            <v>NO</v>
          </cell>
          <cell r="Z745" t="str">
            <v>29625</v>
          </cell>
          <cell r="AA745">
            <v>49500000</v>
          </cell>
          <cell r="AB745">
            <v>0</v>
          </cell>
          <cell r="AC745" t="str">
            <v>1689</v>
          </cell>
          <cell r="AD745" t="str">
            <v>GIT Alianzas y asuntos internacionales</v>
          </cell>
          <cell r="AF745" t="str">
            <v>PRIORITARIO_Juan Felipe Cruz Ortiz  - -</v>
          </cell>
          <cell r="AG745" t="str">
            <v>DIR_AAI_05 - Documentar la propuesta de creación de la Oficina Asesora de Alianzas y Desarrollo Sostenible</v>
          </cell>
          <cell r="AH745">
            <v>0.5</v>
          </cell>
          <cell r="AI745" t="str">
            <v>DIR_AAI_01 - Celebrar convenios Nacionales o Internacionales que contribuyan al fortalecimiento institucional del DANE, a través de acciones de posicionamiento</v>
          </cell>
          <cell r="AJ745">
            <v>0.5</v>
          </cell>
          <cell r="AK745">
            <v>0</v>
          </cell>
          <cell r="AL745">
            <v>0</v>
          </cell>
          <cell r="AM745">
            <v>1</v>
          </cell>
          <cell r="AN745" t="str">
            <v>DIR_AAI_05</v>
          </cell>
          <cell r="AO745">
            <v>24750000</v>
          </cell>
          <cell r="AP745" t="str">
            <v>DIR_AAI_01</v>
          </cell>
          <cell r="AQ745">
            <v>24750000</v>
          </cell>
          <cell r="AR745" t="str">
            <v>0</v>
          </cell>
          <cell r="AS745">
            <v>0</v>
          </cell>
          <cell r="AT745">
            <v>49500000</v>
          </cell>
          <cell r="AU745">
            <v>0</v>
          </cell>
        </row>
        <row r="746">
          <cell r="A746">
            <v>2825101125</v>
          </cell>
          <cell r="B746" t="str">
            <v>GIT Alianzas y asuntos internacionales</v>
          </cell>
          <cell r="C746" t="str">
            <v>AAI</v>
          </cell>
          <cell r="D746" t="str">
            <v>AAI_2025_DP</v>
          </cell>
          <cell r="E746" t="str">
            <v>Alianzas y asuntos internacionales</v>
          </cell>
          <cell r="F746" t="str">
            <v>Fortalecimiento de la capacidad institucional</v>
          </cell>
          <cell r="G746" t="str">
            <v>Documentos de planeación</v>
          </cell>
          <cell r="H746" t="str">
            <v>AAI-Fortalecimiento de la capacidad institucional-Documentos de planeación</v>
          </cell>
          <cell r="I746" t="str">
            <v>202300000000098</v>
          </cell>
          <cell r="J746" t="str">
            <v>DIRECCIÓN TERRITORIAL CENTRAL</v>
          </cell>
          <cell r="K746" t="str">
            <v>DANE CENTRAL</v>
          </cell>
          <cell r="L746" t="str">
            <v>Talento Humano</v>
          </cell>
          <cell r="M746" t="str">
            <v>Profesional Junior</v>
          </cell>
          <cell r="N746" t="str">
            <v>1</v>
          </cell>
          <cell r="O746">
            <v>11</v>
          </cell>
          <cell r="P746" t="str">
            <v>7</v>
          </cell>
          <cell r="Q746" t="str">
            <v>11.2333333333</v>
          </cell>
          <cell r="R746">
            <v>100</v>
          </cell>
          <cell r="S746">
            <v>4150000</v>
          </cell>
          <cell r="T746" t="str">
            <v>2025-01-23</v>
          </cell>
          <cell r="U746">
            <v>46618333.329999998</v>
          </cell>
          <cell r="V746">
            <v>45650000</v>
          </cell>
          <cell r="W746">
            <v>968333.32999999821</v>
          </cell>
          <cell r="X746" t="str">
            <v>no</v>
          </cell>
          <cell r="Y746" t="str">
            <v>no</v>
          </cell>
          <cell r="Z746" t="str">
            <v>29225</v>
          </cell>
          <cell r="AA746">
            <v>45650000</v>
          </cell>
          <cell r="AB746">
            <v>968333.32999999821</v>
          </cell>
          <cell r="AC746" t="str">
            <v>1690</v>
          </cell>
          <cell r="AD746" t="str">
            <v>GIT Alianzas y asuntos internacionales</v>
          </cell>
          <cell r="AF746" t="str">
            <v>PRIORITARIO_Andrea Camila Pereira  - -</v>
          </cell>
          <cell r="AG746" t="str">
            <v>DIR_AAI_01 - Celebrar convenios Nacionales o Internacionales que contribuyan al fortalecimiento institucional del DANE, a través de acciones de posicionamiento</v>
          </cell>
          <cell r="AH746">
            <v>0.5</v>
          </cell>
          <cell r="AI746" t="str">
            <v>DIR_AAI_02 - Construir las ayudas de memorias y/o documentos de preparación para la participación de la dirección del DANE, en reuniones y eventos que aporten al fortalecimiento de las actividades desarrolladas por el DANE.</v>
          </cell>
          <cell r="AJ746">
            <v>0.5</v>
          </cell>
          <cell r="AK746">
            <v>0</v>
          </cell>
          <cell r="AL746">
            <v>0</v>
          </cell>
          <cell r="AM746">
            <v>1</v>
          </cell>
          <cell r="AN746" t="str">
            <v>DIR_AAI_01</v>
          </cell>
          <cell r="AO746">
            <v>23309166.664999999</v>
          </cell>
          <cell r="AP746" t="str">
            <v>DIR_AAI_02</v>
          </cell>
          <cell r="AQ746">
            <v>23309166.664999999</v>
          </cell>
          <cell r="AR746" t="str">
            <v>0</v>
          </cell>
          <cell r="AS746">
            <v>0</v>
          </cell>
          <cell r="AT746">
            <v>46618333.329999998</v>
          </cell>
          <cell r="AU746">
            <v>0</v>
          </cell>
        </row>
        <row r="747">
          <cell r="A747">
            <v>2822101125</v>
          </cell>
          <cell r="B747" t="str">
            <v>GIT Alianzas y asuntos internacionales</v>
          </cell>
          <cell r="C747" t="str">
            <v>AAI</v>
          </cell>
          <cell r="D747" t="str">
            <v>AAI_2025_DP</v>
          </cell>
          <cell r="E747" t="str">
            <v>Alianzas y asuntos internacionales</v>
          </cell>
          <cell r="F747" t="str">
            <v>Fortalecimiento de la capacidad institucional</v>
          </cell>
          <cell r="G747" t="str">
            <v>Documentos de planeación</v>
          </cell>
          <cell r="H747" t="str">
            <v>AAI-Fortalecimiento de la capacidad institucional-Documentos de planeación</v>
          </cell>
          <cell r="I747" t="str">
            <v>202300000000098</v>
          </cell>
          <cell r="J747" t="str">
            <v>DIRECCIÓN TERRITORIAL CENTRAL</v>
          </cell>
          <cell r="K747" t="str">
            <v>DANE CENTRAL</v>
          </cell>
          <cell r="L747" t="str">
            <v>Talento Humano</v>
          </cell>
          <cell r="M747" t="str">
            <v>Profesional</v>
          </cell>
          <cell r="N747" t="str">
            <v>1</v>
          </cell>
          <cell r="O747">
            <v>11</v>
          </cell>
          <cell r="P747" t="str">
            <v>14</v>
          </cell>
          <cell r="Q747" t="str">
            <v>11.4666666667</v>
          </cell>
          <cell r="R747">
            <v>100</v>
          </cell>
          <cell r="S747">
            <v>8200000</v>
          </cell>
          <cell r="T747" t="str">
            <v>2025-01-17</v>
          </cell>
          <cell r="U747">
            <v>94026666.670000002</v>
          </cell>
          <cell r="V747">
            <v>90200000</v>
          </cell>
          <cell r="W747">
            <v>3826666.6700000018</v>
          </cell>
          <cell r="X747" t="str">
            <v>no</v>
          </cell>
          <cell r="Y747" t="str">
            <v>no</v>
          </cell>
          <cell r="Z747" t="str">
            <v>13725</v>
          </cell>
          <cell r="AA747">
            <v>90200000</v>
          </cell>
          <cell r="AB747">
            <v>3826666.6700000018</v>
          </cell>
          <cell r="AC747" t="str">
            <v>1687</v>
          </cell>
          <cell r="AD747" t="str">
            <v>GIT Alianzas y asuntos internacionales</v>
          </cell>
          <cell r="AF747" t="str">
            <v>PRIORITARIO_Juan Camilo Barbosa caviedes  - -</v>
          </cell>
          <cell r="AG747" t="str">
            <v>DIR_AAI_01 - Celebrar convenios Nacionales o Internacionales que contribuyan al fortalecimiento institucional del DANE, a través de acciones de posicionamiento</v>
          </cell>
          <cell r="AH747">
            <v>0.5</v>
          </cell>
          <cell r="AI747" t="str">
            <v>DIR_AAI_01 - Celebrar convenios Nacionales o Internacionales que contribuyan al fortalecimiento institucional del DANE, a través de acciones de posicionamiento</v>
          </cell>
          <cell r="AJ747">
            <v>0.5</v>
          </cell>
          <cell r="AK747">
            <v>0</v>
          </cell>
          <cell r="AL747">
            <v>0</v>
          </cell>
          <cell r="AM747">
            <v>1</v>
          </cell>
          <cell r="AN747" t="str">
            <v>DIR_AAI_01</v>
          </cell>
          <cell r="AO747">
            <v>47013333.335000001</v>
          </cell>
          <cell r="AP747" t="str">
            <v>DIR_AAI_01</v>
          </cell>
          <cell r="AQ747">
            <v>47013333.335000001</v>
          </cell>
          <cell r="AR747" t="str">
            <v>0</v>
          </cell>
          <cell r="AS747">
            <v>0</v>
          </cell>
          <cell r="AT747">
            <v>94026666.670000002</v>
          </cell>
          <cell r="AU747">
            <v>0</v>
          </cell>
        </row>
        <row r="748">
          <cell r="A748">
            <v>5044101125</v>
          </cell>
          <cell r="B748" t="str">
            <v>GIT Alianzas y asuntos internacionales</v>
          </cell>
          <cell r="C748" t="str">
            <v>AAI</v>
          </cell>
          <cell r="D748" t="str">
            <v>AAI_2025_DP</v>
          </cell>
          <cell r="E748" t="str">
            <v>Alianzas y asuntos internacionales</v>
          </cell>
          <cell r="F748" t="str">
            <v>Fortalecimiento de la capacidad institucional</v>
          </cell>
          <cell r="G748" t="str">
            <v>Documentos de planeación</v>
          </cell>
          <cell r="H748" t="str">
            <v>AAI-Fortalecimiento de la capacidad institucional-Documentos de planeación</v>
          </cell>
          <cell r="I748" t="str">
            <v>202300000000098</v>
          </cell>
          <cell r="J748" t="str">
            <v>DIRECCIÓN TERRITORIAL CENTRAL</v>
          </cell>
          <cell r="K748" t="str">
            <v>DANE CENTRAL</v>
          </cell>
          <cell r="L748" t="str">
            <v>Talento Humano</v>
          </cell>
          <cell r="M748" t="str">
            <v>Profesional</v>
          </cell>
          <cell r="N748" t="str">
            <v>1</v>
          </cell>
          <cell r="O748">
            <v>3</v>
          </cell>
          <cell r="P748" t="str">
            <v>0</v>
          </cell>
          <cell r="Q748" t="str">
            <v>3.0000000000</v>
          </cell>
          <cell r="R748">
            <v>100</v>
          </cell>
          <cell r="S748">
            <v>12000000</v>
          </cell>
          <cell r="T748" t="str">
            <v>2025-10-01</v>
          </cell>
          <cell r="U748">
            <v>36000000</v>
          </cell>
          <cell r="V748">
            <v>36000000</v>
          </cell>
          <cell r="W748">
            <v>0</v>
          </cell>
          <cell r="X748" t="str">
            <v>NO</v>
          </cell>
          <cell r="Y748" t="str">
            <v>NO</v>
          </cell>
          <cell r="AB748">
            <v>0</v>
          </cell>
          <cell r="AC748" t="str">
            <v>6846</v>
          </cell>
          <cell r="AD748" t="str">
            <v>GIT Alianzas y asuntos internacionales</v>
          </cell>
          <cell r="AF748" t="str">
            <v>JOSE EDELBERTO DUARTE</v>
          </cell>
          <cell r="AG748" t="str">
            <v>DIR_AAI_05 - Documentar la propuesta de creación de la Oficina Asesora de Alianzas y Desarrollo Sostenible</v>
          </cell>
          <cell r="AH748">
            <v>0.5</v>
          </cell>
          <cell r="AI748" t="str">
            <v>DIR_AAI_04 - Atender las solicitudes de oferta y demanda a requerimientos, misiones, eventos, videoconferencias.</v>
          </cell>
          <cell r="AJ748">
            <v>0.5</v>
          </cell>
          <cell r="AK748" t="str">
            <v/>
          </cell>
          <cell r="AL748">
            <v>0</v>
          </cell>
          <cell r="AM748">
            <v>1</v>
          </cell>
          <cell r="AN748" t="str">
            <v>DIR_AAI_05</v>
          </cell>
          <cell r="AO748">
            <v>18000000</v>
          </cell>
          <cell r="AP748" t="str">
            <v>DIR_AAI_04</v>
          </cell>
          <cell r="AQ748">
            <v>18000000</v>
          </cell>
          <cell r="AR748" t="str">
            <v/>
          </cell>
          <cell r="AS748">
            <v>0</v>
          </cell>
          <cell r="AT748">
            <v>36000000</v>
          </cell>
          <cell r="AU748">
            <v>0</v>
          </cell>
        </row>
        <row r="749">
          <cell r="A749">
            <v>5043101125</v>
          </cell>
          <cell r="B749" t="str">
            <v>GIT Alianzas y asuntos internacionales</v>
          </cell>
          <cell r="C749" t="str">
            <v>AAI</v>
          </cell>
          <cell r="D749" t="str">
            <v>AAI_2025_DP</v>
          </cell>
          <cell r="E749" t="str">
            <v>Alianzas y asuntos internacionales</v>
          </cell>
          <cell r="F749" t="str">
            <v>Fortalecimiento de la capacidad institucional</v>
          </cell>
          <cell r="G749" t="str">
            <v>Documentos de planeación</v>
          </cell>
          <cell r="H749" t="str">
            <v>AAI-Fortalecimiento de la capacidad institucional-Documentos de planeación</v>
          </cell>
          <cell r="I749" t="str">
            <v>202300000000098</v>
          </cell>
          <cell r="J749" t="str">
            <v>DIRECCIÓN TERRITORIAL CENTRAL</v>
          </cell>
          <cell r="K749" t="str">
            <v>DANE CENTRAL</v>
          </cell>
          <cell r="L749" t="str">
            <v>Talento Humano</v>
          </cell>
          <cell r="M749" t="str">
            <v>Profesional</v>
          </cell>
          <cell r="N749" t="str">
            <v>1</v>
          </cell>
          <cell r="O749">
            <v>3</v>
          </cell>
          <cell r="P749" t="str">
            <v>0</v>
          </cell>
          <cell r="Q749" t="str">
            <v>3.0000000000</v>
          </cell>
          <cell r="R749">
            <v>100</v>
          </cell>
          <cell r="S749">
            <v>3020000</v>
          </cell>
          <cell r="T749" t="str">
            <v>2025-10-01</v>
          </cell>
          <cell r="U749">
            <v>9060000</v>
          </cell>
          <cell r="V749">
            <v>9060000</v>
          </cell>
          <cell r="W749">
            <v>0</v>
          </cell>
          <cell r="X749" t="str">
            <v>NO</v>
          </cell>
          <cell r="Y749" t="str">
            <v>NO</v>
          </cell>
          <cell r="AB749">
            <v>0</v>
          </cell>
          <cell r="AC749" t="str">
            <v>6847</v>
          </cell>
          <cell r="AD749" t="str">
            <v>GIT Alianzas y asuntos internacionales</v>
          </cell>
          <cell r="AF749" t="str">
            <v>LICETH BARRERA</v>
          </cell>
          <cell r="AG749" t="str">
            <v>DIR_AAI_05 - Documentar la propuesta de creación de la Oficina Asesora de Alianzas y Desarrollo Sostenible</v>
          </cell>
          <cell r="AH749">
            <v>0.5</v>
          </cell>
          <cell r="AI749" t="str">
            <v>DIR_AAI_04 - Atender las solicitudes de oferta y demanda a requerimientos, misiones, eventos, videoconferencias.</v>
          </cell>
          <cell r="AJ749">
            <v>0.5</v>
          </cell>
          <cell r="AK749" t="str">
            <v/>
          </cell>
          <cell r="AL749">
            <v>0</v>
          </cell>
          <cell r="AM749">
            <v>1</v>
          </cell>
          <cell r="AN749" t="str">
            <v>DIR_AAI_05</v>
          </cell>
          <cell r="AO749">
            <v>4530000</v>
          </cell>
          <cell r="AP749" t="str">
            <v>DIR_AAI_04</v>
          </cell>
          <cell r="AQ749">
            <v>4530000</v>
          </cell>
          <cell r="AR749" t="str">
            <v/>
          </cell>
          <cell r="AS749">
            <v>0</v>
          </cell>
          <cell r="AT749">
            <v>9060000</v>
          </cell>
          <cell r="AU749">
            <v>0</v>
          </cell>
        </row>
        <row r="750">
          <cell r="A750">
            <v>3708101125</v>
          </cell>
          <cell r="B750" t="str">
            <v>GIT Alianzas y asuntos internacionales</v>
          </cell>
          <cell r="C750" t="str">
            <v>AAI</v>
          </cell>
          <cell r="D750" t="str">
            <v>AAI_2025_DP</v>
          </cell>
          <cell r="E750" t="str">
            <v>Alianzas y asuntos internacionales</v>
          </cell>
          <cell r="F750" t="str">
            <v>Fortalecimiento de la capacidad institucional</v>
          </cell>
          <cell r="G750" t="str">
            <v>Documentos de planeación</v>
          </cell>
          <cell r="H750" t="str">
            <v>AAI-Fortalecimiento de la capacidad institucional-Documentos de planeación</v>
          </cell>
          <cell r="I750" t="str">
            <v>202300000000098</v>
          </cell>
          <cell r="J750" t="str">
            <v>DIRECCIÓN TERRITORIAL CENTRAL</v>
          </cell>
          <cell r="K750" t="str">
            <v>DANE CENTRAL</v>
          </cell>
          <cell r="L750" t="str">
            <v>Talento Humano</v>
          </cell>
          <cell r="M750" t="str">
            <v>Profesional</v>
          </cell>
          <cell r="N750" t="str">
            <v>1</v>
          </cell>
          <cell r="O750">
            <v>10</v>
          </cell>
          <cell r="P750" t="str">
            <v>15</v>
          </cell>
          <cell r="Q750" t="str">
            <v>10.5000000000</v>
          </cell>
          <cell r="R750">
            <v>100</v>
          </cell>
          <cell r="S750">
            <v>8000000</v>
          </cell>
          <cell r="T750" t="str">
            <v>2025-02-14</v>
          </cell>
          <cell r="U750">
            <v>84000000</v>
          </cell>
          <cell r="V750">
            <v>84000000</v>
          </cell>
          <cell r="W750">
            <v>0</v>
          </cell>
          <cell r="X750" t="str">
            <v>NO</v>
          </cell>
          <cell r="Y750" t="str">
            <v>NO</v>
          </cell>
          <cell r="Z750" t="str">
            <v>68725</v>
          </cell>
          <cell r="AA750">
            <v>84000000</v>
          </cell>
          <cell r="AB750">
            <v>0</v>
          </cell>
          <cell r="AC750" t="str">
            <v>1682</v>
          </cell>
          <cell r="AD750" t="str">
            <v>GIT Alianzas y asuntos internacionales</v>
          </cell>
          <cell r="AF750" t="str">
            <v>Sara - DICE</v>
          </cell>
          <cell r="AG750" t="str">
            <v>DIR_AAI_03 - Elaborar el documento diagnostico que permita identificar las principales líneas estratégicas de cooperación para el DANE</v>
          </cell>
          <cell r="AH750">
            <v>0.5</v>
          </cell>
          <cell r="AI750" t="str">
            <v>DIR_AAI_03 - Elaborar el documento diagnostico que permita identificar las principales líneas estratégicas de cooperación para el DANE</v>
          </cell>
          <cell r="AJ750">
            <v>0.5</v>
          </cell>
          <cell r="AK750">
            <v>0</v>
          </cell>
          <cell r="AL750">
            <v>0</v>
          </cell>
          <cell r="AM750">
            <v>1</v>
          </cell>
          <cell r="AN750" t="str">
            <v>DIR_AAI_03</v>
          </cell>
          <cell r="AO750">
            <v>42000000</v>
          </cell>
          <cell r="AP750" t="str">
            <v>DIR_AAI_03</v>
          </cell>
          <cell r="AQ750">
            <v>42000000</v>
          </cell>
          <cell r="AR750" t="str">
            <v>0</v>
          </cell>
          <cell r="AS750">
            <v>0</v>
          </cell>
          <cell r="AT750">
            <v>84000000</v>
          </cell>
          <cell r="AU750">
            <v>0</v>
          </cell>
        </row>
        <row r="751">
          <cell r="A751">
            <v>104401125</v>
          </cell>
          <cell r="B751" t="str">
            <v>GIT Alianzas y asuntos internacionales</v>
          </cell>
          <cell r="C751" t="str">
            <v>AAI</v>
          </cell>
          <cell r="D751" t="str">
            <v>AAI_2025_DP</v>
          </cell>
          <cell r="E751" t="str">
            <v>Alianzas y asuntos internacionales</v>
          </cell>
          <cell r="F751" t="str">
            <v>Fortalecimiento de la capacidad institucional</v>
          </cell>
          <cell r="G751" t="str">
            <v>Documentos de planeación</v>
          </cell>
          <cell r="H751" t="str">
            <v>AAI-Fortalecimiento de la capacidad institucional-Documentos de planeación</v>
          </cell>
          <cell r="I751" t="str">
            <v>202300000000098</v>
          </cell>
          <cell r="J751" t="str">
            <v>DIRECCIÓN TERRITORIAL CENTRAL</v>
          </cell>
          <cell r="K751" t="str">
            <v>DANE CENTRAL</v>
          </cell>
          <cell r="L751" t="str">
            <v>Tiquete</v>
          </cell>
          <cell r="M751" t="str">
            <v>Internacional</v>
          </cell>
          <cell r="N751">
            <v>3</v>
          </cell>
          <cell r="T751" t="str">
            <v>2025-04-01</v>
          </cell>
          <cell r="U751">
            <v>18000000</v>
          </cell>
          <cell r="V751">
            <v>18000000</v>
          </cell>
          <cell r="W751">
            <v>0</v>
          </cell>
          <cell r="X751" t="str">
            <v>NO</v>
          </cell>
          <cell r="Y751" t="str">
            <v>NO</v>
          </cell>
          <cell r="Z751" t="str">
            <v>93125</v>
          </cell>
          <cell r="AA751">
            <v>18000000</v>
          </cell>
          <cell r="AB751">
            <v>0</v>
          </cell>
          <cell r="AC751" t="str">
            <v>4953</v>
          </cell>
          <cell r="AD751" t="str">
            <v>Gestión Humana</v>
          </cell>
          <cell r="AF751" t="str">
            <v>tiquetes  - -</v>
          </cell>
          <cell r="AG751" t="str">
            <v>DIR_AAI_03 - Elaborar el documento diagnostico que permita identificar las principales líneas estratégicas de cooperación para el DANE</v>
          </cell>
          <cell r="AH751">
            <v>0.5</v>
          </cell>
          <cell r="AI751" t="str">
            <v>DIR_AAI_04 - Atender las solicitudes de oferta y demanda a requerimientos, misiones, eventos, videoconferencias.</v>
          </cell>
          <cell r="AJ751">
            <v>0.5</v>
          </cell>
          <cell r="AK751">
            <v>0</v>
          </cell>
          <cell r="AL751">
            <v>0</v>
          </cell>
          <cell r="AM751">
            <v>1</v>
          </cell>
          <cell r="AN751" t="str">
            <v>DIR_AAI_03</v>
          </cell>
          <cell r="AO751">
            <v>9000000</v>
          </cell>
          <cell r="AP751" t="str">
            <v>DIR_AAI_04</v>
          </cell>
          <cell r="AQ751">
            <v>9000000</v>
          </cell>
          <cell r="AR751" t="str">
            <v>0</v>
          </cell>
          <cell r="AS751">
            <v>0</v>
          </cell>
          <cell r="AT751">
            <v>18000000</v>
          </cell>
          <cell r="AU751">
            <v>0</v>
          </cell>
        </row>
        <row r="752">
          <cell r="A752">
            <v>615301125</v>
          </cell>
          <cell r="B752" t="str">
            <v>GIT Alianzas y asuntos internacionales</v>
          </cell>
          <cell r="C752" t="str">
            <v>AAI</v>
          </cell>
          <cell r="D752" t="str">
            <v>AAI_2025_DP</v>
          </cell>
          <cell r="E752" t="str">
            <v>Alianzas y asuntos internacionales</v>
          </cell>
          <cell r="F752" t="str">
            <v>Fortalecimiento de la capacidad institucional</v>
          </cell>
          <cell r="G752" t="str">
            <v>Documentos de planeación</v>
          </cell>
          <cell r="H752" t="str">
            <v>AAI-Fortalecimiento de la capacidad institucional-Documentos de planeación</v>
          </cell>
          <cell r="I752" t="str">
            <v>202300000000098</v>
          </cell>
          <cell r="J752" t="str">
            <v>DIRECCIÓN TERRITORIAL CENTRAL</v>
          </cell>
          <cell r="K752" t="str">
            <v>DANE CENTRAL</v>
          </cell>
          <cell r="L752" t="str">
            <v>Viático</v>
          </cell>
          <cell r="M752" t="str">
            <v>Viático</v>
          </cell>
          <cell r="T752" t="str">
            <v>2025-04-01</v>
          </cell>
          <cell r="U752">
            <v>17000000</v>
          </cell>
          <cell r="V752">
            <v>17000000</v>
          </cell>
          <cell r="W752">
            <v>0</v>
          </cell>
          <cell r="X752" t="str">
            <v>NO</v>
          </cell>
          <cell r="Y752" t="str">
            <v>NO</v>
          </cell>
          <cell r="Z752" t="str">
            <v>96125</v>
          </cell>
          <cell r="AA752">
            <v>17000000</v>
          </cell>
          <cell r="AB752">
            <v>0</v>
          </cell>
          <cell r="AC752" t="str">
            <v>5413</v>
          </cell>
          <cell r="AD752" t="str">
            <v>GIT Alianzas y asuntos internacionales</v>
          </cell>
          <cell r="AF752" t="str">
            <v>VIATICOS - -</v>
          </cell>
          <cell r="AG752" t="str">
            <v>DIR_AAI_05 - Documentar la propuesta de creación de la Oficina Asesora de Alianzas y Desarrollo Sostenible</v>
          </cell>
          <cell r="AH752">
            <v>0.5</v>
          </cell>
          <cell r="AI752" t="str">
            <v>DIR_AAI_05 - Documentar la propuesta de creación de la Oficina Asesora de Alianzas y Desarrollo Sostenible</v>
          </cell>
          <cell r="AJ752">
            <v>0.5</v>
          </cell>
          <cell r="AK752">
            <v>0</v>
          </cell>
          <cell r="AL752">
            <v>0</v>
          </cell>
          <cell r="AM752">
            <v>1</v>
          </cell>
          <cell r="AN752" t="str">
            <v>DIR_AAI_05</v>
          </cell>
          <cell r="AO752">
            <v>8500000</v>
          </cell>
          <cell r="AP752" t="str">
            <v>DIR_AAI_05</v>
          </cell>
          <cell r="AQ752">
            <v>8500000</v>
          </cell>
          <cell r="AR752" t="str">
            <v>0</v>
          </cell>
          <cell r="AS752">
            <v>0</v>
          </cell>
          <cell r="AT752">
            <v>17000000</v>
          </cell>
          <cell r="AU752">
            <v>0</v>
          </cell>
        </row>
        <row r="753">
          <cell r="A753">
            <v>1519501125</v>
          </cell>
          <cell r="B753" t="str">
            <v>GIT Alianzas y asuntos internacionales</v>
          </cell>
          <cell r="C753" t="str">
            <v>AAI</v>
          </cell>
          <cell r="D753" t="str">
            <v>AAI_2025_DP</v>
          </cell>
          <cell r="E753" t="str">
            <v>Alianzas y asuntos internacionales</v>
          </cell>
          <cell r="F753" t="str">
            <v>Fortalecimiento de la capacidad institucional</v>
          </cell>
          <cell r="G753" t="str">
            <v>Documentos de planeación</v>
          </cell>
          <cell r="H753" t="str">
            <v>AAI-Fortalecimiento de la capacidad institucional-Documentos de planeación</v>
          </cell>
          <cell r="I753" t="str">
            <v>202300000000098</v>
          </cell>
          <cell r="J753" t="str">
            <v>DIRECCIÓN TERRITORIAL CENTRAL</v>
          </cell>
          <cell r="K753" t="str">
            <v>DANE CENTRAL</v>
          </cell>
          <cell r="L753" t="str">
            <v>Insumo</v>
          </cell>
          <cell r="M753" t="str">
            <v>Otros_gastos_operativos</v>
          </cell>
          <cell r="N753">
            <v>1</v>
          </cell>
          <cell r="S753">
            <v>0.5</v>
          </cell>
          <cell r="T753" t="str">
            <v>2025-12-01</v>
          </cell>
          <cell r="U753">
            <v>0.5</v>
          </cell>
          <cell r="W753">
            <v>0.5</v>
          </cell>
          <cell r="X753" t="str">
            <v>NO</v>
          </cell>
          <cell r="Y753" t="str">
            <v>NO</v>
          </cell>
          <cell r="AF753" t="str">
            <v>Saldo de contratación</v>
          </cell>
          <cell r="AG753" t="str">
            <v>DIR_AAI_05 - Documentar la propuesta de creación de la Oficina Asesora de Alianzas y Desarrollo Sostenible</v>
          </cell>
          <cell r="AH753">
            <v>1</v>
          </cell>
          <cell r="AI753"/>
          <cell r="AJ753">
            <v>0</v>
          </cell>
          <cell r="AK753" t="str">
            <v/>
          </cell>
          <cell r="AL753">
            <v>0</v>
          </cell>
          <cell r="AM753">
            <v>1</v>
          </cell>
          <cell r="AN753" t="str">
            <v>DIR_AAI_05</v>
          </cell>
          <cell r="AO753">
            <v>0.5</v>
          </cell>
          <cell r="AP753" t="str">
            <v/>
          </cell>
          <cell r="AQ753">
            <v>0</v>
          </cell>
          <cell r="AR753" t="str">
            <v/>
          </cell>
          <cell r="AS753">
            <v>0</v>
          </cell>
          <cell r="AT753">
            <v>0.5</v>
          </cell>
          <cell r="AU753">
            <v>0</v>
          </cell>
        </row>
        <row r="754">
          <cell r="A754">
            <v>382010525</v>
          </cell>
          <cell r="B754" t="str">
            <v>GIT Censo Económico</v>
          </cell>
          <cell r="C754" t="str">
            <v>CE</v>
          </cell>
          <cell r="D754" t="str">
            <v>CE_2025_GIT_CE_BDC</v>
          </cell>
          <cell r="E754" t="str">
            <v>Censo Economico</v>
          </cell>
          <cell r="F754" t="str">
            <v>Producción de información estructural</v>
          </cell>
          <cell r="G754" t="str">
            <v>Bases de datos Censal</v>
          </cell>
          <cell r="H754" t="str">
            <v>CE-Producción de información estructural-Bases de datos Censal</v>
          </cell>
          <cell r="I754" t="str">
            <v>202300000000099</v>
          </cell>
          <cell r="J754" t="str">
            <v>DIRECCIÓN TERRITORIAL CENTRAL</v>
          </cell>
          <cell r="K754" t="str">
            <v>DANE CENTRAL</v>
          </cell>
          <cell r="L754" t="str">
            <v>Talento Humano</v>
          </cell>
          <cell r="M754" t="str">
            <v>Profesional</v>
          </cell>
          <cell r="N754" t="str">
            <v>1</v>
          </cell>
          <cell r="O754">
            <v>3</v>
          </cell>
          <cell r="P754" t="str">
            <v>0</v>
          </cell>
          <cell r="Q754" t="str">
            <v>3.0000000000</v>
          </cell>
          <cell r="R754">
            <v>100</v>
          </cell>
          <cell r="S754">
            <v>10300000</v>
          </cell>
          <cell r="T754" t="str">
            <v>2025-02-17</v>
          </cell>
          <cell r="U754">
            <v>30900000</v>
          </cell>
          <cell r="V754">
            <v>30900000</v>
          </cell>
          <cell r="W754">
            <v>0</v>
          </cell>
          <cell r="X754" t="str">
            <v>NO</v>
          </cell>
          <cell r="Y754" t="str">
            <v>NO</v>
          </cell>
          <cell r="Z754" t="str">
            <v>82325</v>
          </cell>
          <cell r="AA754">
            <v>30900000</v>
          </cell>
          <cell r="AB754">
            <v>0</v>
          </cell>
          <cell r="AC754" t="str">
            <v>2249</v>
          </cell>
          <cell r="AD754" t="str">
            <v>GIT Censo Económico</v>
          </cell>
          <cell r="AF754" t="str">
            <v>MARIA ELIANA CORBELLINI</v>
          </cell>
          <cell r="AG754" t="str">
            <v>CE_01 - Documentos con los principales resultados, logros y dificultades en el desarrollo de los operativos de recolección del Censo Económico Nacional Urbano (Línea Base 2024 94%)</v>
          </cell>
          <cell r="AH754">
            <v>1</v>
          </cell>
          <cell r="AI754">
            <v>0</v>
          </cell>
          <cell r="AJ754">
            <v>0</v>
          </cell>
          <cell r="AK754">
            <v>0</v>
          </cell>
          <cell r="AL754">
            <v>0</v>
          </cell>
          <cell r="AM754">
            <v>1</v>
          </cell>
          <cell r="AN754" t="str">
            <v>CE_01</v>
          </cell>
          <cell r="AO754">
            <v>30900000</v>
          </cell>
          <cell r="AP754" t="str">
            <v>0</v>
          </cell>
          <cell r="AQ754">
            <v>0</v>
          </cell>
          <cell r="AR754" t="str">
            <v>0</v>
          </cell>
          <cell r="AS754">
            <v>0</v>
          </cell>
          <cell r="AT754">
            <v>30900000</v>
          </cell>
          <cell r="AU754">
            <v>0</v>
          </cell>
        </row>
        <row r="755">
          <cell r="A755">
            <v>381810525</v>
          </cell>
          <cell r="B755" t="str">
            <v>GIT Censo Económico</v>
          </cell>
          <cell r="C755" t="str">
            <v>CE</v>
          </cell>
          <cell r="D755" t="str">
            <v>CE_2025_GIT_CE_BDC</v>
          </cell>
          <cell r="E755" t="str">
            <v>Censo Economico</v>
          </cell>
          <cell r="F755" t="str">
            <v>Producción de información estructural</v>
          </cell>
          <cell r="G755" t="str">
            <v>Bases de datos Censal</v>
          </cell>
          <cell r="H755" t="str">
            <v>CE-Producción de información estructural-Bases de datos Censal</v>
          </cell>
          <cell r="I755" t="str">
            <v>202300000000099</v>
          </cell>
          <cell r="J755" t="str">
            <v>DIRECCIÓN TERRITORIAL CENTRAL</v>
          </cell>
          <cell r="K755" t="str">
            <v>DANE CENTRAL</v>
          </cell>
          <cell r="L755" t="str">
            <v>Talento Humano</v>
          </cell>
          <cell r="M755" t="str">
            <v>Profesional</v>
          </cell>
          <cell r="N755" t="str">
            <v>1</v>
          </cell>
          <cell r="O755">
            <v>3</v>
          </cell>
          <cell r="P755" t="str">
            <v>15</v>
          </cell>
          <cell r="Q755" t="str">
            <v>3.5000000000</v>
          </cell>
          <cell r="R755">
            <v>100</v>
          </cell>
          <cell r="S755">
            <v>10700000</v>
          </cell>
          <cell r="T755" t="str">
            <v>2025-02-10</v>
          </cell>
          <cell r="U755">
            <v>37450000</v>
          </cell>
          <cell r="V755">
            <v>37450000</v>
          </cell>
          <cell r="W755">
            <v>0</v>
          </cell>
          <cell r="X755" t="str">
            <v>no</v>
          </cell>
          <cell r="Y755" t="str">
            <v>no</v>
          </cell>
          <cell r="Z755" t="str">
            <v>78425</v>
          </cell>
          <cell r="AA755">
            <v>37450000</v>
          </cell>
          <cell r="AB755">
            <v>0</v>
          </cell>
          <cell r="AC755" t="str">
            <v>2027</v>
          </cell>
          <cell r="AD755" t="str">
            <v>GIT Censo Económico</v>
          </cell>
          <cell r="AF755" t="str">
            <v>CLAUDIA NOELBA FANDIÑO MARTINEZ</v>
          </cell>
          <cell r="AG755" t="str">
            <v>CE_01 - Documentos con los principales resultados, logros y dificultades en el desarrollo de los operativos de recolección del Censo Económico Nacional Urbano (Línea Base 2024 94%)</v>
          </cell>
          <cell r="AH755">
            <v>1</v>
          </cell>
          <cell r="AI755">
            <v>0</v>
          </cell>
          <cell r="AJ755">
            <v>0</v>
          </cell>
          <cell r="AK755">
            <v>0</v>
          </cell>
          <cell r="AL755">
            <v>0</v>
          </cell>
          <cell r="AM755">
            <v>1</v>
          </cell>
          <cell r="AN755" t="str">
            <v>CE_01</v>
          </cell>
          <cell r="AO755">
            <v>37450000</v>
          </cell>
          <cell r="AP755" t="str">
            <v>0</v>
          </cell>
          <cell r="AQ755">
            <v>0</v>
          </cell>
          <cell r="AR755" t="str">
            <v>0</v>
          </cell>
          <cell r="AS755">
            <v>0</v>
          </cell>
          <cell r="AT755">
            <v>37450000</v>
          </cell>
          <cell r="AU755">
            <v>0</v>
          </cell>
        </row>
        <row r="756">
          <cell r="A756">
            <v>381710525</v>
          </cell>
          <cell r="B756" t="str">
            <v>GIT Censo Económico</v>
          </cell>
          <cell r="C756" t="str">
            <v>CE</v>
          </cell>
          <cell r="D756" t="str">
            <v>CE_2025_DRA_BDC</v>
          </cell>
          <cell r="E756" t="str">
            <v>Censo Economico</v>
          </cell>
          <cell r="F756" t="str">
            <v>Producción de información estructural</v>
          </cell>
          <cell r="G756" t="str">
            <v>Bases de datos Censal</v>
          </cell>
          <cell r="H756" t="str">
            <v>CE-Producción de información estructural-Bases de datos Censal</v>
          </cell>
          <cell r="I756" t="str">
            <v>202300000000099</v>
          </cell>
          <cell r="J756" t="str">
            <v>DIRECCIÓN TERRITORIAL SUR OCCIDENTE</v>
          </cell>
          <cell r="K756" t="str">
            <v>CALI</v>
          </cell>
          <cell r="L756" t="str">
            <v>Talento Humano</v>
          </cell>
          <cell r="M756" t="str">
            <v>Tecnico</v>
          </cell>
          <cell r="N756" t="str">
            <v>5</v>
          </cell>
          <cell r="O756">
            <v>1</v>
          </cell>
          <cell r="P756" t="str">
            <v>0</v>
          </cell>
          <cell r="Q756" t="str">
            <v>1.0000000000</v>
          </cell>
          <cell r="R756">
            <v>100</v>
          </cell>
          <cell r="S756">
            <v>2500000</v>
          </cell>
          <cell r="T756" t="str">
            <v>2025-02-10</v>
          </cell>
          <cell r="U756">
            <v>12500000</v>
          </cell>
          <cell r="V756">
            <v>12500000</v>
          </cell>
          <cell r="W756">
            <v>0</v>
          </cell>
          <cell r="X756" t="str">
            <v>NO</v>
          </cell>
          <cell r="Y756" t="str">
            <v>NO</v>
          </cell>
          <cell r="Z756" t="str">
            <v>41825</v>
          </cell>
          <cell r="AA756">
            <v>12500000</v>
          </cell>
          <cell r="AB756">
            <v>0</v>
          </cell>
          <cell r="AC756" t="str">
            <v>1878</v>
          </cell>
          <cell r="AD756" t="str">
            <v>Dirección Territorial Cali</v>
          </cell>
          <cell r="AF756" t="str">
            <v>TH FORTALECIMIENTO ADMINISTRATIVO TERRITORIAL 2</v>
          </cell>
          <cell r="AG756" t="str">
            <v>CE_01 - Documentos con los principales resultados, logros y dificultades en el desarrollo de los operativos de recolección del Censo Económico Nacional Urbano (Línea Base 2024 94%)</v>
          </cell>
          <cell r="AH756">
            <v>1</v>
          </cell>
          <cell r="AI756">
            <v>0</v>
          </cell>
          <cell r="AJ756">
            <v>0</v>
          </cell>
          <cell r="AK756">
            <v>0</v>
          </cell>
          <cell r="AL756">
            <v>0</v>
          </cell>
          <cell r="AM756">
            <v>1</v>
          </cell>
          <cell r="AN756" t="str">
            <v>CE_01</v>
          </cell>
          <cell r="AO756">
            <v>12500000</v>
          </cell>
          <cell r="AP756" t="str">
            <v>0</v>
          </cell>
          <cell r="AQ756">
            <v>0</v>
          </cell>
          <cell r="AR756" t="str">
            <v>0</v>
          </cell>
          <cell r="AS756">
            <v>0</v>
          </cell>
          <cell r="AT756">
            <v>12500000</v>
          </cell>
          <cell r="AU756">
            <v>0</v>
          </cell>
        </row>
        <row r="757">
          <cell r="A757">
            <v>381510525</v>
          </cell>
          <cell r="B757" t="str">
            <v>GIT Censo Económico</v>
          </cell>
          <cell r="C757" t="str">
            <v>CE</v>
          </cell>
          <cell r="D757" t="str">
            <v>CE_2025_DRA_BDC</v>
          </cell>
          <cell r="E757" t="str">
            <v>Censo Economico</v>
          </cell>
          <cell r="F757" t="str">
            <v>Producción de información estructural</v>
          </cell>
          <cell r="G757" t="str">
            <v>Bases de datos Censal</v>
          </cell>
          <cell r="H757" t="str">
            <v>CE-Producción de información estructural-Bases de datos Censal</v>
          </cell>
          <cell r="I757" t="str">
            <v>202300000000099</v>
          </cell>
          <cell r="J757" t="str">
            <v>DIRECCIÓN TERRITORIAL CENTRO</v>
          </cell>
          <cell r="K757" t="str">
            <v>BOGOTÁ</v>
          </cell>
          <cell r="L757" t="str">
            <v>Talento Humano</v>
          </cell>
          <cell r="M757" t="str">
            <v>Tecnico</v>
          </cell>
          <cell r="N757" t="str">
            <v>3</v>
          </cell>
          <cell r="O757">
            <v>2</v>
          </cell>
          <cell r="P757" t="str">
            <v>19</v>
          </cell>
          <cell r="Q757" t="str">
            <v>2.6333333333</v>
          </cell>
          <cell r="R757">
            <v>100</v>
          </cell>
          <cell r="S757">
            <v>2800000</v>
          </cell>
          <cell r="T757" t="str">
            <v>2025-02-04</v>
          </cell>
          <cell r="U757">
            <v>22120000</v>
          </cell>
          <cell r="V757">
            <v>22120000</v>
          </cell>
          <cell r="W757">
            <v>0</v>
          </cell>
          <cell r="X757" t="str">
            <v>no</v>
          </cell>
          <cell r="Y757" t="str">
            <v>no</v>
          </cell>
          <cell r="Z757" t="str">
            <v>89725</v>
          </cell>
          <cell r="AA757">
            <v>22120000</v>
          </cell>
          <cell r="AB757">
            <v>0</v>
          </cell>
          <cell r="AC757" t="str">
            <v>1823</v>
          </cell>
          <cell r="AD757" t="str">
            <v>Dirección Territorial Bogotá</v>
          </cell>
          <cell r="AF757" t="str">
            <v>TH FORTALECIMIENTO ADMINISTRATIVO TERRITORIAL 4</v>
          </cell>
          <cell r="AG757" t="str">
            <v>CE_01 - Documentos con los principales resultados, logros y dificultades en el desarrollo de los operativos de recolección del Censo Económico Nacional Urbano (Línea Base 2024 94%)</v>
          </cell>
          <cell r="AH757">
            <v>1</v>
          </cell>
          <cell r="AI757">
            <v>0</v>
          </cell>
          <cell r="AJ757">
            <v>0</v>
          </cell>
          <cell r="AK757">
            <v>0</v>
          </cell>
          <cell r="AL757">
            <v>0</v>
          </cell>
          <cell r="AM757">
            <v>1</v>
          </cell>
          <cell r="AN757" t="str">
            <v>CE_01</v>
          </cell>
          <cell r="AO757">
            <v>22120000</v>
          </cell>
          <cell r="AP757" t="str">
            <v>0</v>
          </cell>
          <cell r="AQ757">
            <v>0</v>
          </cell>
          <cell r="AR757" t="str">
            <v>0</v>
          </cell>
          <cell r="AS757">
            <v>0</v>
          </cell>
          <cell r="AT757">
            <v>22120000</v>
          </cell>
          <cell r="AU757">
            <v>0</v>
          </cell>
        </row>
        <row r="758">
          <cell r="A758">
            <v>384910525</v>
          </cell>
          <cell r="B758" t="str">
            <v>GIT Censo Económico</v>
          </cell>
          <cell r="C758" t="str">
            <v>CE</v>
          </cell>
          <cell r="D758" t="str">
            <v>CE_2025_DRA_BDC</v>
          </cell>
          <cell r="E758" t="str">
            <v>Censo Economico</v>
          </cell>
          <cell r="F758" t="str">
            <v>Producción de información estructural</v>
          </cell>
          <cell r="G758" t="str">
            <v>Bases de datos Censal</v>
          </cell>
          <cell r="H758" t="str">
            <v>CE-Producción de información estructural-Bases de datos Censal</v>
          </cell>
          <cell r="I758" t="str">
            <v>202300000000099</v>
          </cell>
          <cell r="J758" t="str">
            <v>DIRECCIÓN TERRITORIAL CENTRO ORIENTE</v>
          </cell>
          <cell r="K758" t="str">
            <v>BUCARAMANGA</v>
          </cell>
          <cell r="L758" t="str">
            <v>Talento Humano</v>
          </cell>
          <cell r="M758" t="str">
            <v>Encuestador</v>
          </cell>
          <cell r="N758" t="str">
            <v>2</v>
          </cell>
          <cell r="O758">
            <v>9</v>
          </cell>
          <cell r="P758" t="str">
            <v>26</v>
          </cell>
          <cell r="Q758" t="str">
            <v>9.8666666667</v>
          </cell>
          <cell r="R758">
            <v>100</v>
          </cell>
          <cell r="S758">
            <v>2000000</v>
          </cell>
          <cell r="T758" t="str">
            <v>2025-02-28</v>
          </cell>
          <cell r="U758">
            <v>39466666.670000002</v>
          </cell>
          <cell r="V758">
            <v>39466666</v>
          </cell>
          <cell r="W758">
            <v>0.67000000178813934</v>
          </cell>
          <cell r="X758" t="str">
            <v>NO</v>
          </cell>
          <cell r="Y758" t="str">
            <v>NO</v>
          </cell>
          <cell r="Z758" t="str">
            <v>27525</v>
          </cell>
          <cell r="AA758">
            <v>39466666</v>
          </cell>
          <cell r="AB758">
            <v>0.67000000178813934</v>
          </cell>
          <cell r="AC758" t="str">
            <v>2369</v>
          </cell>
          <cell r="AD758" t="str">
            <v>Dirección Territorial Bucaramanga</v>
          </cell>
          <cell r="AF758" t="str">
            <v>OLGA MARLENY VILLAMIZAR FLOREZ / SILVIA YULIETH FRANCO RAMIREZ -- FUEROS MATERNOS</v>
          </cell>
          <cell r="AG758" t="str">
            <v>CE_01 - Documentos con los principales resultados, logros y dificultades en el desarrollo de los operativos de recolección del Censo Económico Nacional Urbano (Línea Base 2024 94%)</v>
          </cell>
          <cell r="AH758">
            <v>1</v>
          </cell>
          <cell r="AI758">
            <v>0</v>
          </cell>
          <cell r="AJ758">
            <v>0</v>
          </cell>
          <cell r="AK758">
            <v>0</v>
          </cell>
          <cell r="AL758">
            <v>0</v>
          </cell>
          <cell r="AM758">
            <v>1</v>
          </cell>
          <cell r="AN758" t="str">
            <v>CE_01</v>
          </cell>
          <cell r="AO758">
            <v>39466666.670000002</v>
          </cell>
          <cell r="AP758" t="str">
            <v>0</v>
          </cell>
          <cell r="AQ758">
            <v>0</v>
          </cell>
          <cell r="AR758" t="str">
            <v>0</v>
          </cell>
          <cell r="AS758">
            <v>0</v>
          </cell>
          <cell r="AT758">
            <v>39466666.670000002</v>
          </cell>
          <cell r="AU758">
            <v>0</v>
          </cell>
        </row>
        <row r="759">
          <cell r="A759">
            <v>467710525</v>
          </cell>
          <cell r="B759" t="str">
            <v>GIT Censo Económico</v>
          </cell>
          <cell r="C759" t="str">
            <v>CE</v>
          </cell>
          <cell r="D759" t="str">
            <v>CE_2025_DCD_SE</v>
          </cell>
          <cell r="E759" t="str">
            <v>Censo Economico</v>
          </cell>
          <cell r="F759" t="str">
            <v>Producción de información estructural</v>
          </cell>
          <cell r="G759" t="str">
            <v>Servicio de evaluación</v>
          </cell>
          <cell r="H759" t="str">
            <v>CE-Producción de información estructural-Servicio de evaluación</v>
          </cell>
          <cell r="I759" t="str">
            <v>202300000000099</v>
          </cell>
          <cell r="J759" t="str">
            <v>DIRECCIÓN TERRITORIAL CENTRAL</v>
          </cell>
          <cell r="K759" t="str">
            <v>DANE CENTRAL</v>
          </cell>
          <cell r="L759" t="str">
            <v>Talento Humano</v>
          </cell>
          <cell r="M759" t="str">
            <v>Profesional</v>
          </cell>
          <cell r="N759" t="str">
            <v>1</v>
          </cell>
          <cell r="O759">
            <v>6</v>
          </cell>
          <cell r="P759" t="str">
            <v>0</v>
          </cell>
          <cell r="Q759" t="str">
            <v>6.0000000000</v>
          </cell>
          <cell r="R759">
            <v>100</v>
          </cell>
          <cell r="S759">
            <v>10000000</v>
          </cell>
          <cell r="T759" t="str">
            <v>2025-07-01</v>
          </cell>
          <cell r="U759">
            <v>60000000</v>
          </cell>
          <cell r="V759">
            <v>60000000</v>
          </cell>
          <cell r="W759">
            <v>0</v>
          </cell>
          <cell r="X759" t="str">
            <v>no</v>
          </cell>
          <cell r="Y759" t="str">
            <v>no</v>
          </cell>
          <cell r="Z759" t="str">
            <v>102925</v>
          </cell>
          <cell r="AA759">
            <v>60000000</v>
          </cell>
          <cell r="AB759">
            <v>0</v>
          </cell>
          <cell r="AC759" t="str">
            <v>6108</v>
          </cell>
          <cell r="AD759" t="str">
            <v>GIT Censo Económico</v>
          </cell>
          <cell r="AF759" t="str">
            <v>ASESOR DCD - CENU 3</v>
          </cell>
          <cell r="AG759" t="str">
            <v>CE_10 - Consolidar el Informe de evaluación de la fase de procesamiento y análisis</v>
          </cell>
          <cell r="AH759">
            <v>1</v>
          </cell>
          <cell r="AI759" t="str">
            <v/>
          </cell>
          <cell r="AJ759">
            <v>0</v>
          </cell>
          <cell r="AK759" t="str">
            <v/>
          </cell>
          <cell r="AL759">
            <v>0</v>
          </cell>
          <cell r="AM759">
            <v>1</v>
          </cell>
          <cell r="AN759" t="str">
            <v xml:space="preserve">CE_10 </v>
          </cell>
          <cell r="AO759">
            <v>60000000</v>
          </cell>
          <cell r="AP759" t="str">
            <v/>
          </cell>
          <cell r="AQ759">
            <v>0</v>
          </cell>
          <cell r="AR759" t="str">
            <v/>
          </cell>
          <cell r="AS759">
            <v>0</v>
          </cell>
          <cell r="AT759">
            <v>60000000</v>
          </cell>
          <cell r="AU759">
            <v>0</v>
          </cell>
        </row>
        <row r="760">
          <cell r="A760">
            <v>386510525</v>
          </cell>
          <cell r="B760" t="str">
            <v>GIT Censo Económico</v>
          </cell>
          <cell r="C760" t="str">
            <v>CE</v>
          </cell>
          <cell r="D760" t="str">
            <v>CE_2025_DRA_BDC</v>
          </cell>
          <cell r="E760" t="str">
            <v>Censo Economico</v>
          </cell>
          <cell r="F760" t="str">
            <v>Producción de información estructural</v>
          </cell>
          <cell r="G760" t="str">
            <v>Bases de datos Censal</v>
          </cell>
          <cell r="H760" t="str">
            <v>CE-Producción de información estructural-Bases de datos Censal</v>
          </cell>
          <cell r="I760" t="str">
            <v>202300000000099</v>
          </cell>
          <cell r="J760" t="str">
            <v>DIRECCIÓN TERRITORIAL NOROCCIDENTE</v>
          </cell>
          <cell r="K760" t="str">
            <v>MEDELLÍN</v>
          </cell>
          <cell r="L760" t="str">
            <v>Talento Humano</v>
          </cell>
          <cell r="M760" t="str">
            <v>Supervisor I</v>
          </cell>
          <cell r="N760" t="str">
            <v>8</v>
          </cell>
          <cell r="O760">
            <v>1</v>
          </cell>
          <cell r="P760" t="str">
            <v>1</v>
          </cell>
          <cell r="Q760" t="str">
            <v>1.0333333333</v>
          </cell>
          <cell r="R760">
            <v>100</v>
          </cell>
          <cell r="S760">
            <v>2471590</v>
          </cell>
          <cell r="T760" t="str">
            <v>2025-03-03</v>
          </cell>
          <cell r="U760">
            <v>20431810.670000002</v>
          </cell>
          <cell r="V760">
            <v>20374392</v>
          </cell>
          <cell r="W760">
            <v>57418.670000001788</v>
          </cell>
          <cell r="X760" t="str">
            <v>NO</v>
          </cell>
          <cell r="Y760" t="str">
            <v>NO</v>
          </cell>
          <cell r="Z760" t="str">
            <v>40925</v>
          </cell>
          <cell r="AA760">
            <v>20374392</v>
          </cell>
          <cell r="AB760">
            <v>57418.670000001788</v>
          </cell>
          <cell r="AC760" t="str">
            <v>2389</v>
          </cell>
          <cell r="AD760" t="str">
            <v>Dirección Territorial Medellín</v>
          </cell>
          <cell r="AF760" t="str">
            <v>BARRIDO - TH - TERRITORIAL - SUPERVISOR RUTA REFUERZO</v>
          </cell>
          <cell r="AG760" t="str">
            <v>CE_10 - Consolidar el Informe de evaluación de la fase de procesamiento y análisis</v>
          </cell>
          <cell r="AH760">
            <v>1</v>
          </cell>
          <cell r="AI760">
            <v>0</v>
          </cell>
          <cell r="AJ760">
            <v>0</v>
          </cell>
          <cell r="AK760">
            <v>0</v>
          </cell>
          <cell r="AL760">
            <v>0</v>
          </cell>
          <cell r="AM760">
            <v>1</v>
          </cell>
          <cell r="AN760" t="str">
            <v>CE_10</v>
          </cell>
          <cell r="AO760">
            <v>20431810.670000002</v>
          </cell>
          <cell r="AP760" t="str">
            <v>0</v>
          </cell>
          <cell r="AQ760">
            <v>0</v>
          </cell>
          <cell r="AR760" t="str">
            <v>0</v>
          </cell>
          <cell r="AS760">
            <v>0</v>
          </cell>
          <cell r="AT760">
            <v>20431810.670000002</v>
          </cell>
          <cell r="AU760">
            <v>0</v>
          </cell>
        </row>
        <row r="761">
          <cell r="A761">
            <v>386610525</v>
          </cell>
          <cell r="B761" t="str">
            <v>GIT Censo Económico</v>
          </cell>
          <cell r="C761" t="str">
            <v>CE</v>
          </cell>
          <cell r="D761" t="str">
            <v>CE_2025_DRA_BDC</v>
          </cell>
          <cell r="E761" t="str">
            <v>Censo Economico</v>
          </cell>
          <cell r="F761" t="str">
            <v>Producción de información estructural</v>
          </cell>
          <cell r="G761" t="str">
            <v>Bases de datos Censal</v>
          </cell>
          <cell r="H761" t="str">
            <v>CE-Producción de información estructural-Bases de datos Censal</v>
          </cell>
          <cell r="I761" t="str">
            <v>202300000000099</v>
          </cell>
          <cell r="J761" t="str">
            <v>DIRECCIÓN TERRITORIAL NOROCCIDENTE</v>
          </cell>
          <cell r="K761" t="str">
            <v>MEDELLÍN</v>
          </cell>
          <cell r="L761" t="str">
            <v>Talento Humano</v>
          </cell>
          <cell r="M761" t="str">
            <v>Coordinador de Campo</v>
          </cell>
          <cell r="N761" t="str">
            <v>10</v>
          </cell>
          <cell r="O761">
            <v>1</v>
          </cell>
          <cell r="P761" t="str">
            <v>0</v>
          </cell>
          <cell r="Q761" t="str">
            <v>1.0000000000</v>
          </cell>
          <cell r="R761">
            <v>100</v>
          </cell>
          <cell r="S761">
            <v>2800000</v>
          </cell>
          <cell r="T761" t="str">
            <v>2025-03-03</v>
          </cell>
          <cell r="U761">
            <v>28000000</v>
          </cell>
          <cell r="V761">
            <v>28000000</v>
          </cell>
          <cell r="W761">
            <v>0</v>
          </cell>
          <cell r="X761" t="str">
            <v>no</v>
          </cell>
          <cell r="Y761" t="str">
            <v>no</v>
          </cell>
          <cell r="Z761" t="str">
            <v>40525</v>
          </cell>
          <cell r="AA761">
            <v>28000000</v>
          </cell>
          <cell r="AB761">
            <v>0</v>
          </cell>
          <cell r="AC761" t="str">
            <v>2386</v>
          </cell>
          <cell r="AD761" t="str">
            <v>Dirección Territorial Medellín</v>
          </cell>
          <cell r="AF761" t="str">
            <v>BARRIDO - TH - TERRITORIAL - COORDINADOR DE CAMPO REFUERZO</v>
          </cell>
          <cell r="AG761" t="str">
            <v>CE_10 - Consolidar el Informe de evaluación de la fase de procesamiento y análisis</v>
          </cell>
          <cell r="AH761">
            <v>1</v>
          </cell>
          <cell r="AI761">
            <v>0</v>
          </cell>
          <cell r="AJ761">
            <v>0</v>
          </cell>
          <cell r="AK761">
            <v>0</v>
          </cell>
          <cell r="AL761">
            <v>0</v>
          </cell>
          <cell r="AM761">
            <v>1</v>
          </cell>
          <cell r="AN761" t="str">
            <v>CE_10</v>
          </cell>
          <cell r="AO761">
            <v>28000000</v>
          </cell>
          <cell r="AP761" t="str">
            <v>0</v>
          </cell>
          <cell r="AQ761">
            <v>0</v>
          </cell>
          <cell r="AR761" t="str">
            <v>0</v>
          </cell>
          <cell r="AS761">
            <v>0</v>
          </cell>
          <cell r="AT761">
            <v>28000000</v>
          </cell>
          <cell r="AU761">
            <v>0</v>
          </cell>
        </row>
        <row r="762">
          <cell r="A762">
            <v>386710525</v>
          </cell>
          <cell r="B762" t="str">
            <v>GIT Censo Económico</v>
          </cell>
          <cell r="C762" t="str">
            <v>CE</v>
          </cell>
          <cell r="D762" t="str">
            <v>CE_2025_DRA_BDC</v>
          </cell>
          <cell r="E762" t="str">
            <v>Censo Economico</v>
          </cell>
          <cell r="F762" t="str">
            <v>Producción de información estructural</v>
          </cell>
          <cell r="G762" t="str">
            <v>Bases de datos Censal</v>
          </cell>
          <cell r="H762" t="str">
            <v>CE-Producción de información estructural-Bases de datos Censal</v>
          </cell>
          <cell r="I762" t="str">
            <v>202300000000099</v>
          </cell>
          <cell r="J762" t="str">
            <v>DIRECCIÓN TERRITORIAL NOROCCIDENTE</v>
          </cell>
          <cell r="K762" t="str">
            <v>MEDELLÍN</v>
          </cell>
          <cell r="L762" t="str">
            <v>Talento Humano</v>
          </cell>
          <cell r="M762" t="str">
            <v>Coordinador de Campo</v>
          </cell>
          <cell r="N762" t="str">
            <v>4</v>
          </cell>
          <cell r="O762">
            <v>1</v>
          </cell>
          <cell r="P762" t="str">
            <v>25.76</v>
          </cell>
          <cell r="Q762" t="str">
            <v>1.8333333333</v>
          </cell>
          <cell r="R762">
            <v>100</v>
          </cell>
          <cell r="S762">
            <v>3500000</v>
          </cell>
          <cell r="T762" t="str">
            <v>2025-03-03</v>
          </cell>
          <cell r="U762">
            <v>26021333.329999998</v>
          </cell>
          <cell r="V762">
            <v>26016665</v>
          </cell>
          <cell r="W762">
            <v>4668.3299999982119</v>
          </cell>
          <cell r="X762" t="str">
            <v>NO</v>
          </cell>
          <cell r="Y762" t="str">
            <v>NO</v>
          </cell>
          <cell r="Z762" t="str">
            <v>40325</v>
          </cell>
          <cell r="AA762">
            <v>26016665</v>
          </cell>
          <cell r="AB762">
            <v>4668.3299999982119</v>
          </cell>
          <cell r="AC762" t="str">
            <v>2391</v>
          </cell>
          <cell r="AD762" t="str">
            <v>Dirección Territorial Medellín</v>
          </cell>
          <cell r="AF762" t="str">
            <v>BARRIDO - TH - TERRITORIAL - BASE - COORDINADOR COM REFUERZO</v>
          </cell>
          <cell r="AG762" t="str">
            <v>CE_10 - Consolidar el Informe de evaluación de la fase de procesamiento y análisis</v>
          </cell>
          <cell r="AH762">
            <v>1</v>
          </cell>
          <cell r="AI762">
            <v>0</v>
          </cell>
          <cell r="AJ762">
            <v>0</v>
          </cell>
          <cell r="AK762">
            <v>0</v>
          </cell>
          <cell r="AL762">
            <v>0</v>
          </cell>
          <cell r="AM762">
            <v>1</v>
          </cell>
          <cell r="AN762" t="str">
            <v>CE_10</v>
          </cell>
          <cell r="AO762">
            <v>26021333.329999998</v>
          </cell>
          <cell r="AP762" t="str">
            <v>0</v>
          </cell>
          <cell r="AQ762">
            <v>0</v>
          </cell>
          <cell r="AR762" t="str">
            <v>0</v>
          </cell>
          <cell r="AS762">
            <v>0</v>
          </cell>
          <cell r="AT762">
            <v>26021333.329999998</v>
          </cell>
          <cell r="AU762">
            <v>0</v>
          </cell>
        </row>
        <row r="763">
          <cell r="A763">
            <v>385610525</v>
          </cell>
          <cell r="B763" t="str">
            <v>GIT Censo Económico</v>
          </cell>
          <cell r="C763" t="str">
            <v>CE</v>
          </cell>
          <cell r="D763" t="str">
            <v>CE_2025_SECGEN_SE</v>
          </cell>
          <cell r="E763" t="str">
            <v>Censo Economico</v>
          </cell>
          <cell r="F763" t="str">
            <v>Producción de información estructural</v>
          </cell>
          <cell r="G763" t="str">
            <v>Servicio de evaluación</v>
          </cell>
          <cell r="H763" t="str">
            <v>CE-Producción de información estructural-Servicio de evaluación</v>
          </cell>
          <cell r="I763" t="str">
            <v>202300000000099</v>
          </cell>
          <cell r="J763" t="str">
            <v>DIRECCIÓN TERRITORIAL CENTRAL</v>
          </cell>
          <cell r="K763" t="str">
            <v>DANE CENTRAL</v>
          </cell>
          <cell r="L763" t="str">
            <v>Talento Humano</v>
          </cell>
          <cell r="M763" t="str">
            <v>Profesional</v>
          </cell>
          <cell r="N763" t="str">
            <v>1</v>
          </cell>
          <cell r="O763">
            <v>9</v>
          </cell>
          <cell r="P763" t="str">
            <v>26</v>
          </cell>
          <cell r="Q763" t="str">
            <v>9.8666666667</v>
          </cell>
          <cell r="R763">
            <v>100</v>
          </cell>
          <cell r="S763">
            <v>4000000</v>
          </cell>
          <cell r="T763" t="str">
            <v>2025-02-28</v>
          </cell>
          <cell r="U763">
            <v>39466666.670000002</v>
          </cell>
          <cell r="V763">
            <v>39466666.670000002</v>
          </cell>
          <cell r="W763">
            <v>0</v>
          </cell>
          <cell r="X763" t="str">
            <v>no</v>
          </cell>
          <cell r="Y763" t="str">
            <v>no</v>
          </cell>
          <cell r="Z763" t="str">
            <v>86225</v>
          </cell>
          <cell r="AA763">
            <v>39466666.670000002</v>
          </cell>
          <cell r="AB763">
            <v>0</v>
          </cell>
          <cell r="AC763" t="str">
            <v>2381</v>
          </cell>
          <cell r="AD763" t="str">
            <v>GIT Censo Económico</v>
          </cell>
          <cell r="AF763" t="str">
            <v>ADMINISTRATIVA 3</v>
          </cell>
          <cell r="AG763" t="str">
            <v>CE_10 - Consolidar el Informe de evaluación de la fase de procesamiento y análisis</v>
          </cell>
          <cell r="AH763">
            <v>1</v>
          </cell>
          <cell r="AI763">
            <v>0</v>
          </cell>
          <cell r="AJ763">
            <v>0</v>
          </cell>
          <cell r="AK763">
            <v>0</v>
          </cell>
          <cell r="AL763">
            <v>0</v>
          </cell>
          <cell r="AM763">
            <v>1</v>
          </cell>
          <cell r="AN763" t="str">
            <v>CE_10</v>
          </cell>
          <cell r="AO763">
            <v>39466666.670000002</v>
          </cell>
          <cell r="AP763" t="str">
            <v>0</v>
          </cell>
          <cell r="AQ763">
            <v>0</v>
          </cell>
          <cell r="AR763" t="str">
            <v>0</v>
          </cell>
          <cell r="AS763">
            <v>0</v>
          </cell>
          <cell r="AT763">
            <v>39466666.670000002</v>
          </cell>
          <cell r="AU763">
            <v>0</v>
          </cell>
        </row>
        <row r="764">
          <cell r="A764">
            <v>386410525</v>
          </cell>
          <cell r="B764" t="str">
            <v>GIT Censo Económico</v>
          </cell>
          <cell r="C764" t="str">
            <v>CE</v>
          </cell>
          <cell r="D764" t="str">
            <v>CE_2025_DRA_BDC</v>
          </cell>
          <cell r="E764" t="str">
            <v>Censo Economico</v>
          </cell>
          <cell r="F764" t="str">
            <v>Producción de información estructural</v>
          </cell>
          <cell r="G764" t="str">
            <v>Bases de datos Censal</v>
          </cell>
          <cell r="H764" t="str">
            <v>CE-Producción de información estructural-Bases de datos Censal</v>
          </cell>
          <cell r="I764" t="str">
            <v>202300000000099</v>
          </cell>
          <cell r="J764" t="str">
            <v>DIRECCIÓN TERRITORIAL NOROCCIDENTE</v>
          </cell>
          <cell r="K764" t="str">
            <v>MEDELLÍN</v>
          </cell>
          <cell r="L764" t="str">
            <v>Talento Humano</v>
          </cell>
          <cell r="M764" t="str">
            <v>Supervisor I</v>
          </cell>
          <cell r="N764" t="str">
            <v>3</v>
          </cell>
          <cell r="O764">
            <v>1</v>
          </cell>
          <cell r="P764" t="str">
            <v>0</v>
          </cell>
          <cell r="Q764" t="str">
            <v>1.0000000000</v>
          </cell>
          <cell r="R764">
            <v>100</v>
          </cell>
          <cell r="S764">
            <v>2500000</v>
          </cell>
          <cell r="T764" t="str">
            <v>2025-03-03</v>
          </cell>
          <cell r="U764">
            <v>7500000</v>
          </cell>
          <cell r="V764">
            <v>7500000</v>
          </cell>
          <cell r="W764">
            <v>0</v>
          </cell>
          <cell r="X764" t="str">
            <v>no</v>
          </cell>
          <cell r="Y764" t="str">
            <v>no</v>
          </cell>
          <cell r="Z764" t="str">
            <v>40425</v>
          </cell>
          <cell r="AA764">
            <v>7500000</v>
          </cell>
          <cell r="AB764">
            <v>0</v>
          </cell>
          <cell r="AC764" t="str">
            <v>4822</v>
          </cell>
          <cell r="AD764" t="str">
            <v>Dirección Territorial Medellín</v>
          </cell>
          <cell r="AF764" t="str">
            <v>BARRIDO - TH - TERRITORIAL - SUPERVISOR REFUERZO</v>
          </cell>
          <cell r="AG764" t="str">
            <v>CE_10 - Consolidar el Informe de evaluación de la fase de procesamiento y análisis</v>
          </cell>
          <cell r="AH764">
            <v>1</v>
          </cell>
          <cell r="AI764">
            <v>0</v>
          </cell>
          <cell r="AJ764">
            <v>0</v>
          </cell>
          <cell r="AK764">
            <v>0</v>
          </cell>
          <cell r="AL764">
            <v>0</v>
          </cell>
          <cell r="AM764">
            <v>1</v>
          </cell>
          <cell r="AN764" t="str">
            <v>CE_10</v>
          </cell>
          <cell r="AO764">
            <v>7500000</v>
          </cell>
          <cell r="AP764" t="str">
            <v>0</v>
          </cell>
          <cell r="AQ764">
            <v>0</v>
          </cell>
          <cell r="AR764" t="str">
            <v>0</v>
          </cell>
          <cell r="AS764">
            <v>0</v>
          </cell>
          <cell r="AT764">
            <v>7500000</v>
          </cell>
          <cell r="AU764">
            <v>0</v>
          </cell>
        </row>
        <row r="765">
          <cell r="A765">
            <v>386310525</v>
          </cell>
          <cell r="B765" t="str">
            <v>GIT Censo Económico</v>
          </cell>
          <cell r="C765" t="str">
            <v>CE</v>
          </cell>
          <cell r="D765" t="str">
            <v>CE_2025_DRA_BDC</v>
          </cell>
          <cell r="E765" t="str">
            <v>Censo Economico</v>
          </cell>
          <cell r="F765" t="str">
            <v>Producción de información estructural</v>
          </cell>
          <cell r="G765" t="str">
            <v>Bases de datos Censal</v>
          </cell>
          <cell r="H765" t="str">
            <v>CE-Producción de información estructural-Bases de datos Censal</v>
          </cell>
          <cell r="I765" t="str">
            <v>202300000000099</v>
          </cell>
          <cell r="J765" t="str">
            <v>DIRECCIÓN TERRITORIAL NOROCCIDENTE</v>
          </cell>
          <cell r="K765" t="str">
            <v>MEDELLÍN</v>
          </cell>
          <cell r="L765" t="str">
            <v>Talento Humano</v>
          </cell>
          <cell r="M765" t="str">
            <v>Encuestador Basico</v>
          </cell>
          <cell r="N765" t="str">
            <v>18</v>
          </cell>
          <cell r="O765">
            <v>1</v>
          </cell>
          <cell r="P765" t="str">
            <v>0</v>
          </cell>
          <cell r="Q765" t="str">
            <v>1.0000000000</v>
          </cell>
          <cell r="R765">
            <v>100</v>
          </cell>
          <cell r="S765">
            <v>2000000</v>
          </cell>
          <cell r="T765" t="str">
            <v>2025-03-03</v>
          </cell>
          <cell r="U765">
            <v>36000000</v>
          </cell>
          <cell r="V765">
            <v>36000000</v>
          </cell>
          <cell r="W765">
            <v>0</v>
          </cell>
          <cell r="X765" t="str">
            <v>no</v>
          </cell>
          <cell r="Y765" t="str">
            <v>no</v>
          </cell>
          <cell r="Z765" t="str">
            <v>40725</v>
          </cell>
          <cell r="AA765">
            <v>36000000</v>
          </cell>
          <cell r="AB765">
            <v>0</v>
          </cell>
          <cell r="AC765" t="str">
            <v>4821</v>
          </cell>
          <cell r="AD765" t="str">
            <v>Dirección Territorial Medellín</v>
          </cell>
          <cell r="AF765" t="str">
            <v>BARRIDO - TH - TERRITORIAL - CENSISTA REFUERZO</v>
          </cell>
          <cell r="AG765" t="str">
            <v>CE_10 - Consolidar el Informe de evaluación de la fase de procesamiento y análisis</v>
          </cell>
          <cell r="AH765">
            <v>1</v>
          </cell>
          <cell r="AI765">
            <v>0</v>
          </cell>
          <cell r="AJ765">
            <v>0</v>
          </cell>
          <cell r="AK765">
            <v>0</v>
          </cell>
          <cell r="AL765">
            <v>0</v>
          </cell>
          <cell r="AM765">
            <v>1</v>
          </cell>
          <cell r="AN765" t="str">
            <v>CE_10</v>
          </cell>
          <cell r="AO765">
            <v>36000000</v>
          </cell>
          <cell r="AP765" t="str">
            <v>0</v>
          </cell>
          <cell r="AQ765">
            <v>0</v>
          </cell>
          <cell r="AR765" t="str">
            <v>0</v>
          </cell>
          <cell r="AS765">
            <v>0</v>
          </cell>
          <cell r="AT765">
            <v>36000000</v>
          </cell>
          <cell r="AU765">
            <v>0</v>
          </cell>
        </row>
        <row r="766">
          <cell r="A766">
            <v>467810525</v>
          </cell>
          <cell r="B766" t="str">
            <v>GIT Censo Económico</v>
          </cell>
          <cell r="C766" t="str">
            <v>CE</v>
          </cell>
          <cell r="D766" t="str">
            <v>CE_2025_DCD_SE</v>
          </cell>
          <cell r="E766" t="str">
            <v>Censo Economico</v>
          </cell>
          <cell r="F766" t="str">
            <v>Producción de información estructural</v>
          </cell>
          <cell r="G766" t="str">
            <v>Servicio de evaluación</v>
          </cell>
          <cell r="H766" t="str">
            <v>CE-Producción de información estructural-Servicio de evaluación</v>
          </cell>
          <cell r="I766" t="str">
            <v>202300000000099</v>
          </cell>
          <cell r="J766" t="str">
            <v>DIRECCIÓN TERRITORIAL CENTRAL</v>
          </cell>
          <cell r="K766" t="str">
            <v>DANE CENTRAL</v>
          </cell>
          <cell r="L766" t="str">
            <v>Talento Humano</v>
          </cell>
          <cell r="M766" t="str">
            <v>Profesional</v>
          </cell>
          <cell r="N766" t="str">
            <v>1</v>
          </cell>
          <cell r="O766">
            <v>6</v>
          </cell>
          <cell r="P766" t="str">
            <v>0</v>
          </cell>
          <cell r="Q766" t="str">
            <v>6.0000000000</v>
          </cell>
          <cell r="R766">
            <v>100</v>
          </cell>
          <cell r="S766">
            <v>10000000</v>
          </cell>
          <cell r="T766" t="str">
            <v>2025-07-01</v>
          </cell>
          <cell r="U766">
            <v>60000000</v>
          </cell>
          <cell r="V766">
            <v>60000000</v>
          </cell>
          <cell r="W766">
            <v>0</v>
          </cell>
          <cell r="X766" t="str">
            <v>NO</v>
          </cell>
          <cell r="Y766" t="str">
            <v>NO</v>
          </cell>
          <cell r="Z766" t="str">
            <v>103225</v>
          </cell>
          <cell r="AA766">
            <v>60000000</v>
          </cell>
          <cell r="AB766">
            <v>0</v>
          </cell>
          <cell r="AC766" t="str">
            <v>6118</v>
          </cell>
          <cell r="AD766" t="str">
            <v>GIT Censo Económico</v>
          </cell>
          <cell r="AF766" t="str">
            <v>ASESOR DCD - CENU 4</v>
          </cell>
          <cell r="AG766" t="str">
            <v>CE_10 - Consolidar el Informe de evaluación de la fase de procesamiento y análisis</v>
          </cell>
          <cell r="AH766">
            <v>1</v>
          </cell>
          <cell r="AI766" t="str">
            <v/>
          </cell>
          <cell r="AJ766">
            <v>0</v>
          </cell>
          <cell r="AK766" t="str">
            <v/>
          </cell>
          <cell r="AL766">
            <v>0</v>
          </cell>
          <cell r="AM766">
            <v>1</v>
          </cell>
          <cell r="AN766" t="str">
            <v xml:space="preserve">CE_10 </v>
          </cell>
          <cell r="AO766">
            <v>60000000</v>
          </cell>
          <cell r="AP766" t="str">
            <v/>
          </cell>
          <cell r="AQ766">
            <v>0</v>
          </cell>
          <cell r="AR766" t="str">
            <v/>
          </cell>
          <cell r="AS766">
            <v>0</v>
          </cell>
          <cell r="AT766">
            <v>60000000</v>
          </cell>
          <cell r="AU766">
            <v>0</v>
          </cell>
        </row>
        <row r="767">
          <cell r="A767">
            <v>388810525</v>
          </cell>
          <cell r="B767" t="str">
            <v>GIT Censo Económico</v>
          </cell>
          <cell r="C767" t="str">
            <v>CE</v>
          </cell>
          <cell r="D767" t="str">
            <v>CE_2025_DRA_BDC</v>
          </cell>
          <cell r="E767" t="str">
            <v>Censo Economico</v>
          </cell>
          <cell r="F767" t="str">
            <v>Producción de información estructural</v>
          </cell>
          <cell r="G767" t="str">
            <v>Bases de datos Censal</v>
          </cell>
          <cell r="H767" t="str">
            <v>CE-Producción de información estructural-Bases de datos Censal</v>
          </cell>
          <cell r="I767" t="str">
            <v>202300000000099</v>
          </cell>
          <cell r="J767" t="str">
            <v>DIRECCIÓN TERRITORIAL CENTRO ORIENTE</v>
          </cell>
          <cell r="K767" t="str">
            <v>BUCARAMANGA</v>
          </cell>
          <cell r="L767" t="str">
            <v>Talento Humano</v>
          </cell>
          <cell r="M767" t="str">
            <v>Tecnico</v>
          </cell>
          <cell r="N767" t="str">
            <v>2</v>
          </cell>
          <cell r="O767">
            <v>1</v>
          </cell>
          <cell r="P767" t="str">
            <v>7</v>
          </cell>
          <cell r="Q767" t="str">
            <v>1.2333333333</v>
          </cell>
          <cell r="R767">
            <v>100</v>
          </cell>
          <cell r="S767">
            <v>2500000</v>
          </cell>
          <cell r="T767" t="str">
            <v>2025-03-14</v>
          </cell>
          <cell r="U767">
            <v>6166666.6699999999</v>
          </cell>
          <cell r="V767">
            <v>6166666</v>
          </cell>
          <cell r="W767">
            <v>0.66999999992549419</v>
          </cell>
          <cell r="X767" t="str">
            <v>no</v>
          </cell>
          <cell r="Y767" t="str">
            <v>no</v>
          </cell>
          <cell r="Z767" t="str">
            <v>34525</v>
          </cell>
          <cell r="AA767">
            <v>6166666</v>
          </cell>
          <cell r="AB767">
            <v>0.66999999992549419</v>
          </cell>
          <cell r="AC767" t="str">
            <v>5158</v>
          </cell>
          <cell r="AD767" t="str">
            <v>Dirección Territorial Bucaramanga</v>
          </cell>
          <cell r="AF767" t="str">
            <v>TH FORTALECIMIENTO ADMINISTRATIVO TERRITORIAL 3</v>
          </cell>
          <cell r="AG767" t="str">
            <v>CE_01 - Documentos con los principales resultados, logros y dificultades en el desarrollo de los operativos de recolección del Censo Económico Nacional Urbano (Línea Base 2024 94%)</v>
          </cell>
          <cell r="AH767">
            <v>1</v>
          </cell>
          <cell r="AI767">
            <v>0</v>
          </cell>
          <cell r="AJ767">
            <v>0</v>
          </cell>
          <cell r="AK767">
            <v>0</v>
          </cell>
          <cell r="AL767">
            <v>0</v>
          </cell>
          <cell r="AM767">
            <v>1</v>
          </cell>
          <cell r="AN767" t="str">
            <v>CE_01</v>
          </cell>
          <cell r="AO767">
            <v>6166666.6699999999</v>
          </cell>
          <cell r="AP767" t="str">
            <v>0</v>
          </cell>
          <cell r="AQ767">
            <v>0</v>
          </cell>
          <cell r="AR767" t="str">
            <v>0</v>
          </cell>
          <cell r="AS767">
            <v>0</v>
          </cell>
          <cell r="AT767">
            <v>6166666.6699999999</v>
          </cell>
          <cell r="AU767">
            <v>0</v>
          </cell>
        </row>
        <row r="768">
          <cell r="A768">
            <v>386910525</v>
          </cell>
          <cell r="B768" t="str">
            <v>GIT Censo Económico</v>
          </cell>
          <cell r="C768" t="str">
            <v>CE</v>
          </cell>
          <cell r="D768" t="str">
            <v>CE_2025_DRA_BDC</v>
          </cell>
          <cell r="E768" t="str">
            <v>Censo Economico</v>
          </cell>
          <cell r="F768" t="str">
            <v>Producción de información estructural</v>
          </cell>
          <cell r="G768" t="str">
            <v>Bases de datos Censal</v>
          </cell>
          <cell r="H768" t="str">
            <v>CE-Producción de información estructural-Bases de datos Censal</v>
          </cell>
          <cell r="I768" t="str">
            <v>202300000000099</v>
          </cell>
          <cell r="J768" t="str">
            <v>DIRECCIÓN TERRITORIAL NOROCCIDENTE</v>
          </cell>
          <cell r="K768" t="str">
            <v>MEDELLÍN</v>
          </cell>
          <cell r="L768" t="str">
            <v>Talento Humano</v>
          </cell>
          <cell r="M768" t="str">
            <v>Encuestador Basico</v>
          </cell>
          <cell r="N768" t="str">
            <v>14</v>
          </cell>
          <cell r="O768">
            <v>1</v>
          </cell>
          <cell r="P768" t="str">
            <v>0</v>
          </cell>
          <cell r="Q768" t="str">
            <v>1.0000000000</v>
          </cell>
          <cell r="R768">
            <v>100</v>
          </cell>
          <cell r="S768">
            <v>2000000</v>
          </cell>
          <cell r="T768" t="str">
            <v>2025-03-03</v>
          </cell>
          <cell r="U768">
            <v>28000000</v>
          </cell>
          <cell r="V768">
            <v>28000000</v>
          </cell>
          <cell r="W768">
            <v>0</v>
          </cell>
          <cell r="X768" t="str">
            <v>no</v>
          </cell>
          <cell r="Y768" t="str">
            <v>no</v>
          </cell>
          <cell r="Z768" t="str">
            <v>40625</v>
          </cell>
          <cell r="AA768">
            <v>28000000</v>
          </cell>
          <cell r="AB768">
            <v>0</v>
          </cell>
          <cell r="AC768" t="str">
            <v>2385</v>
          </cell>
          <cell r="AD768" t="str">
            <v>Dirección Territorial Medellín</v>
          </cell>
          <cell r="AF768" t="str">
            <v>BARRIDO - TH - TERRITORIAL - CENSISTA RUTA REFUERZO</v>
          </cell>
          <cell r="AG768" t="str">
            <v>CE_02 - Informe operativo de recolección del Censo Económico Nacional Urbano CENU 2024 finalizado.
(Línea Base 2024 70%)</v>
          </cell>
          <cell r="AH768">
            <v>1</v>
          </cell>
          <cell r="AI768">
            <v>0</v>
          </cell>
          <cell r="AJ768">
            <v>0</v>
          </cell>
          <cell r="AK768">
            <v>0</v>
          </cell>
          <cell r="AL768">
            <v>0</v>
          </cell>
          <cell r="AM768">
            <v>1</v>
          </cell>
          <cell r="AN768" t="str">
            <v>CE_02</v>
          </cell>
          <cell r="AO768">
            <v>28000000</v>
          </cell>
          <cell r="AP768" t="str">
            <v>0</v>
          </cell>
          <cell r="AQ768">
            <v>0</v>
          </cell>
          <cell r="AR768" t="str">
            <v>0</v>
          </cell>
          <cell r="AS768">
            <v>0</v>
          </cell>
          <cell r="AT768">
            <v>28000000</v>
          </cell>
          <cell r="AU768">
            <v>0</v>
          </cell>
        </row>
        <row r="769">
          <cell r="A769">
            <v>335510525</v>
          </cell>
          <cell r="B769" t="str">
            <v>GIT Censo Económico</v>
          </cell>
          <cell r="C769" t="str">
            <v>CE</v>
          </cell>
          <cell r="D769" t="str">
            <v>CE_2025_DRA_BDC</v>
          </cell>
          <cell r="E769" t="str">
            <v>Censo Economico</v>
          </cell>
          <cell r="F769" t="str">
            <v>Producción de información estructural</v>
          </cell>
          <cell r="G769" t="str">
            <v>Bases de datos Censal</v>
          </cell>
          <cell r="H769" t="str">
            <v>CE-Producción de información estructural-Bases de datos Censal</v>
          </cell>
          <cell r="I769" t="str">
            <v>202300000000099</v>
          </cell>
          <cell r="J769" t="str">
            <v>DIRECCIÓN TERRITORIAL CENTRO</v>
          </cell>
          <cell r="K769" t="str">
            <v>BOGOTÁ</v>
          </cell>
          <cell r="L769" t="str">
            <v>Talento Humano</v>
          </cell>
          <cell r="M769" t="str">
            <v>Tecnico</v>
          </cell>
          <cell r="N769" t="str">
            <v>16</v>
          </cell>
          <cell r="O769">
            <v>2</v>
          </cell>
          <cell r="P769" t="str">
            <v>11</v>
          </cell>
          <cell r="Q769" t="str">
            <v>2.3666666667</v>
          </cell>
          <cell r="R769">
            <v>100</v>
          </cell>
          <cell r="S769">
            <v>3125000</v>
          </cell>
          <cell r="T769" t="str">
            <v>2025-01-15</v>
          </cell>
          <cell r="U769">
            <v>118333333.33</v>
          </cell>
          <cell r="V769">
            <v>118333333.33</v>
          </cell>
          <cell r="W769">
            <v>0</v>
          </cell>
          <cell r="X769" t="str">
            <v>no</v>
          </cell>
          <cell r="Y769" t="str">
            <v>no</v>
          </cell>
          <cell r="Z769" t="str">
            <v>83125</v>
          </cell>
          <cell r="AA769">
            <v>118333333.33</v>
          </cell>
          <cell r="AB769">
            <v>0</v>
          </cell>
          <cell r="AC769" t="str">
            <v>5008</v>
          </cell>
          <cell r="AD769" t="str">
            <v>Dirección Territorial Bogotá</v>
          </cell>
          <cell r="AF769" t="str">
            <v>TH FORTALECIMIENTO ADMINISTRATIVO TERRITORIAL</v>
          </cell>
          <cell r="AG769" t="str">
            <v>CE_01 - Documentos con los principales resultados, logros y dificultades en el desarrollo de los operativos de recolección del Censo Económico Nacional Urbano (Línea Base 2024 94%)</v>
          </cell>
          <cell r="AH769">
            <v>1</v>
          </cell>
          <cell r="AI769">
            <v>0</v>
          </cell>
          <cell r="AJ769">
            <v>0</v>
          </cell>
          <cell r="AK769">
            <v>0</v>
          </cell>
          <cell r="AL769">
            <v>0</v>
          </cell>
          <cell r="AM769">
            <v>1</v>
          </cell>
          <cell r="AN769" t="str">
            <v>CE_01</v>
          </cell>
          <cell r="AO769">
            <v>118333333.33</v>
          </cell>
          <cell r="AP769" t="str">
            <v>0</v>
          </cell>
          <cell r="AQ769">
            <v>0</v>
          </cell>
          <cell r="AR769" t="str">
            <v>0</v>
          </cell>
          <cell r="AS769">
            <v>0</v>
          </cell>
          <cell r="AT769">
            <v>118333333.33</v>
          </cell>
          <cell r="AU769">
            <v>0</v>
          </cell>
        </row>
        <row r="770">
          <cell r="A770">
            <v>381410525</v>
          </cell>
          <cell r="B770" t="str">
            <v>GIT Censo Económico</v>
          </cell>
          <cell r="C770" t="str">
            <v>CE</v>
          </cell>
          <cell r="D770" t="str">
            <v>CE_2025_DRA_BDC</v>
          </cell>
          <cell r="E770" t="str">
            <v>Censo Economico</v>
          </cell>
          <cell r="F770" t="str">
            <v>Producción de información estructural</v>
          </cell>
          <cell r="G770" t="str">
            <v>Bases de datos Censal</v>
          </cell>
          <cell r="H770" t="str">
            <v>CE-Producción de información estructural-Bases de datos Censal</v>
          </cell>
          <cell r="I770" t="str">
            <v>202300000000099</v>
          </cell>
          <cell r="J770" t="str">
            <v>DIRECCIÓN TERRITORIAL CENTRO</v>
          </cell>
          <cell r="K770" t="str">
            <v>BOGOTÁ</v>
          </cell>
          <cell r="L770" t="str">
            <v>Talento Humano</v>
          </cell>
          <cell r="M770" t="str">
            <v>Tecnico</v>
          </cell>
          <cell r="N770" t="str">
            <v>1</v>
          </cell>
          <cell r="O770">
            <v>3</v>
          </cell>
          <cell r="P770" t="str">
            <v>0</v>
          </cell>
          <cell r="Q770" t="str">
            <v>3.0000000000</v>
          </cell>
          <cell r="R770">
            <v>100</v>
          </cell>
          <cell r="S770">
            <v>2800000</v>
          </cell>
          <cell r="T770" t="str">
            <v>2025-02-04</v>
          </cell>
          <cell r="U770">
            <v>8400000</v>
          </cell>
          <cell r="V770">
            <v>8400000</v>
          </cell>
          <cell r="W770">
            <v>0</v>
          </cell>
          <cell r="X770" t="str">
            <v>no</v>
          </cell>
          <cell r="Y770" t="str">
            <v>no</v>
          </cell>
          <cell r="Z770" t="str">
            <v>89925</v>
          </cell>
          <cell r="AA770">
            <v>8400000</v>
          </cell>
          <cell r="AB770">
            <v>0</v>
          </cell>
          <cell r="AC770" t="str">
            <v>1825</v>
          </cell>
          <cell r="AD770" t="str">
            <v>Dirección Territorial Bogotá</v>
          </cell>
          <cell r="AF770" t="str">
            <v>TH FORTALECIMIENTO ADMINISTRATIVO TERRITORIAL 3</v>
          </cell>
          <cell r="AG770" t="str">
            <v>CE_01 - Documentos con los principales resultados, logros y dificultades en el desarrollo de los operativos de recolección del Censo Económico Nacional Urbano (Línea Base 2024 94%)</v>
          </cell>
          <cell r="AH770">
            <v>1</v>
          </cell>
          <cell r="AI770">
            <v>0</v>
          </cell>
          <cell r="AJ770">
            <v>0</v>
          </cell>
          <cell r="AK770">
            <v>0</v>
          </cell>
          <cell r="AL770">
            <v>0</v>
          </cell>
          <cell r="AM770">
            <v>1</v>
          </cell>
          <cell r="AN770" t="str">
            <v>CE_01</v>
          </cell>
          <cell r="AO770">
            <v>8400000</v>
          </cell>
          <cell r="AP770" t="str">
            <v>0</v>
          </cell>
          <cell r="AQ770">
            <v>0</v>
          </cell>
          <cell r="AR770" t="str">
            <v>0</v>
          </cell>
          <cell r="AS770">
            <v>0</v>
          </cell>
          <cell r="AT770">
            <v>8400000</v>
          </cell>
          <cell r="AU770">
            <v>0</v>
          </cell>
        </row>
        <row r="771">
          <cell r="A771">
            <v>378410525</v>
          </cell>
          <cell r="B771" t="str">
            <v>GIT Censo Económico</v>
          </cell>
          <cell r="C771" t="str">
            <v>CE</v>
          </cell>
          <cell r="D771" t="str">
            <v>CE_2025_DRA_BDC</v>
          </cell>
          <cell r="E771" t="str">
            <v>Censo Economico</v>
          </cell>
          <cell r="F771" t="str">
            <v>Producción de información estructural</v>
          </cell>
          <cell r="G771" t="str">
            <v>Bases de datos Censal</v>
          </cell>
          <cell r="H771" t="str">
            <v>CE-Producción de información estructural-Bases de datos Censal</v>
          </cell>
          <cell r="I771" t="str">
            <v>202300000000099</v>
          </cell>
          <cell r="J771" t="str">
            <v>DIRECCIÓN TERRITORIAL CENTRO</v>
          </cell>
          <cell r="K771" t="str">
            <v>BOGOTÁ</v>
          </cell>
          <cell r="L771" t="str">
            <v>Talento Humano</v>
          </cell>
          <cell r="M771" t="str">
            <v>Encuestador</v>
          </cell>
          <cell r="N771" t="str">
            <v>1</v>
          </cell>
          <cell r="O771">
            <v>11</v>
          </cell>
          <cell r="P771" t="str">
            <v>0</v>
          </cell>
          <cell r="Q771" t="str">
            <v>11.0000000000</v>
          </cell>
          <cell r="R771">
            <v>100</v>
          </cell>
          <cell r="S771">
            <v>2000000</v>
          </cell>
          <cell r="T771" t="str">
            <v>2025-01-31</v>
          </cell>
          <cell r="U771">
            <v>22000000</v>
          </cell>
          <cell r="W771">
            <v>22000000</v>
          </cell>
          <cell r="X771" t="str">
            <v>NO</v>
          </cell>
          <cell r="Y771" t="str">
            <v>NO</v>
          </cell>
          <cell r="AF771" t="str">
            <v>YEIMY MARCELA MANCILLA RODRÍGUEZ - TH - FUERO MATERNO - D. TERRITORIAL</v>
          </cell>
          <cell r="AG771" t="str">
            <v>CE_01 - Documentos con los principales resultados, logros y dificultades en el desarrollo de los operativos de recolección del Censo Económico Nacional Urbano (Línea Base 2024 94%)</v>
          </cell>
          <cell r="AH771">
            <v>1</v>
          </cell>
          <cell r="AI771">
            <v>0</v>
          </cell>
          <cell r="AJ771">
            <v>0</v>
          </cell>
          <cell r="AK771">
            <v>0</v>
          </cell>
          <cell r="AL771">
            <v>0</v>
          </cell>
          <cell r="AM771">
            <v>1</v>
          </cell>
          <cell r="AN771" t="str">
            <v>CE_01</v>
          </cell>
          <cell r="AO771">
            <v>22000000</v>
          </cell>
          <cell r="AP771" t="str">
            <v>0</v>
          </cell>
          <cell r="AQ771">
            <v>0</v>
          </cell>
          <cell r="AR771" t="str">
            <v>0</v>
          </cell>
          <cell r="AS771">
            <v>0</v>
          </cell>
          <cell r="AT771">
            <v>22000000</v>
          </cell>
          <cell r="AU771">
            <v>0</v>
          </cell>
        </row>
        <row r="772">
          <cell r="A772">
            <v>373210525</v>
          </cell>
          <cell r="B772" t="str">
            <v>GIT Censo Económico</v>
          </cell>
          <cell r="C772" t="str">
            <v>CE</v>
          </cell>
          <cell r="D772" t="str">
            <v>CE_2025_DRA_BDC</v>
          </cell>
          <cell r="E772" t="str">
            <v>Censo Economico</v>
          </cell>
          <cell r="F772" t="str">
            <v>Producción de información estructural</v>
          </cell>
          <cell r="G772" t="str">
            <v>Bases de datos Censal</v>
          </cell>
          <cell r="H772" t="str">
            <v>CE-Producción de información estructural-Bases de datos Censal</v>
          </cell>
          <cell r="I772" t="str">
            <v>202300000000099</v>
          </cell>
          <cell r="J772" t="str">
            <v>DIRECCIÓN TERRITORIAL CENTRO</v>
          </cell>
          <cell r="K772" t="str">
            <v>BOGOTÁ</v>
          </cell>
          <cell r="L772" t="str">
            <v>Talento Humano</v>
          </cell>
          <cell r="M772" t="str">
            <v>Encuestador</v>
          </cell>
          <cell r="N772" t="str">
            <v>6</v>
          </cell>
          <cell r="O772">
            <v>0</v>
          </cell>
          <cell r="P772" t="str">
            <v>25</v>
          </cell>
          <cell r="Q772" t="str">
            <v>0.8333333333</v>
          </cell>
          <cell r="R772">
            <v>100</v>
          </cell>
          <cell r="S772">
            <v>2000000</v>
          </cell>
          <cell r="T772" t="str">
            <v>2025-02-04</v>
          </cell>
          <cell r="U772">
            <v>10000000</v>
          </cell>
          <cell r="V772">
            <v>10000000</v>
          </cell>
          <cell r="W772">
            <v>0</v>
          </cell>
          <cell r="X772" t="str">
            <v>no</v>
          </cell>
          <cell r="Y772" t="str">
            <v>no</v>
          </cell>
          <cell r="Z772" t="str">
            <v>90325</v>
          </cell>
          <cell r="AA772">
            <v>10000000</v>
          </cell>
          <cell r="AB772">
            <v>0</v>
          </cell>
          <cell r="AC772" t="str">
            <v>1921</v>
          </cell>
          <cell r="AD772" t="str">
            <v>Dirección Territorial Bogotá</v>
          </cell>
          <cell r="AF772" t="str">
            <v>BARRIDO - TH - TERRITORIAL - CENSISTA RROM</v>
          </cell>
          <cell r="AG772" t="str">
            <v>CE_02 - Informe operativo de recolección del Censo Económico Nacional Urbano CENU 2024 finalizado.
(Línea Base 2024 70%)</v>
          </cell>
          <cell r="AH772">
            <v>1</v>
          </cell>
          <cell r="AI772">
            <v>0</v>
          </cell>
          <cell r="AJ772">
            <v>0</v>
          </cell>
          <cell r="AK772">
            <v>0</v>
          </cell>
          <cell r="AL772">
            <v>0</v>
          </cell>
          <cell r="AM772">
            <v>1</v>
          </cell>
          <cell r="AN772" t="str">
            <v>CE_02</v>
          </cell>
          <cell r="AO772">
            <v>10000000</v>
          </cell>
          <cell r="AP772" t="str">
            <v>0</v>
          </cell>
          <cell r="AQ772">
            <v>0</v>
          </cell>
          <cell r="AR772" t="str">
            <v>0</v>
          </cell>
          <cell r="AS772">
            <v>0</v>
          </cell>
          <cell r="AT772">
            <v>10000000</v>
          </cell>
          <cell r="AU772">
            <v>0</v>
          </cell>
        </row>
        <row r="773">
          <cell r="A773">
            <v>372610525</v>
          </cell>
          <cell r="B773" t="str">
            <v>GIT Censo Económico</v>
          </cell>
          <cell r="C773" t="str">
            <v>CE</v>
          </cell>
          <cell r="D773" t="str">
            <v>CE_2025_DRA_BDC</v>
          </cell>
          <cell r="E773" t="str">
            <v>Censo Economico</v>
          </cell>
          <cell r="F773" t="str">
            <v>Producción de información estructural</v>
          </cell>
          <cell r="G773" t="str">
            <v>Bases de datos Censal</v>
          </cell>
          <cell r="H773" t="str">
            <v>CE-Producción de información estructural-Bases de datos Censal</v>
          </cell>
          <cell r="I773" t="str">
            <v>202300000000099</v>
          </cell>
          <cell r="J773" t="str">
            <v>DIRECCIÓN TERRITORIAL CENTRAL</v>
          </cell>
          <cell r="K773" t="str">
            <v>DANE CENTRAL</v>
          </cell>
          <cell r="L773" t="str">
            <v>Talento Humano</v>
          </cell>
          <cell r="M773" t="str">
            <v>Profesional</v>
          </cell>
          <cell r="N773" t="str">
            <v>1</v>
          </cell>
          <cell r="O773">
            <v>6</v>
          </cell>
          <cell r="P773" t="str">
            <v>0</v>
          </cell>
          <cell r="Q773" t="str">
            <v>6.0000000000</v>
          </cell>
          <cell r="R773">
            <v>100</v>
          </cell>
          <cell r="S773">
            <v>6000000</v>
          </cell>
          <cell r="T773" t="str">
            <v>2025-02-05</v>
          </cell>
          <cell r="U773">
            <v>36000000</v>
          </cell>
          <cell r="V773">
            <v>36000000</v>
          </cell>
          <cell r="W773">
            <v>0</v>
          </cell>
          <cell r="X773" t="str">
            <v>NO</v>
          </cell>
          <cell r="Y773" t="str">
            <v>NO</v>
          </cell>
          <cell r="Z773" t="str">
            <v>90325</v>
          </cell>
          <cell r="AA773">
            <v>36000000</v>
          </cell>
          <cell r="AB773">
            <v>0</v>
          </cell>
          <cell r="AC773" t="str">
            <v>3507</v>
          </cell>
          <cell r="AD773" t="str">
            <v>GIT Censo Económico</v>
          </cell>
          <cell r="AF773" t="str">
            <v>TH - CIENTIFICO DE DATOS FEST</v>
          </cell>
          <cell r="AG773" t="str">
            <v>CE_02 - Informe operativo de recolección del Censo Económico Nacional Urbano CENU 2024 finalizado.
(Línea Base 2024 70%)</v>
          </cell>
          <cell r="AH773">
            <v>1</v>
          </cell>
          <cell r="AI773">
            <v>0</v>
          </cell>
          <cell r="AJ773">
            <v>0</v>
          </cell>
          <cell r="AK773">
            <v>0</v>
          </cell>
          <cell r="AL773">
            <v>0</v>
          </cell>
          <cell r="AM773">
            <v>1</v>
          </cell>
          <cell r="AN773" t="str">
            <v>CE_02</v>
          </cell>
          <cell r="AO773">
            <v>36000000</v>
          </cell>
          <cell r="AP773" t="str">
            <v>0</v>
          </cell>
          <cell r="AQ773">
            <v>0</v>
          </cell>
          <cell r="AR773" t="str">
            <v>0</v>
          </cell>
          <cell r="AS773">
            <v>0</v>
          </cell>
          <cell r="AT773">
            <v>36000000</v>
          </cell>
          <cell r="AU773">
            <v>0</v>
          </cell>
        </row>
        <row r="774">
          <cell r="A774">
            <v>372510525</v>
          </cell>
          <cell r="B774" t="str">
            <v>GIT Censo Económico</v>
          </cell>
          <cell r="C774" t="str">
            <v>CE</v>
          </cell>
          <cell r="D774" t="str">
            <v>CE_2025_DRA_BDC</v>
          </cell>
          <cell r="E774" t="str">
            <v>Censo Economico</v>
          </cell>
          <cell r="F774" t="str">
            <v>Producción de información estructural</v>
          </cell>
          <cell r="G774" t="str">
            <v>Bases de datos Censal</v>
          </cell>
          <cell r="H774" t="str">
            <v>CE-Producción de información estructural-Bases de datos Censal</v>
          </cell>
          <cell r="I774" t="str">
            <v>202300000000099</v>
          </cell>
          <cell r="J774" t="str">
            <v>DIRECCIÓN TERRITORIAL CENTRO ORIENTE</v>
          </cell>
          <cell r="K774" t="str">
            <v>CÚCUTA</v>
          </cell>
          <cell r="L774" t="str">
            <v>Talento Humano</v>
          </cell>
          <cell r="M774" t="str">
            <v>Gestor Informátivo</v>
          </cell>
          <cell r="N774" t="str">
            <v>1</v>
          </cell>
          <cell r="O774">
            <v>1</v>
          </cell>
          <cell r="P774" t="str">
            <v>15</v>
          </cell>
          <cell r="Q774" t="str">
            <v>1.5000000000</v>
          </cell>
          <cell r="R774">
            <v>100</v>
          </cell>
          <cell r="S774">
            <v>2500000</v>
          </cell>
          <cell r="T774" t="str">
            <v>2025-02-03</v>
          </cell>
          <cell r="U774">
            <v>3750000</v>
          </cell>
          <cell r="V774">
            <v>3750000</v>
          </cell>
          <cell r="W774">
            <v>0</v>
          </cell>
          <cell r="X774" t="str">
            <v>NO</v>
          </cell>
          <cell r="Y774" t="str">
            <v>NO</v>
          </cell>
          <cell r="Z774" t="str">
            <v>26925</v>
          </cell>
          <cell r="AA774">
            <v>3750000</v>
          </cell>
          <cell r="AB774">
            <v>0</v>
          </cell>
          <cell r="AC774" t="str">
            <v>1946</v>
          </cell>
          <cell r="AD774" t="str">
            <v>Dirección Territorial Bucaramanga</v>
          </cell>
          <cell r="AF774" t="str">
            <v>BARRIDO - TH - TERRITORIAL - GESTOR INFORMÁTICO</v>
          </cell>
          <cell r="AG774" t="str">
            <v>CE_02 - Informe operativo de recolección del Censo Económico Nacional Urbano CENU 2024 finalizado.
(Línea Base 2024 70%)</v>
          </cell>
          <cell r="AH774">
            <v>1</v>
          </cell>
          <cell r="AI774">
            <v>0</v>
          </cell>
          <cell r="AJ774">
            <v>0</v>
          </cell>
          <cell r="AK774">
            <v>0</v>
          </cell>
          <cell r="AL774">
            <v>0</v>
          </cell>
          <cell r="AM774">
            <v>1</v>
          </cell>
          <cell r="AN774" t="str">
            <v>CE_02</v>
          </cell>
          <cell r="AO774">
            <v>3750000</v>
          </cell>
          <cell r="AP774" t="str">
            <v>0</v>
          </cell>
          <cell r="AQ774">
            <v>0</v>
          </cell>
          <cell r="AR774" t="str">
            <v>0</v>
          </cell>
          <cell r="AS774">
            <v>0</v>
          </cell>
          <cell r="AT774">
            <v>3750000</v>
          </cell>
          <cell r="AU774">
            <v>0</v>
          </cell>
        </row>
        <row r="775">
          <cell r="A775">
            <v>372410525</v>
          </cell>
          <cell r="B775" t="str">
            <v>GIT Censo Económico</v>
          </cell>
          <cell r="C775" t="str">
            <v>CE</v>
          </cell>
          <cell r="D775" t="str">
            <v>CE_2025_DRA_BDC</v>
          </cell>
          <cell r="E775" t="str">
            <v>Censo Economico</v>
          </cell>
          <cell r="F775" t="str">
            <v>Producción de información estructural</v>
          </cell>
          <cell r="G775" t="str">
            <v>Bases de datos Censal</v>
          </cell>
          <cell r="H775" t="str">
            <v>CE-Producción de información estructural-Bases de datos Censal</v>
          </cell>
          <cell r="I775" t="str">
            <v>202300000000099</v>
          </cell>
          <cell r="J775" t="str">
            <v>DIRECCIÓN TERRITORIAL CENTRO ORIENTE</v>
          </cell>
          <cell r="K775" t="str">
            <v>CÚCUTA</v>
          </cell>
          <cell r="L775" t="str">
            <v>Talento Humano</v>
          </cell>
          <cell r="M775" t="str">
            <v>Coordinador de Campo</v>
          </cell>
          <cell r="N775" t="str">
            <v>1</v>
          </cell>
          <cell r="O775">
            <v>1</v>
          </cell>
          <cell r="P775" t="str">
            <v>15</v>
          </cell>
          <cell r="Q775" t="str">
            <v>1.5000000000</v>
          </cell>
          <cell r="R775">
            <v>100</v>
          </cell>
          <cell r="S775">
            <v>3000000</v>
          </cell>
          <cell r="T775" t="str">
            <v>2025-02-03</v>
          </cell>
          <cell r="U775">
            <v>4500000</v>
          </cell>
          <cell r="V775">
            <v>4500000</v>
          </cell>
          <cell r="W775">
            <v>0</v>
          </cell>
          <cell r="X775" t="str">
            <v>NO</v>
          </cell>
          <cell r="Y775" t="str">
            <v>NO</v>
          </cell>
          <cell r="Z775" t="str">
            <v>26825</v>
          </cell>
          <cell r="AA775">
            <v>4500000</v>
          </cell>
          <cell r="AB775">
            <v>0</v>
          </cell>
          <cell r="AC775" t="str">
            <v>1945</v>
          </cell>
          <cell r="AD775" t="str">
            <v>Dirección Territorial Bucaramanga</v>
          </cell>
          <cell r="AF775" t="str">
            <v>BARRIDO - TH - TERRITORIAL - COORDINADOR DE CAMPO</v>
          </cell>
          <cell r="AG775" t="str">
            <v>CE_02 - Informe operativo de recolección del Censo Económico Nacional Urbano CENU 2024 finalizado.
(Línea Base 2024 70%)</v>
          </cell>
          <cell r="AH775">
            <v>1</v>
          </cell>
          <cell r="AI775">
            <v>0</v>
          </cell>
          <cell r="AJ775">
            <v>0</v>
          </cell>
          <cell r="AK775">
            <v>0</v>
          </cell>
          <cell r="AL775">
            <v>0</v>
          </cell>
          <cell r="AM775">
            <v>1</v>
          </cell>
          <cell r="AN775" t="str">
            <v>CE_02</v>
          </cell>
          <cell r="AO775">
            <v>4500000</v>
          </cell>
          <cell r="AP775" t="str">
            <v>0</v>
          </cell>
          <cell r="AQ775">
            <v>0</v>
          </cell>
          <cell r="AR775" t="str">
            <v>0</v>
          </cell>
          <cell r="AS775">
            <v>0</v>
          </cell>
          <cell r="AT775">
            <v>4500000</v>
          </cell>
          <cell r="AU775">
            <v>0</v>
          </cell>
        </row>
        <row r="776">
          <cell r="A776">
            <v>372310525</v>
          </cell>
          <cell r="B776" t="str">
            <v>GIT Censo Económico</v>
          </cell>
          <cell r="C776" t="str">
            <v>CE</v>
          </cell>
          <cell r="D776" t="str">
            <v>CE_2025_DRA_BDC</v>
          </cell>
          <cell r="E776" t="str">
            <v>Censo Economico</v>
          </cell>
          <cell r="F776" t="str">
            <v>Producción de información estructural</v>
          </cell>
          <cell r="G776" t="str">
            <v>Bases de datos Censal</v>
          </cell>
          <cell r="H776" t="str">
            <v>CE-Producción de información estructural-Bases de datos Censal</v>
          </cell>
          <cell r="I776" t="str">
            <v>202300000000099</v>
          </cell>
          <cell r="J776" t="str">
            <v>DIRECCIÓN TERRITORIAL CENTRO ORIENTE</v>
          </cell>
          <cell r="K776" t="str">
            <v>CÚCUTA</v>
          </cell>
          <cell r="L776" t="str">
            <v>Talento Humano</v>
          </cell>
          <cell r="M776" t="str">
            <v>Supervisor I</v>
          </cell>
          <cell r="N776" t="str">
            <v>5</v>
          </cell>
          <cell r="O776">
            <v>1</v>
          </cell>
          <cell r="P776" t="str">
            <v>15</v>
          </cell>
          <cell r="Q776" t="str">
            <v>1.5000000000</v>
          </cell>
          <cell r="R776">
            <v>100</v>
          </cell>
          <cell r="S776">
            <v>2500000</v>
          </cell>
          <cell r="T776" t="str">
            <v>2025-02-03</v>
          </cell>
          <cell r="U776">
            <v>18750000</v>
          </cell>
          <cell r="V776">
            <v>18750000</v>
          </cell>
          <cell r="W776">
            <v>0</v>
          </cell>
          <cell r="X776" t="str">
            <v>NO</v>
          </cell>
          <cell r="Y776" t="str">
            <v>NO</v>
          </cell>
          <cell r="Z776" t="str">
            <v>26725</v>
          </cell>
          <cell r="AA776">
            <v>18750000</v>
          </cell>
          <cell r="AB776">
            <v>0</v>
          </cell>
          <cell r="AC776" t="str">
            <v>1944</v>
          </cell>
          <cell r="AD776" t="str">
            <v>Dirección Territorial Bucaramanga</v>
          </cell>
          <cell r="AF776" t="str">
            <v>BARRIDO - TH - TERRITORIAL - SUPERVISOR</v>
          </cell>
          <cell r="AG776" t="str">
            <v>CE_02 - Informe operativo de recolección del Censo Económico Nacional Urbano CENU 2024 finalizado.
(Línea Base 2024 70%)</v>
          </cell>
          <cell r="AH776">
            <v>1</v>
          </cell>
          <cell r="AI776">
            <v>0</v>
          </cell>
          <cell r="AJ776">
            <v>0</v>
          </cell>
          <cell r="AK776">
            <v>0</v>
          </cell>
          <cell r="AL776">
            <v>0</v>
          </cell>
          <cell r="AM776">
            <v>1</v>
          </cell>
          <cell r="AN776" t="str">
            <v>CE_02</v>
          </cell>
          <cell r="AO776">
            <v>18750000</v>
          </cell>
          <cell r="AP776" t="str">
            <v>0</v>
          </cell>
          <cell r="AQ776">
            <v>0</v>
          </cell>
          <cell r="AR776" t="str">
            <v>0</v>
          </cell>
          <cell r="AS776">
            <v>0</v>
          </cell>
          <cell r="AT776">
            <v>18750000</v>
          </cell>
          <cell r="AU776">
            <v>0</v>
          </cell>
        </row>
        <row r="777">
          <cell r="A777">
            <v>372210525</v>
          </cell>
          <cell r="B777" t="str">
            <v>GIT Censo Económico</v>
          </cell>
          <cell r="C777" t="str">
            <v>CE</v>
          </cell>
          <cell r="D777" t="str">
            <v>CE_2025_DRA_BDC</v>
          </cell>
          <cell r="E777" t="str">
            <v>Censo Economico</v>
          </cell>
          <cell r="F777" t="str">
            <v>Producción de información estructural</v>
          </cell>
          <cell r="G777" t="str">
            <v>Bases de datos Censal</v>
          </cell>
          <cell r="H777" t="str">
            <v>CE-Producción de información estructural-Bases de datos Censal</v>
          </cell>
          <cell r="I777" t="str">
            <v>202300000000099</v>
          </cell>
          <cell r="J777" t="str">
            <v>DIRECCIÓN TERRITORIAL CENTRO ORIENTE</v>
          </cell>
          <cell r="K777" t="str">
            <v>CÚCUTA</v>
          </cell>
          <cell r="L777" t="str">
            <v>Talento Humano</v>
          </cell>
          <cell r="M777" t="str">
            <v>Encuestador Basico</v>
          </cell>
          <cell r="N777" t="str">
            <v>18</v>
          </cell>
          <cell r="O777">
            <v>1</v>
          </cell>
          <cell r="P777" t="str">
            <v>15</v>
          </cell>
          <cell r="Q777" t="str">
            <v>1.5000000000</v>
          </cell>
          <cell r="R777">
            <v>100</v>
          </cell>
          <cell r="S777">
            <v>2000000</v>
          </cell>
          <cell r="T777" t="str">
            <v>2025-02-03</v>
          </cell>
          <cell r="U777">
            <v>54000000</v>
          </cell>
          <cell r="V777">
            <v>54000000</v>
          </cell>
          <cell r="W777">
            <v>0</v>
          </cell>
          <cell r="X777" t="str">
            <v>NO</v>
          </cell>
          <cell r="Y777" t="str">
            <v>NO</v>
          </cell>
          <cell r="Z777" t="str">
            <v>26625</v>
          </cell>
          <cell r="AA777">
            <v>54000000</v>
          </cell>
          <cell r="AB777">
            <v>0</v>
          </cell>
          <cell r="AC777" t="str">
            <v>1941</v>
          </cell>
          <cell r="AD777" t="str">
            <v>Dirección Territorial Bucaramanga</v>
          </cell>
          <cell r="AF777" t="str">
            <v>BARRIDO - TH - TERRITORIAL - CENSISTA</v>
          </cell>
          <cell r="AG777" t="str">
            <v>CE_02 - Informe operativo de recolección del Censo Económico Nacional Urbano CENU 2024 finalizado.
(Línea Base 2024 70%)</v>
          </cell>
          <cell r="AH777">
            <v>1</v>
          </cell>
          <cell r="AI777">
            <v>0</v>
          </cell>
          <cell r="AJ777">
            <v>0</v>
          </cell>
          <cell r="AK777">
            <v>0</v>
          </cell>
          <cell r="AL777">
            <v>0</v>
          </cell>
          <cell r="AM777">
            <v>1</v>
          </cell>
          <cell r="AN777" t="str">
            <v>CE_02</v>
          </cell>
          <cell r="AO777">
            <v>54000000</v>
          </cell>
          <cell r="AP777" t="str">
            <v>0</v>
          </cell>
          <cell r="AQ777">
            <v>0</v>
          </cell>
          <cell r="AR777" t="str">
            <v>0</v>
          </cell>
          <cell r="AS777">
            <v>0</v>
          </cell>
          <cell r="AT777">
            <v>54000000</v>
          </cell>
          <cell r="AU777">
            <v>0</v>
          </cell>
        </row>
        <row r="778">
          <cell r="A778">
            <v>372110525</v>
          </cell>
          <cell r="B778" t="str">
            <v>GIT Censo Económico</v>
          </cell>
          <cell r="C778" t="str">
            <v>CE</v>
          </cell>
          <cell r="D778" t="str">
            <v>CE_2025_DRA_BDC</v>
          </cell>
          <cell r="E778" t="str">
            <v>Censo Economico</v>
          </cell>
          <cell r="F778" t="str">
            <v>Producción de información estructural</v>
          </cell>
          <cell r="G778" t="str">
            <v>Bases de datos Censal</v>
          </cell>
          <cell r="H778" t="str">
            <v>CE-Producción de información estructural-Bases de datos Censal</v>
          </cell>
          <cell r="I778" t="str">
            <v>202300000000099</v>
          </cell>
          <cell r="J778" t="str">
            <v>DIRECCIÓN TERRITORIAL SUR OCCIDENTE</v>
          </cell>
          <cell r="K778" t="str">
            <v>POPAYÁN</v>
          </cell>
          <cell r="L778" t="str">
            <v>Talento Humano</v>
          </cell>
          <cell r="M778" t="str">
            <v>Coordinador de Campo</v>
          </cell>
          <cell r="N778" t="str">
            <v>2</v>
          </cell>
          <cell r="O778">
            <v>1</v>
          </cell>
          <cell r="P778" t="str">
            <v>15</v>
          </cell>
          <cell r="Q778" t="str">
            <v>1.5000000000</v>
          </cell>
          <cell r="R778">
            <v>100</v>
          </cell>
          <cell r="S778">
            <v>3000000</v>
          </cell>
          <cell r="T778" t="str">
            <v>2025-02-03</v>
          </cell>
          <cell r="U778">
            <v>9000000</v>
          </cell>
          <cell r="V778">
            <v>9000000</v>
          </cell>
          <cell r="W778">
            <v>0</v>
          </cell>
          <cell r="X778" t="str">
            <v>NO</v>
          </cell>
          <cell r="Y778" t="str">
            <v>NO</v>
          </cell>
          <cell r="Z778" t="str">
            <v>41325</v>
          </cell>
          <cell r="AA778">
            <v>9000000</v>
          </cell>
          <cell r="AB778">
            <v>0</v>
          </cell>
          <cell r="AC778" t="str">
            <v>1622</v>
          </cell>
          <cell r="AD778" t="str">
            <v>Dirección Territorial Cali</v>
          </cell>
          <cell r="AF778" t="str">
            <v>BARRIDO - TH - TERRITORIAL - COORDINADOR RUTA</v>
          </cell>
          <cell r="AG778" t="str">
            <v>CE_02 - Informe operativo de recolección del Censo Económico Nacional Urbano CENU 2024 finalizado.
(Línea Base 2024 70%)</v>
          </cell>
          <cell r="AH778">
            <v>1</v>
          </cell>
          <cell r="AI778">
            <v>0</v>
          </cell>
          <cell r="AJ778">
            <v>0</v>
          </cell>
          <cell r="AK778">
            <v>0</v>
          </cell>
          <cell r="AL778">
            <v>0</v>
          </cell>
          <cell r="AM778">
            <v>1</v>
          </cell>
          <cell r="AN778" t="str">
            <v>CE_02</v>
          </cell>
          <cell r="AO778">
            <v>9000000</v>
          </cell>
          <cell r="AP778" t="str">
            <v>0</v>
          </cell>
          <cell r="AQ778">
            <v>0</v>
          </cell>
          <cell r="AR778" t="str">
            <v>0</v>
          </cell>
          <cell r="AS778">
            <v>0</v>
          </cell>
          <cell r="AT778">
            <v>9000000</v>
          </cell>
          <cell r="AU778">
            <v>0</v>
          </cell>
        </row>
        <row r="779">
          <cell r="A779">
            <v>371910525</v>
          </cell>
          <cell r="B779" t="str">
            <v>GIT Censo Económico</v>
          </cell>
          <cell r="C779" t="str">
            <v>CE</v>
          </cell>
          <cell r="D779" t="str">
            <v>CE_2025_DRA_BDC</v>
          </cell>
          <cell r="E779" t="str">
            <v>Censo Economico</v>
          </cell>
          <cell r="F779" t="str">
            <v>Producción de información estructural</v>
          </cell>
          <cell r="G779" t="str">
            <v>Bases de datos Censal</v>
          </cell>
          <cell r="H779" t="str">
            <v>CE-Producción de información estructural-Bases de datos Censal</v>
          </cell>
          <cell r="I779" t="str">
            <v>202300000000099</v>
          </cell>
          <cell r="J779" t="str">
            <v>DIRECCIÓN TERRITORIAL SUR OCCIDENTE</v>
          </cell>
          <cell r="K779" t="str">
            <v>POPAYÁN</v>
          </cell>
          <cell r="L779" t="str">
            <v>Talento Humano</v>
          </cell>
          <cell r="M779" t="str">
            <v>Supervisor I</v>
          </cell>
          <cell r="N779" t="str">
            <v>6</v>
          </cell>
          <cell r="O779">
            <v>1</v>
          </cell>
          <cell r="P779" t="str">
            <v>15</v>
          </cell>
          <cell r="Q779" t="str">
            <v>1.5000000000</v>
          </cell>
          <cell r="R779">
            <v>100</v>
          </cell>
          <cell r="S779">
            <v>2500000</v>
          </cell>
          <cell r="T779" t="str">
            <v>2025-02-03</v>
          </cell>
          <cell r="U779">
            <v>22500000</v>
          </cell>
          <cell r="V779">
            <v>22500000</v>
          </cell>
          <cell r="W779">
            <v>0</v>
          </cell>
          <cell r="X779" t="str">
            <v>NO</v>
          </cell>
          <cell r="Y779" t="str">
            <v>NO</v>
          </cell>
          <cell r="Z779" t="str">
            <v>41525</v>
          </cell>
          <cell r="AA779">
            <v>22500000</v>
          </cell>
          <cell r="AB779">
            <v>0</v>
          </cell>
          <cell r="AC779" t="str">
            <v>1632</v>
          </cell>
          <cell r="AD779" t="str">
            <v>Dirección Territorial Cali</v>
          </cell>
          <cell r="AF779" t="str">
            <v>BARRIDO - TH - TERRITORIAL - SUPERVISOR RUTA</v>
          </cell>
          <cell r="AG779" t="str">
            <v>CE_02 - Informe operativo de recolección del Censo Económico Nacional Urbano CENU 2024 finalizado.
(Línea Base 2024 70%)</v>
          </cell>
          <cell r="AH779">
            <v>1</v>
          </cell>
          <cell r="AI779">
            <v>0</v>
          </cell>
          <cell r="AJ779">
            <v>0</v>
          </cell>
          <cell r="AK779">
            <v>0</v>
          </cell>
          <cell r="AL779">
            <v>0</v>
          </cell>
          <cell r="AM779">
            <v>1</v>
          </cell>
          <cell r="AN779" t="str">
            <v>CE_02</v>
          </cell>
          <cell r="AO779">
            <v>22500000</v>
          </cell>
          <cell r="AP779" t="str">
            <v>0</v>
          </cell>
          <cell r="AQ779">
            <v>0</v>
          </cell>
          <cell r="AR779" t="str">
            <v>0</v>
          </cell>
          <cell r="AS779">
            <v>0</v>
          </cell>
          <cell r="AT779">
            <v>22500000</v>
          </cell>
          <cell r="AU779">
            <v>0</v>
          </cell>
        </row>
        <row r="780">
          <cell r="A780">
            <v>371510525</v>
          </cell>
          <cell r="B780" t="str">
            <v>GIT Censo Económico</v>
          </cell>
          <cell r="C780" t="str">
            <v>CE</v>
          </cell>
          <cell r="D780" t="str">
            <v>CE_2025_DRA_BDC</v>
          </cell>
          <cell r="E780" t="str">
            <v>Censo Economico</v>
          </cell>
          <cell r="F780" t="str">
            <v>Producción de información estructural</v>
          </cell>
          <cell r="G780" t="str">
            <v>Bases de datos Censal</v>
          </cell>
          <cell r="H780" t="str">
            <v>CE-Producción de información estructural-Bases de datos Censal</v>
          </cell>
          <cell r="I780" t="str">
            <v>202300000000099</v>
          </cell>
          <cell r="J780" t="str">
            <v>DIRECCIÓN TERRITORIAL SUR OCCIDENTE</v>
          </cell>
          <cell r="K780" t="str">
            <v>CALI</v>
          </cell>
          <cell r="L780" t="str">
            <v>Talento Humano</v>
          </cell>
          <cell r="M780" t="str">
            <v>Supervisor I</v>
          </cell>
          <cell r="N780" t="str">
            <v>2</v>
          </cell>
          <cell r="O780">
            <v>1</v>
          </cell>
          <cell r="P780" t="str">
            <v>15</v>
          </cell>
          <cell r="Q780" t="str">
            <v>1.5000000000</v>
          </cell>
          <cell r="R780">
            <v>100</v>
          </cell>
          <cell r="S780">
            <v>2500000</v>
          </cell>
          <cell r="T780" t="str">
            <v>2025-02-03</v>
          </cell>
          <cell r="U780">
            <v>7500000</v>
          </cell>
          <cell r="V780">
            <v>7500000</v>
          </cell>
          <cell r="W780">
            <v>0</v>
          </cell>
          <cell r="X780" t="str">
            <v>NO</v>
          </cell>
          <cell r="Y780" t="str">
            <v>NO</v>
          </cell>
          <cell r="Z780" t="str">
            <v>41525</v>
          </cell>
          <cell r="AA780">
            <v>7500000</v>
          </cell>
          <cell r="AB780">
            <v>0</v>
          </cell>
          <cell r="AC780" t="str">
            <v>1632</v>
          </cell>
          <cell r="AD780" t="str">
            <v>Dirección Territorial Cali</v>
          </cell>
          <cell r="AF780" t="str">
            <v>BARRIDO - TH - TERRITORIAL - SUPERVISOR RUTA</v>
          </cell>
          <cell r="AG780" t="str">
            <v>CE_02 - Informe operativo de recolección del Censo Económico Nacional Urbano CENU 2024 finalizado.
(Línea Base 2024 70%)</v>
          </cell>
          <cell r="AH780">
            <v>1</v>
          </cell>
          <cell r="AI780">
            <v>0</v>
          </cell>
          <cell r="AJ780">
            <v>0</v>
          </cell>
          <cell r="AK780">
            <v>0</v>
          </cell>
          <cell r="AL780">
            <v>0</v>
          </cell>
          <cell r="AM780">
            <v>1</v>
          </cell>
          <cell r="AN780" t="str">
            <v>CE_02</v>
          </cell>
          <cell r="AO780">
            <v>7500000</v>
          </cell>
          <cell r="AP780" t="str">
            <v>0</v>
          </cell>
          <cell r="AQ780">
            <v>0</v>
          </cell>
          <cell r="AR780" t="str">
            <v>0</v>
          </cell>
          <cell r="AS780">
            <v>0</v>
          </cell>
          <cell r="AT780">
            <v>7500000</v>
          </cell>
          <cell r="AU780">
            <v>0</v>
          </cell>
        </row>
        <row r="781">
          <cell r="A781">
            <v>371410525</v>
          </cell>
          <cell r="B781" t="str">
            <v>GIT Censo Económico</v>
          </cell>
          <cell r="C781" t="str">
            <v>CE</v>
          </cell>
          <cell r="D781" t="str">
            <v>CE_2025_DRA_BDC</v>
          </cell>
          <cell r="E781" t="str">
            <v>Censo Economico</v>
          </cell>
          <cell r="F781" t="str">
            <v>Producción de información estructural</v>
          </cell>
          <cell r="G781" t="str">
            <v>Bases de datos Censal</v>
          </cell>
          <cell r="H781" t="str">
            <v>CE-Producción de información estructural-Bases de datos Censal</v>
          </cell>
          <cell r="I781" t="str">
            <v>202300000000099</v>
          </cell>
          <cell r="J781" t="str">
            <v>DIRECCIÓN TERRITORIAL SUR OCCIDENTE</v>
          </cell>
          <cell r="K781" t="str">
            <v>CALI</v>
          </cell>
          <cell r="L781" t="str">
            <v>Talento Humano</v>
          </cell>
          <cell r="M781" t="str">
            <v>Encuestador Basico</v>
          </cell>
          <cell r="N781" t="str">
            <v>7</v>
          </cell>
          <cell r="O781">
            <v>1</v>
          </cell>
          <cell r="P781" t="str">
            <v>15</v>
          </cell>
          <cell r="Q781" t="str">
            <v>1.5000000000</v>
          </cell>
          <cell r="R781">
            <v>100</v>
          </cell>
          <cell r="S781">
            <v>2000000</v>
          </cell>
          <cell r="T781" t="str">
            <v>2025-02-03</v>
          </cell>
          <cell r="U781">
            <v>21000000</v>
          </cell>
          <cell r="V781">
            <v>21000000</v>
          </cell>
          <cell r="W781">
            <v>0</v>
          </cell>
          <cell r="X781" t="str">
            <v>NO</v>
          </cell>
          <cell r="Y781" t="str">
            <v>NO</v>
          </cell>
          <cell r="Z781" t="str">
            <v>41625</v>
          </cell>
          <cell r="AA781">
            <v>21000000</v>
          </cell>
          <cell r="AB781">
            <v>0</v>
          </cell>
          <cell r="AC781" t="str">
            <v>1616</v>
          </cell>
          <cell r="AD781" t="str">
            <v>Dirección Territorial Cali</v>
          </cell>
          <cell r="AF781" t="str">
            <v>BARRIDO - TH - TERRITORIAL - CENSISTA RUTA</v>
          </cell>
          <cell r="AG781" t="str">
            <v>CE_02 - Informe operativo de recolección del Censo Económico Nacional Urbano CENU 2024 finalizado.
(Línea Base 2024 70%)</v>
          </cell>
          <cell r="AH781">
            <v>1</v>
          </cell>
          <cell r="AI781">
            <v>0</v>
          </cell>
          <cell r="AJ781">
            <v>0</v>
          </cell>
          <cell r="AK781">
            <v>0</v>
          </cell>
          <cell r="AL781">
            <v>0</v>
          </cell>
          <cell r="AM781">
            <v>1</v>
          </cell>
          <cell r="AN781" t="str">
            <v>CE_02</v>
          </cell>
          <cell r="AO781">
            <v>21000000</v>
          </cell>
          <cell r="AP781" t="str">
            <v>0</v>
          </cell>
          <cell r="AQ781">
            <v>0</v>
          </cell>
          <cell r="AR781" t="str">
            <v>0</v>
          </cell>
          <cell r="AS781">
            <v>0</v>
          </cell>
          <cell r="AT781">
            <v>21000000</v>
          </cell>
          <cell r="AU781">
            <v>0</v>
          </cell>
        </row>
        <row r="782">
          <cell r="A782">
            <v>371310525</v>
          </cell>
          <cell r="B782" t="str">
            <v>GIT Censo Económico</v>
          </cell>
          <cell r="C782" t="str">
            <v>CE</v>
          </cell>
          <cell r="D782" t="str">
            <v>CE_2025_DRA_BDC</v>
          </cell>
          <cell r="E782" t="str">
            <v>Censo Economico</v>
          </cell>
          <cell r="F782" t="str">
            <v>Producción de información estructural</v>
          </cell>
          <cell r="G782" t="str">
            <v>Bases de datos Censal</v>
          </cell>
          <cell r="H782" t="str">
            <v>CE-Producción de información estructural-Bases de datos Censal</v>
          </cell>
          <cell r="I782" t="str">
            <v>202300000000099</v>
          </cell>
          <cell r="J782" t="str">
            <v>DIRECCIÓN TERRITORIAL SUR OCCIDENTE</v>
          </cell>
          <cell r="K782" t="str">
            <v>CALI</v>
          </cell>
          <cell r="L782" t="str">
            <v>Talento Humano</v>
          </cell>
          <cell r="M782" t="str">
            <v>Supervisor I</v>
          </cell>
          <cell r="N782" t="str">
            <v>1</v>
          </cell>
          <cell r="O782">
            <v>1</v>
          </cell>
          <cell r="P782" t="str">
            <v>15</v>
          </cell>
          <cell r="Q782" t="str">
            <v>1.5000000000</v>
          </cell>
          <cell r="R782">
            <v>100</v>
          </cell>
          <cell r="S782">
            <v>2500000</v>
          </cell>
          <cell r="T782" t="str">
            <v>2025-02-03</v>
          </cell>
          <cell r="U782">
            <v>3750000</v>
          </cell>
          <cell r="V782">
            <v>3750000</v>
          </cell>
          <cell r="W782">
            <v>0</v>
          </cell>
          <cell r="X782" t="str">
            <v>NO</v>
          </cell>
          <cell r="Y782" t="str">
            <v>NO</v>
          </cell>
          <cell r="Z782" t="str">
            <v>41725</v>
          </cell>
          <cell r="AA782">
            <v>3750000</v>
          </cell>
          <cell r="AB782">
            <v>0</v>
          </cell>
          <cell r="AC782" t="str">
            <v>1619</v>
          </cell>
          <cell r="AD782" t="str">
            <v>Dirección Territorial Cali</v>
          </cell>
          <cell r="AF782" t="str">
            <v>BARRIDO - TH - TERRITORIAL - SUPERVISOR</v>
          </cell>
          <cell r="AG782" t="str">
            <v>CE_02 - Informe operativo de recolección del Censo Económico Nacional Urbano CENU 2024 finalizado.
(Línea Base 2024 70%)</v>
          </cell>
          <cell r="AH782">
            <v>1</v>
          </cell>
          <cell r="AI782">
            <v>0</v>
          </cell>
          <cell r="AJ782">
            <v>0</v>
          </cell>
          <cell r="AK782">
            <v>0</v>
          </cell>
          <cell r="AL782">
            <v>0</v>
          </cell>
          <cell r="AM782">
            <v>1</v>
          </cell>
          <cell r="AN782" t="str">
            <v>CE_02</v>
          </cell>
          <cell r="AO782">
            <v>3750000</v>
          </cell>
          <cell r="AP782" t="str">
            <v>0</v>
          </cell>
          <cell r="AQ782">
            <v>0</v>
          </cell>
          <cell r="AR782" t="str">
            <v>0</v>
          </cell>
          <cell r="AS782">
            <v>0</v>
          </cell>
          <cell r="AT782">
            <v>3750000</v>
          </cell>
          <cell r="AU782">
            <v>0</v>
          </cell>
        </row>
        <row r="783">
          <cell r="A783">
            <v>371210525</v>
          </cell>
          <cell r="B783" t="str">
            <v>GIT Censo Económico</v>
          </cell>
          <cell r="C783" t="str">
            <v>CE</v>
          </cell>
          <cell r="D783" t="str">
            <v>CE_2025_DRA_BDC</v>
          </cell>
          <cell r="E783" t="str">
            <v>Censo Economico</v>
          </cell>
          <cell r="F783" t="str">
            <v>Producción de información estructural</v>
          </cell>
          <cell r="G783" t="str">
            <v>Bases de datos Censal</v>
          </cell>
          <cell r="H783" t="str">
            <v>CE-Producción de información estructural-Bases de datos Censal</v>
          </cell>
          <cell r="I783" t="str">
            <v>202300000000099</v>
          </cell>
          <cell r="J783" t="str">
            <v>DIRECCIÓN TERRITORIAL SUR OCCIDENTE</v>
          </cell>
          <cell r="K783" t="str">
            <v>CALI</v>
          </cell>
          <cell r="L783" t="str">
            <v>Talento Humano</v>
          </cell>
          <cell r="M783" t="str">
            <v>Encuestador Basico</v>
          </cell>
          <cell r="N783" t="str">
            <v>4</v>
          </cell>
          <cell r="O783">
            <v>1</v>
          </cell>
          <cell r="P783" t="str">
            <v>15</v>
          </cell>
          <cell r="Q783" t="str">
            <v>1.5000000000</v>
          </cell>
          <cell r="R783">
            <v>100</v>
          </cell>
          <cell r="S783">
            <v>2000000</v>
          </cell>
          <cell r="T783" t="str">
            <v>2025-02-03</v>
          </cell>
          <cell r="U783">
            <v>12000000</v>
          </cell>
          <cell r="V783">
            <v>12000000</v>
          </cell>
          <cell r="W783">
            <v>0</v>
          </cell>
          <cell r="X783" t="str">
            <v>NO</v>
          </cell>
          <cell r="Y783" t="str">
            <v>NO</v>
          </cell>
          <cell r="Z783" t="str">
            <v>41425</v>
          </cell>
          <cell r="AA783">
            <v>12000000</v>
          </cell>
          <cell r="AB783">
            <v>0</v>
          </cell>
          <cell r="AC783" t="str">
            <v>1605</v>
          </cell>
          <cell r="AD783" t="str">
            <v>Dirección Territorial Cali</v>
          </cell>
          <cell r="AF783" t="str">
            <v>BARRIDO - TH - TERRITORIAL - CENSISTA</v>
          </cell>
          <cell r="AG783" t="str">
            <v>CE_02 - Informe operativo de recolección del Censo Económico Nacional Urbano CENU 2024 finalizado.
(Línea Base 2024 70%)</v>
          </cell>
          <cell r="AH783">
            <v>1</v>
          </cell>
          <cell r="AI783">
            <v>0</v>
          </cell>
          <cell r="AJ783">
            <v>0</v>
          </cell>
          <cell r="AK783">
            <v>0</v>
          </cell>
          <cell r="AL783">
            <v>0</v>
          </cell>
          <cell r="AM783">
            <v>1</v>
          </cell>
          <cell r="AN783" t="str">
            <v>CE_02</v>
          </cell>
          <cell r="AO783">
            <v>12000000</v>
          </cell>
          <cell r="AP783" t="str">
            <v>0</v>
          </cell>
          <cell r="AQ783">
            <v>0</v>
          </cell>
          <cell r="AR783" t="str">
            <v>0</v>
          </cell>
          <cell r="AS783">
            <v>0</v>
          </cell>
          <cell r="AT783">
            <v>12000000</v>
          </cell>
          <cell r="AU783">
            <v>0</v>
          </cell>
        </row>
        <row r="784">
          <cell r="A784">
            <v>371110525</v>
          </cell>
          <cell r="B784" t="str">
            <v>GIT Censo Económico</v>
          </cell>
          <cell r="C784" t="str">
            <v>CE</v>
          </cell>
          <cell r="D784" t="str">
            <v>CE_2025_DRA_BDC</v>
          </cell>
          <cell r="E784" t="str">
            <v>Censo Economico</v>
          </cell>
          <cell r="F784" t="str">
            <v>Producción de información estructural</v>
          </cell>
          <cell r="G784" t="str">
            <v>Bases de datos Censal</v>
          </cell>
          <cell r="H784" t="str">
            <v>CE-Producción de información estructural-Bases de datos Censal</v>
          </cell>
          <cell r="I784" t="str">
            <v>202300000000099</v>
          </cell>
          <cell r="J784" t="str">
            <v>DIRECCIÓN TERRITORIAL NOROCCIDENTE</v>
          </cell>
          <cell r="K784" t="str">
            <v>QUIBDÓ</v>
          </cell>
          <cell r="L784" t="str">
            <v>Talento Humano</v>
          </cell>
          <cell r="M784" t="str">
            <v>Supervisor I</v>
          </cell>
          <cell r="N784" t="str">
            <v>1</v>
          </cell>
          <cell r="O784">
            <v>1</v>
          </cell>
          <cell r="P784" t="str">
            <v>0</v>
          </cell>
          <cell r="Q784" t="str">
            <v>1.0000000000</v>
          </cell>
          <cell r="R784">
            <v>100</v>
          </cell>
          <cell r="S784">
            <v>2500000</v>
          </cell>
          <cell r="T784" t="str">
            <v>2025-02-03</v>
          </cell>
          <cell r="U784">
            <v>2500000</v>
          </cell>
          <cell r="V784">
            <v>2500000</v>
          </cell>
          <cell r="W784">
            <v>0</v>
          </cell>
          <cell r="X784" t="str">
            <v>NO</v>
          </cell>
          <cell r="Y784" t="str">
            <v>NO</v>
          </cell>
          <cell r="Z784" t="str">
            <v>38125</v>
          </cell>
          <cell r="AA784">
            <v>2500000</v>
          </cell>
          <cell r="AB784">
            <v>0</v>
          </cell>
          <cell r="AC784" t="str">
            <v>1992</v>
          </cell>
          <cell r="AD784" t="str">
            <v>Dirección Territorial Medellín</v>
          </cell>
          <cell r="AF784" t="str">
            <v>BARRIDO - VIÁTICOS - TERRITORIAL - CENSISTA RUTA</v>
          </cell>
          <cell r="AG784" t="str">
            <v>CE_02 - Informe operativo de recolección del Censo Económico Nacional Urbano CENU 2024 finalizado.
(Línea Base 2024 70%)</v>
          </cell>
          <cell r="AH784">
            <v>1</v>
          </cell>
          <cell r="AI784">
            <v>0</v>
          </cell>
          <cell r="AJ784">
            <v>0</v>
          </cell>
          <cell r="AK784">
            <v>0</v>
          </cell>
          <cell r="AL784">
            <v>0</v>
          </cell>
          <cell r="AM784">
            <v>1</v>
          </cell>
          <cell r="AN784" t="str">
            <v>CE_02</v>
          </cell>
          <cell r="AO784">
            <v>2500000</v>
          </cell>
          <cell r="AP784" t="str">
            <v>0</v>
          </cell>
          <cell r="AQ784">
            <v>0</v>
          </cell>
          <cell r="AR784" t="str">
            <v>0</v>
          </cell>
          <cell r="AS784">
            <v>0</v>
          </cell>
          <cell r="AT784">
            <v>2500000</v>
          </cell>
          <cell r="AU784">
            <v>0</v>
          </cell>
        </row>
        <row r="785">
          <cell r="A785">
            <v>371010525</v>
          </cell>
          <cell r="B785" t="str">
            <v>GIT Censo Económico</v>
          </cell>
          <cell r="C785" t="str">
            <v>CE</v>
          </cell>
          <cell r="D785" t="str">
            <v>CE_2025_DRA_BDC</v>
          </cell>
          <cell r="E785" t="str">
            <v>Censo Economico</v>
          </cell>
          <cell r="F785" t="str">
            <v>Producción de información estructural</v>
          </cell>
          <cell r="G785" t="str">
            <v>Bases de datos Censal</v>
          </cell>
          <cell r="H785" t="str">
            <v>CE-Producción de información estructural-Bases de datos Censal</v>
          </cell>
          <cell r="I785" t="str">
            <v>202300000000099</v>
          </cell>
          <cell r="J785" t="str">
            <v>DIRECCIÓN TERRITORIAL NOROCCIDENTE</v>
          </cell>
          <cell r="K785" t="str">
            <v>QUIBDÓ</v>
          </cell>
          <cell r="L785" t="str">
            <v>Talento Humano</v>
          </cell>
          <cell r="M785" t="str">
            <v>Encuestador Basico</v>
          </cell>
          <cell r="N785" t="str">
            <v>3</v>
          </cell>
          <cell r="O785">
            <v>1</v>
          </cell>
          <cell r="P785" t="str">
            <v>0</v>
          </cell>
          <cell r="Q785" t="str">
            <v>1.0000000000</v>
          </cell>
          <cell r="R785">
            <v>100</v>
          </cell>
          <cell r="S785">
            <v>2000000</v>
          </cell>
          <cell r="T785" t="str">
            <v>2025-02-03</v>
          </cell>
          <cell r="U785">
            <v>6000000</v>
          </cell>
          <cell r="V785">
            <v>6000000</v>
          </cell>
          <cell r="W785">
            <v>0</v>
          </cell>
          <cell r="X785" t="str">
            <v>NO</v>
          </cell>
          <cell r="Y785" t="str">
            <v>NO</v>
          </cell>
          <cell r="Z785" t="str">
            <v>38225</v>
          </cell>
          <cell r="AA785">
            <v>6000000</v>
          </cell>
          <cell r="AB785">
            <v>0</v>
          </cell>
          <cell r="AC785" t="str">
            <v>1993</v>
          </cell>
          <cell r="AD785" t="str">
            <v>Dirección Territorial Medellín</v>
          </cell>
          <cell r="AF785" t="str">
            <v>BARRIDO - TH - TERRITORIAL - CENSISTA RUTA</v>
          </cell>
          <cell r="AG785" t="str">
            <v>CE_02 - Informe operativo de recolección del Censo Económico Nacional Urbano CENU 2024 finalizado.
(Línea Base 2024 70%)</v>
          </cell>
          <cell r="AH785">
            <v>1</v>
          </cell>
          <cell r="AI785">
            <v>0</v>
          </cell>
          <cell r="AJ785">
            <v>0</v>
          </cell>
          <cell r="AK785">
            <v>0</v>
          </cell>
          <cell r="AL785">
            <v>0</v>
          </cell>
          <cell r="AM785">
            <v>1</v>
          </cell>
          <cell r="AN785" t="str">
            <v>CE_02</v>
          </cell>
          <cell r="AO785">
            <v>6000000</v>
          </cell>
          <cell r="AP785" t="str">
            <v>0</v>
          </cell>
          <cell r="AQ785">
            <v>0</v>
          </cell>
          <cell r="AR785" t="str">
            <v>0</v>
          </cell>
          <cell r="AS785">
            <v>0</v>
          </cell>
          <cell r="AT785">
            <v>6000000</v>
          </cell>
          <cell r="AU785">
            <v>0</v>
          </cell>
        </row>
        <row r="786">
          <cell r="A786">
            <v>370710525</v>
          </cell>
          <cell r="B786" t="str">
            <v>GIT Censo Económico</v>
          </cell>
          <cell r="C786" t="str">
            <v>CE</v>
          </cell>
          <cell r="D786" t="str">
            <v>CE_2025_DRA_BDC</v>
          </cell>
          <cell r="E786" t="str">
            <v>Censo Economico</v>
          </cell>
          <cell r="F786" t="str">
            <v>Producción de información estructural</v>
          </cell>
          <cell r="G786" t="str">
            <v>Bases de datos Censal</v>
          </cell>
          <cell r="H786" t="str">
            <v>CE-Producción de información estructural-Bases de datos Censal</v>
          </cell>
          <cell r="I786" t="str">
            <v>202300000000099</v>
          </cell>
          <cell r="J786" t="str">
            <v>DIRECCIÓN TERRITORIAL CENTRO</v>
          </cell>
          <cell r="K786" t="str">
            <v>BOGOTÁ</v>
          </cell>
          <cell r="L786" t="str">
            <v>Talento Humano</v>
          </cell>
          <cell r="M786" t="str">
            <v>Profesional Junior</v>
          </cell>
          <cell r="N786" t="str">
            <v>3</v>
          </cell>
          <cell r="O786">
            <v>1</v>
          </cell>
          <cell r="P786" t="str">
            <v>15</v>
          </cell>
          <cell r="Q786" t="str">
            <v>1.5000000000</v>
          </cell>
          <cell r="R786">
            <v>100</v>
          </cell>
          <cell r="S786">
            <v>4200000</v>
          </cell>
          <cell r="T786" t="str">
            <v>2025-02-03</v>
          </cell>
          <cell r="U786">
            <v>18900000</v>
          </cell>
          <cell r="V786">
            <v>18900000</v>
          </cell>
          <cell r="W786">
            <v>0</v>
          </cell>
          <cell r="X786" t="str">
            <v>NO</v>
          </cell>
          <cell r="Y786" t="str">
            <v>NO</v>
          </cell>
          <cell r="Z786" t="str">
            <v>90225</v>
          </cell>
          <cell r="AA786">
            <v>18900000</v>
          </cell>
          <cell r="AB786">
            <v>0</v>
          </cell>
          <cell r="AC786" t="str">
            <v>1902</v>
          </cell>
          <cell r="AD786" t="str">
            <v>Dirección Territorial Bogotá</v>
          </cell>
          <cell r="AF786" t="str">
            <v>BARRIDO - TH - TERRITORIAL - GESTOR OPERATIVO SEDE</v>
          </cell>
          <cell r="AG786" t="str">
            <v>CE_02 - Informe operativo de recolección del Censo Económico Nacional Urbano CENU 2024 finalizado.
(Línea Base 2024 70%)</v>
          </cell>
          <cell r="AH786">
            <v>1</v>
          </cell>
          <cell r="AI786">
            <v>0</v>
          </cell>
          <cell r="AJ786">
            <v>0</v>
          </cell>
          <cell r="AK786">
            <v>0</v>
          </cell>
          <cell r="AL786">
            <v>0</v>
          </cell>
          <cell r="AM786">
            <v>1</v>
          </cell>
          <cell r="AN786" t="str">
            <v>CE_02</v>
          </cell>
          <cell r="AO786">
            <v>18900000</v>
          </cell>
          <cell r="AP786" t="str">
            <v>0</v>
          </cell>
          <cell r="AQ786">
            <v>0</v>
          </cell>
          <cell r="AR786" t="str">
            <v>0</v>
          </cell>
          <cell r="AS786">
            <v>0</v>
          </cell>
          <cell r="AT786">
            <v>18900000</v>
          </cell>
          <cell r="AU786">
            <v>0</v>
          </cell>
        </row>
        <row r="787">
          <cell r="A787">
            <v>370610525</v>
          </cell>
          <cell r="B787" t="str">
            <v>GIT Censo Económico</v>
          </cell>
          <cell r="C787" t="str">
            <v>CE</v>
          </cell>
          <cell r="D787" t="str">
            <v>CE_2025_DRA_BDC</v>
          </cell>
          <cell r="E787" t="str">
            <v>Censo Economico</v>
          </cell>
          <cell r="F787" t="str">
            <v>Producción de información estructural</v>
          </cell>
          <cell r="G787" t="str">
            <v>Bases de datos Censal</v>
          </cell>
          <cell r="H787" t="str">
            <v>CE-Producción de información estructural-Bases de datos Censal</v>
          </cell>
          <cell r="I787" t="str">
            <v>202300000000099</v>
          </cell>
          <cell r="J787" t="str">
            <v>DIRECCIÓN TERRITORIAL CENTRO</v>
          </cell>
          <cell r="K787" t="str">
            <v>BOGOTÁ</v>
          </cell>
          <cell r="L787" t="str">
            <v>Talento Humano</v>
          </cell>
          <cell r="M787" t="str">
            <v>Tecnico</v>
          </cell>
          <cell r="N787" t="str">
            <v>8</v>
          </cell>
          <cell r="O787">
            <v>2</v>
          </cell>
          <cell r="P787" t="str">
            <v>10</v>
          </cell>
          <cell r="Q787" t="str">
            <v>2.3333333333</v>
          </cell>
          <cell r="R787">
            <v>100</v>
          </cell>
          <cell r="S787">
            <v>3000000</v>
          </cell>
          <cell r="T787" t="str">
            <v>2025-02-03</v>
          </cell>
          <cell r="U787">
            <v>56000000</v>
          </cell>
          <cell r="V787">
            <v>56000000</v>
          </cell>
          <cell r="W787">
            <v>0</v>
          </cell>
          <cell r="X787" t="str">
            <v>no</v>
          </cell>
          <cell r="Y787" t="str">
            <v>no</v>
          </cell>
          <cell r="Z787" t="str">
            <v>89825</v>
          </cell>
          <cell r="AA787">
            <v>56000000</v>
          </cell>
          <cell r="AB787">
            <v>0</v>
          </cell>
          <cell r="AC787" t="str">
            <v>1824</v>
          </cell>
          <cell r="AD787" t="str">
            <v>Dirección Territorial Bogotá</v>
          </cell>
          <cell r="AF787" t="str">
            <v>TH FORTALECIMIENTO ADMINISTRATIVO TERRITORIAL 2</v>
          </cell>
          <cell r="AG787" t="str">
            <v>CE_01 - Documentos con los principales resultados, logros y dificultades en el desarrollo de los operativos de recolección del Censo Económico Nacional Urbano (Línea Base 2024 94%)</v>
          </cell>
          <cell r="AH787">
            <v>1</v>
          </cell>
          <cell r="AI787">
            <v>0</v>
          </cell>
          <cell r="AJ787">
            <v>0</v>
          </cell>
          <cell r="AK787">
            <v>0</v>
          </cell>
          <cell r="AL787">
            <v>0</v>
          </cell>
          <cell r="AM787">
            <v>1</v>
          </cell>
          <cell r="AN787" t="str">
            <v>CE_01</v>
          </cell>
          <cell r="AO787">
            <v>56000000</v>
          </cell>
          <cell r="AP787" t="str">
            <v>0</v>
          </cell>
          <cell r="AQ787">
            <v>0</v>
          </cell>
          <cell r="AR787" t="str">
            <v>0</v>
          </cell>
          <cell r="AS787">
            <v>0</v>
          </cell>
          <cell r="AT787">
            <v>56000000</v>
          </cell>
          <cell r="AU787">
            <v>0</v>
          </cell>
        </row>
        <row r="788">
          <cell r="A788">
            <v>370510525</v>
          </cell>
          <cell r="B788" t="str">
            <v>GIT Censo Económico</v>
          </cell>
          <cell r="C788" t="str">
            <v>CE</v>
          </cell>
          <cell r="D788" t="str">
            <v>CE_2025_DRA_BDC</v>
          </cell>
          <cell r="E788" t="str">
            <v>Censo Economico</v>
          </cell>
          <cell r="F788" t="str">
            <v>Producción de información estructural</v>
          </cell>
          <cell r="G788" t="str">
            <v>Bases de datos Censal</v>
          </cell>
          <cell r="H788" t="str">
            <v>CE-Producción de información estructural-Bases de datos Censal</v>
          </cell>
          <cell r="I788" t="str">
            <v>202300000000099</v>
          </cell>
          <cell r="J788" t="str">
            <v>DIRECCIÓN TERRITORIAL CENTRO</v>
          </cell>
          <cell r="K788" t="str">
            <v>BOGOTÁ</v>
          </cell>
          <cell r="L788" t="str">
            <v>Talento Humano</v>
          </cell>
          <cell r="M788" t="str">
            <v>Coordinador de Campo</v>
          </cell>
          <cell r="N788" t="str">
            <v>4</v>
          </cell>
          <cell r="O788">
            <v>1</v>
          </cell>
          <cell r="P788" t="str">
            <v>15</v>
          </cell>
          <cell r="Q788" t="str">
            <v>1.5000000000</v>
          </cell>
          <cell r="R788">
            <v>100</v>
          </cell>
          <cell r="S788">
            <v>3000000</v>
          </cell>
          <cell r="T788" t="str">
            <v>2025-02-03</v>
          </cell>
          <cell r="U788">
            <v>18000000</v>
          </cell>
          <cell r="V788">
            <v>18000000</v>
          </cell>
          <cell r="W788">
            <v>0</v>
          </cell>
          <cell r="X788" t="str">
            <v>NO</v>
          </cell>
          <cell r="Y788" t="str">
            <v>NO</v>
          </cell>
          <cell r="Z788" t="str">
            <v>88625</v>
          </cell>
          <cell r="AA788">
            <v>18000000</v>
          </cell>
          <cell r="AB788">
            <v>0</v>
          </cell>
          <cell r="AC788" t="str">
            <v>1744</v>
          </cell>
          <cell r="AD788" t="str">
            <v>Dirección Territorial Bogotá</v>
          </cell>
          <cell r="AF788" t="str">
            <v>BARRIDO - TH - TERRITORIAL - COORDINADOR DE CAMPO</v>
          </cell>
          <cell r="AG788" t="str">
            <v>CE_02 - Informe operativo de recolección del Censo Económico Nacional Urbano CENU 2024 finalizado.
(Línea Base 2024 70%)</v>
          </cell>
          <cell r="AH788">
            <v>1</v>
          </cell>
          <cell r="AI788">
            <v>0</v>
          </cell>
          <cell r="AJ788">
            <v>0</v>
          </cell>
          <cell r="AK788">
            <v>0</v>
          </cell>
          <cell r="AL788">
            <v>0</v>
          </cell>
          <cell r="AM788">
            <v>1</v>
          </cell>
          <cell r="AN788" t="str">
            <v>CE_02</v>
          </cell>
          <cell r="AO788">
            <v>18000000</v>
          </cell>
          <cell r="AP788" t="str">
            <v>0</v>
          </cell>
          <cell r="AQ788">
            <v>0</v>
          </cell>
          <cell r="AR788" t="str">
            <v>0</v>
          </cell>
          <cell r="AS788">
            <v>0</v>
          </cell>
          <cell r="AT788">
            <v>18000000</v>
          </cell>
          <cell r="AU788">
            <v>0</v>
          </cell>
        </row>
        <row r="789">
          <cell r="A789">
            <v>370410525</v>
          </cell>
          <cell r="B789" t="str">
            <v>GIT Censo Económico</v>
          </cell>
          <cell r="C789" t="str">
            <v>CE</v>
          </cell>
          <cell r="D789" t="str">
            <v>CE_2025_DRA_BDC</v>
          </cell>
          <cell r="E789" t="str">
            <v>Censo Economico</v>
          </cell>
          <cell r="F789" t="str">
            <v>Producción de información estructural</v>
          </cell>
          <cell r="G789" t="str">
            <v>Bases de datos Censal</v>
          </cell>
          <cell r="H789" t="str">
            <v>CE-Producción de información estructural-Bases de datos Censal</v>
          </cell>
          <cell r="I789" t="str">
            <v>202300000000099</v>
          </cell>
          <cell r="J789" t="str">
            <v>DIRECCIÓN TERRITORIAL CENTRO</v>
          </cell>
          <cell r="K789" t="str">
            <v>BOGOTÁ</v>
          </cell>
          <cell r="L789" t="str">
            <v>Talento Humano</v>
          </cell>
          <cell r="M789" t="str">
            <v>Supervisor I</v>
          </cell>
          <cell r="N789" t="str">
            <v>25</v>
          </cell>
          <cell r="O789">
            <v>1</v>
          </cell>
          <cell r="P789" t="str">
            <v>15</v>
          </cell>
          <cell r="Q789" t="str">
            <v>1.5000000000</v>
          </cell>
          <cell r="R789">
            <v>100</v>
          </cell>
          <cell r="S789">
            <v>2500000</v>
          </cell>
          <cell r="T789" t="str">
            <v>2025-02-03</v>
          </cell>
          <cell r="U789">
            <v>93750000</v>
          </cell>
          <cell r="V789">
            <v>93750000</v>
          </cell>
          <cell r="W789">
            <v>0</v>
          </cell>
          <cell r="X789" t="str">
            <v>NO</v>
          </cell>
          <cell r="Y789" t="str">
            <v>NO</v>
          </cell>
          <cell r="Z789" t="str">
            <v>88525</v>
          </cell>
          <cell r="AA789">
            <v>93750000</v>
          </cell>
          <cell r="AB789">
            <v>0</v>
          </cell>
          <cell r="AC789" t="str">
            <v>1743</v>
          </cell>
          <cell r="AD789" t="str">
            <v>Dirección Territorial Bogotá</v>
          </cell>
          <cell r="AF789" t="str">
            <v>BARRIDO - TH - TERRITORIAL - SUPERVISOR</v>
          </cell>
          <cell r="AG789" t="str">
            <v>CE_02 - Informe operativo de recolección del Censo Económico Nacional Urbano CENU 2024 finalizado.
(Línea Base 2024 70%)</v>
          </cell>
          <cell r="AH789">
            <v>1</v>
          </cell>
          <cell r="AI789">
            <v>0</v>
          </cell>
          <cell r="AJ789">
            <v>0</v>
          </cell>
          <cell r="AK789">
            <v>0</v>
          </cell>
          <cell r="AL789">
            <v>0</v>
          </cell>
          <cell r="AM789">
            <v>1</v>
          </cell>
          <cell r="AN789" t="str">
            <v>CE_02</v>
          </cell>
          <cell r="AO789">
            <v>93750000</v>
          </cell>
          <cell r="AP789" t="str">
            <v>0</v>
          </cell>
          <cell r="AQ789">
            <v>0</v>
          </cell>
          <cell r="AR789" t="str">
            <v>0</v>
          </cell>
          <cell r="AS789">
            <v>0</v>
          </cell>
          <cell r="AT789">
            <v>93750000</v>
          </cell>
          <cell r="AU789">
            <v>0</v>
          </cell>
        </row>
        <row r="790">
          <cell r="A790">
            <v>370310525</v>
          </cell>
          <cell r="B790" t="str">
            <v>GIT Censo Económico</v>
          </cell>
          <cell r="C790" t="str">
            <v>CE</v>
          </cell>
          <cell r="D790" t="str">
            <v>CE_2025_DRA_BDC</v>
          </cell>
          <cell r="E790" t="str">
            <v>Censo Economico</v>
          </cell>
          <cell r="F790" t="str">
            <v>Producción de información estructural</v>
          </cell>
          <cell r="G790" t="str">
            <v>Bases de datos Censal</v>
          </cell>
          <cell r="H790" t="str">
            <v>CE-Producción de información estructural-Bases de datos Censal</v>
          </cell>
          <cell r="I790" t="str">
            <v>202300000000099</v>
          </cell>
          <cell r="J790" t="str">
            <v>DIRECCIÓN TERRITORIAL CENTRO</v>
          </cell>
          <cell r="K790" t="str">
            <v>BOGOTÁ</v>
          </cell>
          <cell r="L790" t="str">
            <v>Talento Humano</v>
          </cell>
          <cell r="M790" t="str">
            <v>Encuestador</v>
          </cell>
          <cell r="N790" t="str">
            <v>93</v>
          </cell>
          <cell r="O790">
            <v>1</v>
          </cell>
          <cell r="P790" t="str">
            <v>15</v>
          </cell>
          <cell r="Q790" t="str">
            <v>1.5000000000</v>
          </cell>
          <cell r="R790">
            <v>100</v>
          </cell>
          <cell r="S790">
            <v>2000000</v>
          </cell>
          <cell r="T790" t="str">
            <v>2025-02-03</v>
          </cell>
          <cell r="U790">
            <v>279000000</v>
          </cell>
          <cell r="V790">
            <v>279000000</v>
          </cell>
          <cell r="W790">
            <v>0</v>
          </cell>
          <cell r="X790" t="str">
            <v>NO</v>
          </cell>
          <cell r="Y790" t="str">
            <v>NO</v>
          </cell>
          <cell r="Z790" t="str">
            <v>89625</v>
          </cell>
          <cell r="AA790">
            <v>279000000</v>
          </cell>
          <cell r="AB790">
            <v>0</v>
          </cell>
          <cell r="AC790" t="str">
            <v>1742</v>
          </cell>
          <cell r="AD790" t="str">
            <v>Dirección Territorial Bogotá</v>
          </cell>
          <cell r="AF790" t="str">
            <v>BARRIDO - TH - TERRITORIAL - CENSISTA</v>
          </cell>
          <cell r="AG790" t="str">
            <v>CE_02 - Informe operativo de recolección del Censo Económico Nacional Urbano CENU 2024 finalizado.
(Línea Base 2024 70%)</v>
          </cell>
          <cell r="AH790">
            <v>1</v>
          </cell>
          <cell r="AI790">
            <v>0</v>
          </cell>
          <cell r="AJ790">
            <v>0</v>
          </cell>
          <cell r="AK790">
            <v>0</v>
          </cell>
          <cell r="AL790">
            <v>0</v>
          </cell>
          <cell r="AM790">
            <v>1</v>
          </cell>
          <cell r="AN790" t="str">
            <v>CE_02</v>
          </cell>
          <cell r="AO790">
            <v>279000000</v>
          </cell>
          <cell r="AP790" t="str">
            <v>0</v>
          </cell>
          <cell r="AQ790">
            <v>0</v>
          </cell>
          <cell r="AR790" t="str">
            <v>0</v>
          </cell>
          <cell r="AS790">
            <v>0</v>
          </cell>
          <cell r="AT790">
            <v>279000000</v>
          </cell>
          <cell r="AU790">
            <v>0</v>
          </cell>
        </row>
        <row r="791">
          <cell r="A791">
            <v>370210525</v>
          </cell>
          <cell r="B791" t="str">
            <v>GIT Censo Económico</v>
          </cell>
          <cell r="C791" t="str">
            <v>CE</v>
          </cell>
          <cell r="D791" t="str">
            <v>CE_2025_DRA_BDC</v>
          </cell>
          <cell r="E791" t="str">
            <v>Censo Economico</v>
          </cell>
          <cell r="F791" t="str">
            <v>Producción de información estructural</v>
          </cell>
          <cell r="G791" t="str">
            <v>Bases de datos Censal</v>
          </cell>
          <cell r="H791" t="str">
            <v>CE-Producción de información estructural-Bases de datos Censal</v>
          </cell>
          <cell r="I791" t="str">
            <v>202300000000099</v>
          </cell>
          <cell r="J791" t="str">
            <v>DIRECCIÓN TERRITORIAL NORTE</v>
          </cell>
          <cell r="K791" t="str">
            <v>SINCELEJO</v>
          </cell>
          <cell r="L791" t="str">
            <v>Talento Humano</v>
          </cell>
          <cell r="M791" t="str">
            <v>Supervisor I</v>
          </cell>
          <cell r="N791" t="str">
            <v>1</v>
          </cell>
          <cell r="O791">
            <v>1</v>
          </cell>
          <cell r="P791" t="str">
            <v>15</v>
          </cell>
          <cell r="Q791" t="str">
            <v>1.5000000000</v>
          </cell>
          <cell r="R791">
            <v>100</v>
          </cell>
          <cell r="S791">
            <v>2500000</v>
          </cell>
          <cell r="T791" t="str">
            <v>2025-02-03</v>
          </cell>
          <cell r="U791">
            <v>3750000</v>
          </cell>
          <cell r="V791">
            <v>3750000</v>
          </cell>
          <cell r="W791">
            <v>0</v>
          </cell>
          <cell r="X791" t="str">
            <v>NO</v>
          </cell>
          <cell r="Y791" t="str">
            <v>NO</v>
          </cell>
          <cell r="Z791" t="str">
            <v>67725</v>
          </cell>
          <cell r="AA791">
            <v>3750000</v>
          </cell>
          <cell r="AB791">
            <v>0</v>
          </cell>
          <cell r="AC791" t="str">
            <v>1813</v>
          </cell>
          <cell r="AD791" t="str">
            <v>Dirección Territorial Barranquilla</v>
          </cell>
          <cell r="AF791" t="str">
            <v>BARRIDO - TH - TERRITORIAL - SUPERVISOR RUTA</v>
          </cell>
          <cell r="AG791" t="str">
            <v>CE_02 - Informe operativo de recolección del Censo Económico Nacional Urbano CENU 2024 finalizado.
(Línea Base 2024 70%)</v>
          </cell>
          <cell r="AH791">
            <v>1</v>
          </cell>
          <cell r="AI791">
            <v>0</v>
          </cell>
          <cell r="AJ791">
            <v>0</v>
          </cell>
          <cell r="AK791">
            <v>0</v>
          </cell>
          <cell r="AL791">
            <v>0</v>
          </cell>
          <cell r="AM791">
            <v>1</v>
          </cell>
          <cell r="AN791" t="str">
            <v>CE_02</v>
          </cell>
          <cell r="AO791">
            <v>3750000</v>
          </cell>
          <cell r="AP791" t="str">
            <v>0</v>
          </cell>
          <cell r="AQ791">
            <v>0</v>
          </cell>
          <cell r="AR791" t="str">
            <v>0</v>
          </cell>
          <cell r="AS791">
            <v>0</v>
          </cell>
          <cell r="AT791">
            <v>3750000</v>
          </cell>
          <cell r="AU791">
            <v>0</v>
          </cell>
        </row>
        <row r="792">
          <cell r="A792">
            <v>370110525</v>
          </cell>
          <cell r="B792" t="str">
            <v>GIT Censo Económico</v>
          </cell>
          <cell r="C792" t="str">
            <v>CE</v>
          </cell>
          <cell r="D792" t="str">
            <v>CE_2025_DRA_BDC</v>
          </cell>
          <cell r="E792" t="str">
            <v>Censo Economico</v>
          </cell>
          <cell r="F792" t="str">
            <v>Producción de información estructural</v>
          </cell>
          <cell r="G792" t="str">
            <v>Bases de datos Censal</v>
          </cell>
          <cell r="H792" t="str">
            <v>CE-Producción de información estructural-Bases de datos Censal</v>
          </cell>
          <cell r="I792" t="str">
            <v>202300000000099</v>
          </cell>
          <cell r="J792" t="str">
            <v>DIRECCIÓN TERRITORIAL NORTE</v>
          </cell>
          <cell r="K792" t="str">
            <v>SINCELEJO</v>
          </cell>
          <cell r="L792" t="str">
            <v>Talento Humano</v>
          </cell>
          <cell r="M792" t="str">
            <v>Encuestador</v>
          </cell>
          <cell r="N792" t="str">
            <v>3</v>
          </cell>
          <cell r="O792">
            <v>1</v>
          </cell>
          <cell r="P792" t="str">
            <v>15</v>
          </cell>
          <cell r="Q792" t="str">
            <v>1.5000000000</v>
          </cell>
          <cell r="R792">
            <v>100</v>
          </cell>
          <cell r="S792">
            <v>2000000</v>
          </cell>
          <cell r="T792" t="str">
            <v>2025-02-03</v>
          </cell>
          <cell r="U792">
            <v>9000000</v>
          </cell>
          <cell r="V792">
            <v>9000000</v>
          </cell>
          <cell r="W792">
            <v>0</v>
          </cell>
          <cell r="X792" t="str">
            <v>NO</v>
          </cell>
          <cell r="Y792" t="str">
            <v>NO</v>
          </cell>
          <cell r="Z792" t="str">
            <v>67825</v>
          </cell>
          <cell r="AA792">
            <v>9000000</v>
          </cell>
          <cell r="AB792">
            <v>0</v>
          </cell>
          <cell r="AC792" t="str">
            <v>1814</v>
          </cell>
          <cell r="AD792" t="str">
            <v>Dirección Territorial Barranquilla</v>
          </cell>
          <cell r="AF792" t="str">
            <v>BARRIDO - TH - TERRITORIAL - CENSISTA RUTA</v>
          </cell>
          <cell r="AG792" t="str">
            <v>CE_02 - Informe operativo de recolección del Censo Económico Nacional Urbano CENU 2024 finalizado.
(Línea Base 2024 70%)</v>
          </cell>
          <cell r="AH792">
            <v>1</v>
          </cell>
          <cell r="AI792">
            <v>0</v>
          </cell>
          <cell r="AJ792">
            <v>0</v>
          </cell>
          <cell r="AK792">
            <v>0</v>
          </cell>
          <cell r="AL792">
            <v>0</v>
          </cell>
          <cell r="AM792">
            <v>1</v>
          </cell>
          <cell r="AN792" t="str">
            <v>CE_02</v>
          </cell>
          <cell r="AO792">
            <v>9000000</v>
          </cell>
          <cell r="AP792" t="str">
            <v>0</v>
          </cell>
          <cell r="AQ792">
            <v>0</v>
          </cell>
          <cell r="AR792" t="str">
            <v>0</v>
          </cell>
          <cell r="AS792">
            <v>0</v>
          </cell>
          <cell r="AT792">
            <v>9000000</v>
          </cell>
          <cell r="AU792">
            <v>0</v>
          </cell>
        </row>
        <row r="793">
          <cell r="A793">
            <v>370010525</v>
          </cell>
          <cell r="B793" t="str">
            <v>GIT Censo Económico</v>
          </cell>
          <cell r="C793" t="str">
            <v>CE</v>
          </cell>
          <cell r="D793" t="str">
            <v>CE_2025_DRA_BDC</v>
          </cell>
          <cell r="E793" t="str">
            <v>Censo Economico</v>
          </cell>
          <cell r="F793" t="str">
            <v>Producción de información estructural</v>
          </cell>
          <cell r="G793" t="str">
            <v>Bases de datos Censal</v>
          </cell>
          <cell r="H793" t="str">
            <v>CE-Producción de información estructural-Bases de datos Censal</v>
          </cell>
          <cell r="I793" t="str">
            <v>202300000000099</v>
          </cell>
          <cell r="J793" t="str">
            <v>DIRECCIÓN TERRITORIAL NORTE</v>
          </cell>
          <cell r="K793" t="str">
            <v>VALLEDUPAR</v>
          </cell>
          <cell r="L793" t="str">
            <v>Talento Humano</v>
          </cell>
          <cell r="M793" t="str">
            <v>Supervisor I</v>
          </cell>
          <cell r="N793" t="str">
            <v>1</v>
          </cell>
          <cell r="O793">
            <v>1</v>
          </cell>
          <cell r="P793" t="str">
            <v>15</v>
          </cell>
          <cell r="Q793" t="str">
            <v>1.5000000000</v>
          </cell>
          <cell r="R793">
            <v>100</v>
          </cell>
          <cell r="S793">
            <v>2500000</v>
          </cell>
          <cell r="T793" t="str">
            <v>2025-02-03</v>
          </cell>
          <cell r="U793">
            <v>3750000</v>
          </cell>
          <cell r="V793">
            <v>3750000</v>
          </cell>
          <cell r="W793">
            <v>0</v>
          </cell>
          <cell r="X793" t="str">
            <v>NO</v>
          </cell>
          <cell r="Y793" t="str">
            <v>NO</v>
          </cell>
          <cell r="Z793" t="str">
            <v>68025</v>
          </cell>
          <cell r="AA793">
            <v>3750000</v>
          </cell>
          <cell r="AB793">
            <v>0</v>
          </cell>
          <cell r="AC793" t="str">
            <v>1815</v>
          </cell>
          <cell r="AD793" t="str">
            <v>Dirección Territorial Barranquilla</v>
          </cell>
          <cell r="AF793" t="str">
            <v>BARRIDO - TH - TERRITORIAL - SUPERVISOR</v>
          </cell>
          <cell r="AG793" t="str">
            <v>CE_02 - Informe operativo de recolección del Censo Económico Nacional Urbano CENU 2024 finalizado.
(Línea Base 2024 70%)</v>
          </cell>
          <cell r="AH793">
            <v>1</v>
          </cell>
          <cell r="AI793">
            <v>0</v>
          </cell>
          <cell r="AJ793">
            <v>0</v>
          </cell>
          <cell r="AK793">
            <v>0</v>
          </cell>
          <cell r="AL793">
            <v>0</v>
          </cell>
          <cell r="AM793">
            <v>1</v>
          </cell>
          <cell r="AN793" t="str">
            <v>CE_02</v>
          </cell>
          <cell r="AO793">
            <v>3750000</v>
          </cell>
          <cell r="AP793" t="str">
            <v>0</v>
          </cell>
          <cell r="AQ793">
            <v>0</v>
          </cell>
          <cell r="AR793" t="str">
            <v>0</v>
          </cell>
          <cell r="AS793">
            <v>0</v>
          </cell>
          <cell r="AT793">
            <v>3750000</v>
          </cell>
          <cell r="AU793">
            <v>0</v>
          </cell>
        </row>
        <row r="794">
          <cell r="A794">
            <v>369910525</v>
          </cell>
          <cell r="B794" t="str">
            <v>GIT Censo Económico</v>
          </cell>
          <cell r="C794" t="str">
            <v>CE</v>
          </cell>
          <cell r="D794" t="str">
            <v>CE_2025_DRA_BDC</v>
          </cell>
          <cell r="E794" t="str">
            <v>Censo Economico</v>
          </cell>
          <cell r="F794" t="str">
            <v>Producción de información estructural</v>
          </cell>
          <cell r="G794" t="str">
            <v>Bases de datos Censal</v>
          </cell>
          <cell r="H794" t="str">
            <v>CE-Producción de información estructural-Bases de datos Censal</v>
          </cell>
          <cell r="I794" t="str">
            <v>202300000000099</v>
          </cell>
          <cell r="J794" t="str">
            <v>DIRECCIÓN TERRITORIAL NORTE</v>
          </cell>
          <cell r="K794" t="str">
            <v>SOLEDAD</v>
          </cell>
          <cell r="L794" t="str">
            <v>Talento Humano</v>
          </cell>
          <cell r="M794" t="str">
            <v>Supervisor I</v>
          </cell>
          <cell r="N794" t="str">
            <v>1</v>
          </cell>
          <cell r="O794">
            <v>1</v>
          </cell>
          <cell r="P794" t="str">
            <v>15</v>
          </cell>
          <cell r="Q794" t="str">
            <v>1.5000000000</v>
          </cell>
          <cell r="R794">
            <v>100</v>
          </cell>
          <cell r="S794">
            <v>2500000</v>
          </cell>
          <cell r="T794" t="str">
            <v>2025-02-03</v>
          </cell>
          <cell r="U794">
            <v>3750000</v>
          </cell>
          <cell r="V794">
            <v>3750000</v>
          </cell>
          <cell r="W794">
            <v>0</v>
          </cell>
          <cell r="X794" t="str">
            <v>NO</v>
          </cell>
          <cell r="Y794" t="str">
            <v>NO</v>
          </cell>
          <cell r="Z794" t="str">
            <v>68025</v>
          </cell>
          <cell r="AA794">
            <v>3750000</v>
          </cell>
          <cell r="AB794">
            <v>0</v>
          </cell>
          <cell r="AC794" t="str">
            <v>1815</v>
          </cell>
          <cell r="AD794" t="str">
            <v>Dirección Territorial Barranquilla</v>
          </cell>
          <cell r="AF794" t="str">
            <v>BARRIDO - TH - TERRITORIAL - SUPERVISOR</v>
          </cell>
          <cell r="AG794" t="str">
            <v>CE_02 - Informe operativo de recolección del Censo Económico Nacional Urbano CENU 2024 finalizado.
(Línea Base 2024 70%)</v>
          </cell>
          <cell r="AH794">
            <v>1</v>
          </cell>
          <cell r="AI794">
            <v>0</v>
          </cell>
          <cell r="AJ794">
            <v>0</v>
          </cell>
          <cell r="AK794">
            <v>0</v>
          </cell>
          <cell r="AL794">
            <v>0</v>
          </cell>
          <cell r="AM794">
            <v>1</v>
          </cell>
          <cell r="AN794" t="str">
            <v>CE_02</v>
          </cell>
          <cell r="AO794">
            <v>3750000</v>
          </cell>
          <cell r="AP794" t="str">
            <v>0</v>
          </cell>
          <cell r="AQ794">
            <v>0</v>
          </cell>
          <cell r="AR794" t="str">
            <v>0</v>
          </cell>
          <cell r="AS794">
            <v>0</v>
          </cell>
          <cell r="AT794">
            <v>3750000</v>
          </cell>
          <cell r="AU794">
            <v>0</v>
          </cell>
        </row>
        <row r="795">
          <cell r="A795">
            <v>369810525</v>
          </cell>
          <cell r="B795" t="str">
            <v>GIT Censo Económico</v>
          </cell>
          <cell r="C795" t="str">
            <v>CE</v>
          </cell>
          <cell r="D795" t="str">
            <v>CE_2025_DRA_BDC</v>
          </cell>
          <cell r="E795" t="str">
            <v>Censo Economico</v>
          </cell>
          <cell r="F795" t="str">
            <v>Producción de información estructural</v>
          </cell>
          <cell r="G795" t="str">
            <v>Bases de datos Censal</v>
          </cell>
          <cell r="H795" t="str">
            <v>CE-Producción de información estructural-Bases de datos Censal</v>
          </cell>
          <cell r="I795" t="str">
            <v>202300000000099</v>
          </cell>
          <cell r="J795" t="str">
            <v>DIRECCIÓN TERRITORIAL NORTE</v>
          </cell>
          <cell r="K795" t="str">
            <v>SANTA MARTA</v>
          </cell>
          <cell r="L795" t="str">
            <v>Talento Humano</v>
          </cell>
          <cell r="M795" t="str">
            <v>Supervisor I</v>
          </cell>
          <cell r="N795" t="str">
            <v>1</v>
          </cell>
          <cell r="O795">
            <v>1</v>
          </cell>
          <cell r="P795" t="str">
            <v>15</v>
          </cell>
          <cell r="Q795" t="str">
            <v>1.5000000000</v>
          </cell>
          <cell r="R795">
            <v>100</v>
          </cell>
          <cell r="S795">
            <v>2500000</v>
          </cell>
          <cell r="T795" t="str">
            <v>2025-02-03</v>
          </cell>
          <cell r="U795">
            <v>3750000</v>
          </cell>
          <cell r="V795">
            <v>3750000</v>
          </cell>
          <cell r="W795">
            <v>0</v>
          </cell>
          <cell r="X795" t="str">
            <v>NO</v>
          </cell>
          <cell r="Y795" t="str">
            <v>NO</v>
          </cell>
          <cell r="Z795" t="str">
            <v>68025</v>
          </cell>
          <cell r="AA795">
            <v>3750000</v>
          </cell>
          <cell r="AB795">
            <v>0</v>
          </cell>
          <cell r="AC795" t="str">
            <v>1815</v>
          </cell>
          <cell r="AD795" t="str">
            <v>Dirección Territorial Barranquilla</v>
          </cell>
          <cell r="AF795" t="str">
            <v>BARRIDO - TH - TERRITORIAL - SUPERVISOR</v>
          </cell>
          <cell r="AG795" t="str">
            <v>CE_02 - Informe operativo de recolección del Censo Económico Nacional Urbano CENU 2024 finalizado.
(Línea Base 2024 70%)</v>
          </cell>
          <cell r="AH795">
            <v>1</v>
          </cell>
          <cell r="AI795">
            <v>0</v>
          </cell>
          <cell r="AJ795">
            <v>0</v>
          </cell>
          <cell r="AK795">
            <v>0</v>
          </cell>
          <cell r="AL795">
            <v>0</v>
          </cell>
          <cell r="AM795">
            <v>1</v>
          </cell>
          <cell r="AN795" t="str">
            <v>CE_02</v>
          </cell>
          <cell r="AO795">
            <v>3750000</v>
          </cell>
          <cell r="AP795" t="str">
            <v>0</v>
          </cell>
          <cell r="AQ795">
            <v>0</v>
          </cell>
          <cell r="AR795" t="str">
            <v>0</v>
          </cell>
          <cell r="AS795">
            <v>0</v>
          </cell>
          <cell r="AT795">
            <v>3750000</v>
          </cell>
          <cell r="AU795">
            <v>0</v>
          </cell>
        </row>
        <row r="796">
          <cell r="A796">
            <v>369710525</v>
          </cell>
          <cell r="B796" t="str">
            <v>GIT Censo Económico</v>
          </cell>
          <cell r="C796" t="str">
            <v>CE</v>
          </cell>
          <cell r="D796" t="str">
            <v>CE_2025_DRA_BDC</v>
          </cell>
          <cell r="E796" t="str">
            <v>Censo Economico</v>
          </cell>
          <cell r="F796" t="str">
            <v>Producción de información estructural</v>
          </cell>
          <cell r="G796" t="str">
            <v>Bases de datos Censal</v>
          </cell>
          <cell r="H796" t="str">
            <v>CE-Producción de información estructural-Bases de datos Censal</v>
          </cell>
          <cell r="I796" t="str">
            <v>202300000000099</v>
          </cell>
          <cell r="J796" t="str">
            <v>DIRECCIÓN TERRITORIAL NORTE</v>
          </cell>
          <cell r="K796" t="str">
            <v>SAN ANDRÉS</v>
          </cell>
          <cell r="L796" t="str">
            <v>Talento Humano</v>
          </cell>
          <cell r="M796" t="str">
            <v>Supervisor I</v>
          </cell>
          <cell r="N796" t="str">
            <v>1</v>
          </cell>
          <cell r="O796">
            <v>1</v>
          </cell>
          <cell r="P796" t="str">
            <v>15</v>
          </cell>
          <cell r="Q796" t="str">
            <v>1.5000000000</v>
          </cell>
          <cell r="R796">
            <v>100</v>
          </cell>
          <cell r="S796">
            <v>2500000</v>
          </cell>
          <cell r="T796" t="str">
            <v>2025-02-03</v>
          </cell>
          <cell r="U796">
            <v>3750000</v>
          </cell>
          <cell r="V796">
            <v>3750000</v>
          </cell>
          <cell r="W796">
            <v>0</v>
          </cell>
          <cell r="X796" t="str">
            <v>NO</v>
          </cell>
          <cell r="Y796" t="str">
            <v>NO</v>
          </cell>
          <cell r="Z796" t="str">
            <v>68025</v>
          </cell>
          <cell r="AA796">
            <v>3750000</v>
          </cell>
          <cell r="AB796">
            <v>0</v>
          </cell>
          <cell r="AC796" t="str">
            <v>1815</v>
          </cell>
          <cell r="AD796" t="str">
            <v>Dirección Territorial Barranquilla</v>
          </cell>
          <cell r="AF796" t="str">
            <v>BARRIDO - TH - TERRITORIAL - SUPERVISOR</v>
          </cell>
          <cell r="AG796" t="str">
            <v>CE_02 - Informe operativo de recolección del Censo Económico Nacional Urbano CENU 2024 finalizado.
(Línea Base 2024 70%)</v>
          </cell>
          <cell r="AH796">
            <v>1</v>
          </cell>
          <cell r="AI796">
            <v>0</v>
          </cell>
          <cell r="AJ796">
            <v>0</v>
          </cell>
          <cell r="AK796">
            <v>0</v>
          </cell>
          <cell r="AL796">
            <v>0</v>
          </cell>
          <cell r="AM796">
            <v>1</v>
          </cell>
          <cell r="AN796" t="str">
            <v>CE_02</v>
          </cell>
          <cell r="AO796">
            <v>3750000</v>
          </cell>
          <cell r="AP796" t="str">
            <v>0</v>
          </cell>
          <cell r="AQ796">
            <v>0</v>
          </cell>
          <cell r="AR796" t="str">
            <v>0</v>
          </cell>
          <cell r="AS796">
            <v>0</v>
          </cell>
          <cell r="AT796">
            <v>3750000</v>
          </cell>
          <cell r="AU796">
            <v>0</v>
          </cell>
        </row>
        <row r="797">
          <cell r="A797">
            <v>369610525</v>
          </cell>
          <cell r="B797" t="str">
            <v>GIT Censo Económico</v>
          </cell>
          <cell r="C797" t="str">
            <v>CE</v>
          </cell>
          <cell r="D797" t="str">
            <v>CE_2025_DRA_BDC</v>
          </cell>
          <cell r="E797" t="str">
            <v>Censo Economico</v>
          </cell>
          <cell r="F797" t="str">
            <v>Producción de información estructural</v>
          </cell>
          <cell r="G797" t="str">
            <v>Bases de datos Censal</v>
          </cell>
          <cell r="H797" t="str">
            <v>CE-Producción de información estructural-Bases de datos Censal</v>
          </cell>
          <cell r="I797" t="str">
            <v>202300000000099</v>
          </cell>
          <cell r="J797" t="str">
            <v>DIRECCIÓN TERRITORIAL NORTE</v>
          </cell>
          <cell r="K797" t="str">
            <v>RIOHACHA</v>
          </cell>
          <cell r="L797" t="str">
            <v>Talento Humano</v>
          </cell>
          <cell r="M797" t="str">
            <v>Supervisor I</v>
          </cell>
          <cell r="N797" t="str">
            <v>1</v>
          </cell>
          <cell r="O797">
            <v>1</v>
          </cell>
          <cell r="P797" t="str">
            <v>15</v>
          </cell>
          <cell r="Q797" t="str">
            <v>1.5000000000</v>
          </cell>
          <cell r="R797">
            <v>100</v>
          </cell>
          <cell r="S797">
            <v>2500000</v>
          </cell>
          <cell r="T797" t="str">
            <v>2025-02-03</v>
          </cell>
          <cell r="U797">
            <v>3750000</v>
          </cell>
          <cell r="V797">
            <v>3750000</v>
          </cell>
          <cell r="W797">
            <v>0</v>
          </cell>
          <cell r="X797" t="str">
            <v>NO</v>
          </cell>
          <cell r="Y797" t="str">
            <v>NO</v>
          </cell>
          <cell r="Z797" t="str">
            <v>68025</v>
          </cell>
          <cell r="AA797">
            <v>3750000</v>
          </cell>
          <cell r="AB797">
            <v>0</v>
          </cell>
          <cell r="AC797" t="str">
            <v>1815</v>
          </cell>
          <cell r="AD797" t="str">
            <v>Dirección Territorial Barranquilla</v>
          </cell>
          <cell r="AF797" t="str">
            <v>BARRIDO - TH - TERRITORIAL - SUPERVISOR</v>
          </cell>
          <cell r="AG797" t="str">
            <v>CE_02 - Informe operativo de recolección del Censo Económico Nacional Urbano CENU 2024 finalizado.
(Línea Base 2024 70%)</v>
          </cell>
          <cell r="AH797">
            <v>1</v>
          </cell>
          <cell r="AI797">
            <v>0</v>
          </cell>
          <cell r="AJ797">
            <v>0</v>
          </cell>
          <cell r="AK797">
            <v>0</v>
          </cell>
          <cell r="AL797">
            <v>0</v>
          </cell>
          <cell r="AM797">
            <v>1</v>
          </cell>
          <cell r="AN797" t="str">
            <v>CE_02</v>
          </cell>
          <cell r="AO797">
            <v>3750000</v>
          </cell>
          <cell r="AP797" t="str">
            <v>0</v>
          </cell>
          <cell r="AQ797">
            <v>0</v>
          </cell>
          <cell r="AR797" t="str">
            <v>0</v>
          </cell>
          <cell r="AS797">
            <v>0</v>
          </cell>
          <cell r="AT797">
            <v>3750000</v>
          </cell>
          <cell r="AU797">
            <v>0</v>
          </cell>
        </row>
        <row r="798">
          <cell r="A798">
            <v>369510525</v>
          </cell>
          <cell r="B798" t="str">
            <v>GIT Censo Económico</v>
          </cell>
          <cell r="C798" t="str">
            <v>CE</v>
          </cell>
          <cell r="D798" t="str">
            <v>CE_2025_DRA_BDC</v>
          </cell>
          <cell r="E798" t="str">
            <v>Censo Economico</v>
          </cell>
          <cell r="F798" t="str">
            <v>Producción de información estructural</v>
          </cell>
          <cell r="G798" t="str">
            <v>Bases de datos Censal</v>
          </cell>
          <cell r="H798" t="str">
            <v>CE-Producción de información estructural-Bases de datos Censal</v>
          </cell>
          <cell r="I798" t="str">
            <v>202300000000099</v>
          </cell>
          <cell r="J798" t="str">
            <v>DIRECCIÓN TERRITORIAL NORTE</v>
          </cell>
          <cell r="K798" t="str">
            <v>CARTAGENA</v>
          </cell>
          <cell r="L798" t="str">
            <v>Talento Humano</v>
          </cell>
          <cell r="M798" t="str">
            <v>Supervisor I</v>
          </cell>
          <cell r="N798" t="str">
            <v>2</v>
          </cell>
          <cell r="O798">
            <v>1</v>
          </cell>
          <cell r="P798" t="str">
            <v>15</v>
          </cell>
          <cell r="Q798" t="str">
            <v>1.5000000000</v>
          </cell>
          <cell r="R798">
            <v>100</v>
          </cell>
          <cell r="S798">
            <v>2500000</v>
          </cell>
          <cell r="T798" t="str">
            <v>2025-02-03</v>
          </cell>
          <cell r="U798">
            <v>7500000</v>
          </cell>
          <cell r="V798">
            <v>7500000</v>
          </cell>
          <cell r="W798">
            <v>0</v>
          </cell>
          <cell r="X798" t="str">
            <v>NO</v>
          </cell>
          <cell r="Y798" t="str">
            <v>NO</v>
          </cell>
          <cell r="Z798" t="str">
            <v>68025</v>
          </cell>
          <cell r="AA798">
            <v>7500000</v>
          </cell>
          <cell r="AB798">
            <v>0</v>
          </cell>
          <cell r="AC798" t="str">
            <v>1815</v>
          </cell>
          <cell r="AD798" t="str">
            <v>Dirección Territorial Barranquilla</v>
          </cell>
          <cell r="AF798" t="str">
            <v>BARRIDO - TH - TERRITORIAL - SUPERVISOR</v>
          </cell>
          <cell r="AG798" t="str">
            <v>CE_02 - Informe operativo de recolección del Censo Económico Nacional Urbano CENU 2024 finalizado.
(Línea Base 2024 70%)</v>
          </cell>
          <cell r="AH798">
            <v>1</v>
          </cell>
          <cell r="AI798">
            <v>0</v>
          </cell>
          <cell r="AJ798">
            <v>0</v>
          </cell>
          <cell r="AK798">
            <v>0</v>
          </cell>
          <cell r="AL798">
            <v>0</v>
          </cell>
          <cell r="AM798">
            <v>1</v>
          </cell>
          <cell r="AN798" t="str">
            <v>CE_02</v>
          </cell>
          <cell r="AO798">
            <v>7500000</v>
          </cell>
          <cell r="AP798" t="str">
            <v>0</v>
          </cell>
          <cell r="AQ798">
            <v>0</v>
          </cell>
          <cell r="AR798" t="str">
            <v>0</v>
          </cell>
          <cell r="AS798">
            <v>0</v>
          </cell>
          <cell r="AT798">
            <v>7500000</v>
          </cell>
          <cell r="AU798">
            <v>0</v>
          </cell>
        </row>
        <row r="799">
          <cell r="A799">
            <v>369410525</v>
          </cell>
          <cell r="B799" t="str">
            <v>GIT Censo Económico</v>
          </cell>
          <cell r="C799" t="str">
            <v>CE</v>
          </cell>
          <cell r="D799" t="str">
            <v>CE_2025_DRA_BDC</v>
          </cell>
          <cell r="E799" t="str">
            <v>Censo Economico</v>
          </cell>
          <cell r="F799" t="str">
            <v>Producción de información estructural</v>
          </cell>
          <cell r="G799" t="str">
            <v>Bases de datos Censal</v>
          </cell>
          <cell r="H799" t="str">
            <v>CE-Producción de información estructural-Bases de datos Censal</v>
          </cell>
          <cell r="I799" t="str">
            <v>202300000000099</v>
          </cell>
          <cell r="J799" t="str">
            <v>DIRECCIÓN TERRITORIAL NORTE</v>
          </cell>
          <cell r="K799" t="str">
            <v>BARRANQUILLA</v>
          </cell>
          <cell r="L799" t="str">
            <v>Talento Humano</v>
          </cell>
          <cell r="M799" t="str">
            <v>Supervisor I</v>
          </cell>
          <cell r="N799" t="str">
            <v>2</v>
          </cell>
          <cell r="O799">
            <v>1</v>
          </cell>
          <cell r="P799" t="str">
            <v>15</v>
          </cell>
          <cell r="Q799" t="str">
            <v>1.5000000000</v>
          </cell>
          <cell r="R799">
            <v>100</v>
          </cell>
          <cell r="S799">
            <v>2500000</v>
          </cell>
          <cell r="T799" t="str">
            <v>2025-02-03</v>
          </cell>
          <cell r="U799">
            <v>7500000</v>
          </cell>
          <cell r="V799">
            <v>7500000</v>
          </cell>
          <cell r="W799">
            <v>0</v>
          </cell>
          <cell r="X799" t="str">
            <v>NO</v>
          </cell>
          <cell r="Y799" t="str">
            <v>NO</v>
          </cell>
          <cell r="Z799" t="str">
            <v>68025</v>
          </cell>
          <cell r="AA799">
            <v>7500000</v>
          </cell>
          <cell r="AB799">
            <v>0</v>
          </cell>
          <cell r="AC799" t="str">
            <v>1815</v>
          </cell>
          <cell r="AD799" t="str">
            <v>Dirección Territorial Barranquilla</v>
          </cell>
          <cell r="AF799" t="str">
            <v>BARRIDO - TH - TERRITORIAL - SUPERVISOR</v>
          </cell>
          <cell r="AG799" t="str">
            <v>CE_02 - Informe operativo de recolección del Censo Económico Nacional Urbano CENU 2024 finalizado.
(Línea Base 2024 70%)</v>
          </cell>
          <cell r="AH799">
            <v>1</v>
          </cell>
          <cell r="AI799">
            <v>0</v>
          </cell>
          <cell r="AJ799">
            <v>0</v>
          </cell>
          <cell r="AK799">
            <v>0</v>
          </cell>
          <cell r="AL799">
            <v>0</v>
          </cell>
          <cell r="AM799">
            <v>1</v>
          </cell>
          <cell r="AN799" t="str">
            <v>CE_02</v>
          </cell>
          <cell r="AO799">
            <v>7500000</v>
          </cell>
          <cell r="AP799" t="str">
            <v>0</v>
          </cell>
          <cell r="AQ799">
            <v>0</v>
          </cell>
          <cell r="AR799" t="str">
            <v>0</v>
          </cell>
          <cell r="AS799">
            <v>0</v>
          </cell>
          <cell r="AT799">
            <v>7500000</v>
          </cell>
          <cell r="AU799">
            <v>0</v>
          </cell>
        </row>
        <row r="800">
          <cell r="A800">
            <v>369310525</v>
          </cell>
          <cell r="B800" t="str">
            <v>GIT Censo Económico</v>
          </cell>
          <cell r="C800" t="str">
            <v>CE</v>
          </cell>
          <cell r="D800" t="str">
            <v>CE_2025_DRA_BDC</v>
          </cell>
          <cell r="E800" t="str">
            <v>Censo Economico</v>
          </cell>
          <cell r="F800" t="str">
            <v>Producción de información estructural</v>
          </cell>
          <cell r="G800" t="str">
            <v>Bases de datos Censal</v>
          </cell>
          <cell r="H800" t="str">
            <v>CE-Producción de información estructural-Bases de datos Censal</v>
          </cell>
          <cell r="I800" t="str">
            <v>202300000000099</v>
          </cell>
          <cell r="J800" t="str">
            <v>DIRECCIÓN TERRITORIAL NORTE</v>
          </cell>
          <cell r="K800" t="str">
            <v>VALLEDUPAR</v>
          </cell>
          <cell r="L800" t="str">
            <v>Talento Humano</v>
          </cell>
          <cell r="M800" t="str">
            <v>Encuestador</v>
          </cell>
          <cell r="N800" t="str">
            <v>3</v>
          </cell>
          <cell r="O800">
            <v>1</v>
          </cell>
          <cell r="P800" t="str">
            <v>15</v>
          </cell>
          <cell r="Q800" t="str">
            <v>1.5000000000</v>
          </cell>
          <cell r="R800">
            <v>100</v>
          </cell>
          <cell r="S800">
            <v>2000000</v>
          </cell>
          <cell r="T800" t="str">
            <v>2025-02-03</v>
          </cell>
          <cell r="U800">
            <v>9000000</v>
          </cell>
          <cell r="V800">
            <v>9000000</v>
          </cell>
          <cell r="W800">
            <v>0</v>
          </cell>
          <cell r="X800" t="str">
            <v>NO</v>
          </cell>
          <cell r="Y800" t="str">
            <v>NO</v>
          </cell>
          <cell r="Z800" t="str">
            <v>68125</v>
          </cell>
          <cell r="AA800">
            <v>9000000</v>
          </cell>
          <cell r="AB800">
            <v>0</v>
          </cell>
          <cell r="AC800" t="str">
            <v>1803</v>
          </cell>
          <cell r="AD800" t="str">
            <v>Dirección Territorial Barranquilla</v>
          </cell>
          <cell r="AF800" t="str">
            <v>BARRIDO - TH - TERRITORIAL - CENSISTA</v>
          </cell>
          <cell r="AG800" t="str">
            <v>CE_02 - Informe operativo de recolección del Censo Económico Nacional Urbano CENU 2024 finalizado.
(Línea Base 2024 70%)</v>
          </cell>
          <cell r="AH800">
            <v>1</v>
          </cell>
          <cell r="AI800">
            <v>0</v>
          </cell>
          <cell r="AJ800">
            <v>0</v>
          </cell>
          <cell r="AK800">
            <v>0</v>
          </cell>
          <cell r="AL800">
            <v>0</v>
          </cell>
          <cell r="AM800">
            <v>1</v>
          </cell>
          <cell r="AN800" t="str">
            <v>CE_02</v>
          </cell>
          <cell r="AO800">
            <v>9000000</v>
          </cell>
          <cell r="AP800" t="str">
            <v>0</v>
          </cell>
          <cell r="AQ800">
            <v>0</v>
          </cell>
          <cell r="AR800" t="str">
            <v>0</v>
          </cell>
          <cell r="AS800">
            <v>0</v>
          </cell>
          <cell r="AT800">
            <v>9000000</v>
          </cell>
          <cell r="AU800">
            <v>0</v>
          </cell>
        </row>
        <row r="801">
          <cell r="A801">
            <v>369210525</v>
          </cell>
          <cell r="B801" t="str">
            <v>GIT Censo Económico</v>
          </cell>
          <cell r="C801" t="str">
            <v>CE</v>
          </cell>
          <cell r="D801" t="str">
            <v>CE_2025_DRA_BDC</v>
          </cell>
          <cell r="E801" t="str">
            <v>Censo Economico</v>
          </cell>
          <cell r="F801" t="str">
            <v>Producción de información estructural</v>
          </cell>
          <cell r="G801" t="str">
            <v>Bases de datos Censal</v>
          </cell>
          <cell r="H801" t="str">
            <v>CE-Producción de información estructural-Bases de datos Censal</v>
          </cell>
          <cell r="I801" t="str">
            <v>202300000000099</v>
          </cell>
          <cell r="J801" t="str">
            <v>DIRECCIÓN TERRITORIAL NORTE</v>
          </cell>
          <cell r="K801" t="str">
            <v>SOLEDAD</v>
          </cell>
          <cell r="L801" t="str">
            <v>Talento Humano</v>
          </cell>
          <cell r="M801" t="str">
            <v>Encuestador</v>
          </cell>
          <cell r="N801" t="str">
            <v>3</v>
          </cell>
          <cell r="O801">
            <v>1</v>
          </cell>
          <cell r="P801" t="str">
            <v>15</v>
          </cell>
          <cell r="Q801" t="str">
            <v>1.5000000000</v>
          </cell>
          <cell r="R801">
            <v>100</v>
          </cell>
          <cell r="S801">
            <v>2000000</v>
          </cell>
          <cell r="T801" t="str">
            <v>2025-02-03</v>
          </cell>
          <cell r="U801">
            <v>9000000</v>
          </cell>
          <cell r="V801">
            <v>9000000</v>
          </cell>
          <cell r="W801">
            <v>0</v>
          </cell>
          <cell r="X801" t="str">
            <v>NO</v>
          </cell>
          <cell r="Y801" t="str">
            <v>NO</v>
          </cell>
          <cell r="Z801" t="str">
            <v>68125</v>
          </cell>
          <cell r="AA801">
            <v>9000000</v>
          </cell>
          <cell r="AB801">
            <v>0</v>
          </cell>
          <cell r="AC801" t="str">
            <v>1803</v>
          </cell>
          <cell r="AD801" t="str">
            <v>Dirección Territorial Barranquilla</v>
          </cell>
          <cell r="AF801" t="str">
            <v>BARRIDO - TH - TERRITORIAL - CENSISTA</v>
          </cell>
          <cell r="AG801" t="str">
            <v>CE_02 - Informe operativo de recolección del Censo Económico Nacional Urbano CENU 2024 finalizado.
(Línea Base 2024 70%)</v>
          </cell>
          <cell r="AH801">
            <v>1</v>
          </cell>
          <cell r="AI801">
            <v>0</v>
          </cell>
          <cell r="AJ801">
            <v>0</v>
          </cell>
          <cell r="AK801">
            <v>0</v>
          </cell>
          <cell r="AL801">
            <v>0</v>
          </cell>
          <cell r="AM801">
            <v>1</v>
          </cell>
          <cell r="AN801" t="str">
            <v>CE_02</v>
          </cell>
          <cell r="AO801">
            <v>9000000</v>
          </cell>
          <cell r="AP801" t="str">
            <v>0</v>
          </cell>
          <cell r="AQ801">
            <v>0</v>
          </cell>
          <cell r="AR801" t="str">
            <v>0</v>
          </cell>
          <cell r="AS801">
            <v>0</v>
          </cell>
          <cell r="AT801">
            <v>9000000</v>
          </cell>
          <cell r="AU801">
            <v>0</v>
          </cell>
        </row>
        <row r="802">
          <cell r="A802">
            <v>369110525</v>
          </cell>
          <cell r="B802" t="str">
            <v>GIT Censo Económico</v>
          </cell>
          <cell r="C802" t="str">
            <v>CE</v>
          </cell>
          <cell r="D802" t="str">
            <v>CE_2025_DRA_BDC</v>
          </cell>
          <cell r="E802" t="str">
            <v>Censo Economico</v>
          </cell>
          <cell r="F802" t="str">
            <v>Producción de información estructural</v>
          </cell>
          <cell r="G802" t="str">
            <v>Bases de datos Censal</v>
          </cell>
          <cell r="H802" t="str">
            <v>CE-Producción de información estructural-Bases de datos Censal</v>
          </cell>
          <cell r="I802" t="str">
            <v>202300000000099</v>
          </cell>
          <cell r="J802" t="str">
            <v>DIRECCIÓN TERRITORIAL NORTE</v>
          </cell>
          <cell r="K802" t="str">
            <v>SANTA MARTA</v>
          </cell>
          <cell r="L802" t="str">
            <v>Talento Humano</v>
          </cell>
          <cell r="M802" t="str">
            <v>Encuestador</v>
          </cell>
          <cell r="N802" t="str">
            <v>3</v>
          </cell>
          <cell r="O802">
            <v>1</v>
          </cell>
          <cell r="P802" t="str">
            <v>15</v>
          </cell>
          <cell r="Q802" t="str">
            <v>1.5000000000</v>
          </cell>
          <cell r="R802">
            <v>100</v>
          </cell>
          <cell r="S802">
            <v>2000000</v>
          </cell>
          <cell r="T802" t="str">
            <v>2025-02-03</v>
          </cell>
          <cell r="U802">
            <v>9000000</v>
          </cell>
          <cell r="V802">
            <v>9000000</v>
          </cell>
          <cell r="W802">
            <v>0</v>
          </cell>
          <cell r="X802" t="str">
            <v>NO</v>
          </cell>
          <cell r="Y802" t="str">
            <v>NO</v>
          </cell>
          <cell r="Z802" t="str">
            <v>68125</v>
          </cell>
          <cell r="AA802">
            <v>9000000</v>
          </cell>
          <cell r="AB802">
            <v>0</v>
          </cell>
          <cell r="AC802" t="str">
            <v>1803</v>
          </cell>
          <cell r="AD802" t="str">
            <v>Dirección Territorial Barranquilla</v>
          </cell>
          <cell r="AF802" t="str">
            <v>BARRIDO - TH - TERRITORIAL - CENSISTA</v>
          </cell>
          <cell r="AG802" t="str">
            <v>CE_02 - Informe operativo de recolección del Censo Económico Nacional Urbano CENU 2024 finalizado.
(Línea Base 2024 70%)</v>
          </cell>
          <cell r="AH802">
            <v>1</v>
          </cell>
          <cell r="AI802">
            <v>0</v>
          </cell>
          <cell r="AJ802">
            <v>0</v>
          </cell>
          <cell r="AK802">
            <v>0</v>
          </cell>
          <cell r="AL802">
            <v>0</v>
          </cell>
          <cell r="AM802">
            <v>1</v>
          </cell>
          <cell r="AN802" t="str">
            <v>CE_02</v>
          </cell>
          <cell r="AO802">
            <v>9000000</v>
          </cell>
          <cell r="AP802" t="str">
            <v>0</v>
          </cell>
          <cell r="AQ802">
            <v>0</v>
          </cell>
          <cell r="AR802" t="str">
            <v>0</v>
          </cell>
          <cell r="AS802">
            <v>0</v>
          </cell>
          <cell r="AT802">
            <v>9000000</v>
          </cell>
          <cell r="AU802">
            <v>0</v>
          </cell>
        </row>
        <row r="803">
          <cell r="A803">
            <v>369010525</v>
          </cell>
          <cell r="B803" t="str">
            <v>GIT Censo Económico</v>
          </cell>
          <cell r="C803" t="str">
            <v>CE</v>
          </cell>
          <cell r="D803" t="str">
            <v>CE_2025_DRA_BDC</v>
          </cell>
          <cell r="E803" t="str">
            <v>Censo Economico</v>
          </cell>
          <cell r="F803" t="str">
            <v>Producción de información estructural</v>
          </cell>
          <cell r="G803" t="str">
            <v>Bases de datos Censal</v>
          </cell>
          <cell r="H803" t="str">
            <v>CE-Producción de información estructural-Bases de datos Censal</v>
          </cell>
          <cell r="I803" t="str">
            <v>202300000000099</v>
          </cell>
          <cell r="J803" t="str">
            <v>DIRECCIÓN TERRITORIAL NORTE</v>
          </cell>
          <cell r="K803" t="str">
            <v>SAN ANDRÉS</v>
          </cell>
          <cell r="L803" t="str">
            <v>Talento Humano</v>
          </cell>
          <cell r="M803" t="str">
            <v>Encuestador</v>
          </cell>
          <cell r="N803" t="str">
            <v>3</v>
          </cell>
          <cell r="O803">
            <v>1</v>
          </cell>
          <cell r="P803" t="str">
            <v>15</v>
          </cell>
          <cell r="Q803" t="str">
            <v>1.5000000000</v>
          </cell>
          <cell r="R803">
            <v>100</v>
          </cell>
          <cell r="S803">
            <v>2000000</v>
          </cell>
          <cell r="T803" t="str">
            <v>2025-02-03</v>
          </cell>
          <cell r="U803">
            <v>9000000</v>
          </cell>
          <cell r="V803">
            <v>9000000</v>
          </cell>
          <cell r="W803">
            <v>0</v>
          </cell>
          <cell r="X803" t="str">
            <v>NO</v>
          </cell>
          <cell r="Y803" t="str">
            <v>NO</v>
          </cell>
          <cell r="Z803" t="str">
            <v>68125</v>
          </cell>
          <cell r="AA803">
            <v>9000000</v>
          </cell>
          <cell r="AB803">
            <v>0</v>
          </cell>
          <cell r="AC803" t="str">
            <v>1803</v>
          </cell>
          <cell r="AD803" t="str">
            <v>Dirección Territorial Barranquilla</v>
          </cell>
          <cell r="AF803" t="str">
            <v>BARRIDO - TH - TERRITORIAL - CENSISTA</v>
          </cell>
          <cell r="AG803" t="str">
            <v>CE_02 - Informe operativo de recolección del Censo Económico Nacional Urbano CENU 2024 finalizado.
(Línea Base 2024 70%)</v>
          </cell>
          <cell r="AH803">
            <v>1</v>
          </cell>
          <cell r="AI803">
            <v>0</v>
          </cell>
          <cell r="AJ803">
            <v>0</v>
          </cell>
          <cell r="AK803">
            <v>0</v>
          </cell>
          <cell r="AL803">
            <v>0</v>
          </cell>
          <cell r="AM803">
            <v>1</v>
          </cell>
          <cell r="AN803" t="str">
            <v>CE_02</v>
          </cell>
          <cell r="AO803">
            <v>9000000</v>
          </cell>
          <cell r="AP803" t="str">
            <v>0</v>
          </cell>
          <cell r="AQ803">
            <v>0</v>
          </cell>
          <cell r="AR803" t="str">
            <v>0</v>
          </cell>
          <cell r="AS803">
            <v>0</v>
          </cell>
          <cell r="AT803">
            <v>9000000</v>
          </cell>
          <cell r="AU803">
            <v>0</v>
          </cell>
        </row>
        <row r="804">
          <cell r="A804">
            <v>368910525</v>
          </cell>
          <cell r="B804" t="str">
            <v>GIT Censo Económico</v>
          </cell>
          <cell r="C804" t="str">
            <v>CE</v>
          </cell>
          <cell r="D804" t="str">
            <v>CE_2025_DRA_BDC</v>
          </cell>
          <cell r="E804" t="str">
            <v>Censo Economico</v>
          </cell>
          <cell r="F804" t="str">
            <v>Producción de información estructural</v>
          </cell>
          <cell r="G804" t="str">
            <v>Bases de datos Censal</v>
          </cell>
          <cell r="H804" t="str">
            <v>CE-Producción de información estructural-Bases de datos Censal</v>
          </cell>
          <cell r="I804" t="str">
            <v>202300000000099</v>
          </cell>
          <cell r="J804" t="str">
            <v>DIRECCIÓN TERRITORIAL NORTE</v>
          </cell>
          <cell r="K804" t="str">
            <v>RIOHACHA</v>
          </cell>
          <cell r="L804" t="str">
            <v>Talento Humano</v>
          </cell>
          <cell r="M804" t="str">
            <v>Encuestador</v>
          </cell>
          <cell r="N804" t="str">
            <v>5</v>
          </cell>
          <cell r="O804">
            <v>1</v>
          </cell>
          <cell r="P804" t="str">
            <v>15</v>
          </cell>
          <cell r="Q804" t="str">
            <v>1.5000000000</v>
          </cell>
          <cell r="R804">
            <v>100</v>
          </cell>
          <cell r="S804">
            <v>2000000</v>
          </cell>
          <cell r="T804" t="str">
            <v>2025-02-03</v>
          </cell>
          <cell r="U804">
            <v>15000000</v>
          </cell>
          <cell r="V804">
            <v>15000000</v>
          </cell>
          <cell r="W804">
            <v>0</v>
          </cell>
          <cell r="X804" t="str">
            <v>NO</v>
          </cell>
          <cell r="Y804" t="str">
            <v>NO</v>
          </cell>
          <cell r="Z804" t="str">
            <v>68125</v>
          </cell>
          <cell r="AA804">
            <v>15000000</v>
          </cell>
          <cell r="AB804">
            <v>0</v>
          </cell>
          <cell r="AC804" t="str">
            <v>1803</v>
          </cell>
          <cell r="AD804" t="str">
            <v>Dirección Territorial Barranquilla</v>
          </cell>
          <cell r="AF804" t="str">
            <v>BARRIDO - TH - TERRITORIAL - CENSISTA</v>
          </cell>
          <cell r="AG804" t="str">
            <v>CE_02 - Informe operativo de recolección del Censo Económico Nacional Urbano CENU 2024 finalizado.
(Línea Base 2024 70%)</v>
          </cell>
          <cell r="AH804">
            <v>1</v>
          </cell>
          <cell r="AI804">
            <v>0</v>
          </cell>
          <cell r="AJ804">
            <v>0</v>
          </cell>
          <cell r="AK804">
            <v>0</v>
          </cell>
          <cell r="AL804">
            <v>0</v>
          </cell>
          <cell r="AM804">
            <v>1</v>
          </cell>
          <cell r="AN804" t="str">
            <v>CE_02</v>
          </cell>
          <cell r="AO804">
            <v>15000000</v>
          </cell>
          <cell r="AP804" t="str">
            <v>0</v>
          </cell>
          <cell r="AQ804">
            <v>0</v>
          </cell>
          <cell r="AR804" t="str">
            <v>0</v>
          </cell>
          <cell r="AS804">
            <v>0</v>
          </cell>
          <cell r="AT804">
            <v>15000000</v>
          </cell>
          <cell r="AU804">
            <v>0</v>
          </cell>
        </row>
        <row r="805">
          <cell r="A805">
            <v>368810525</v>
          </cell>
          <cell r="B805" t="str">
            <v>GIT Censo Económico</v>
          </cell>
          <cell r="C805" t="str">
            <v>CE</v>
          </cell>
          <cell r="D805" t="str">
            <v>CE_2025_DRA_BDC</v>
          </cell>
          <cell r="E805" t="str">
            <v>Censo Economico</v>
          </cell>
          <cell r="F805" t="str">
            <v>Producción de información estructural</v>
          </cell>
          <cell r="G805" t="str">
            <v>Bases de datos Censal</v>
          </cell>
          <cell r="H805" t="str">
            <v>CE-Producción de información estructural-Bases de datos Censal</v>
          </cell>
          <cell r="I805" t="str">
            <v>202300000000099</v>
          </cell>
          <cell r="J805" t="str">
            <v>DIRECCIÓN TERRITORIAL NORTE</v>
          </cell>
          <cell r="K805" t="str">
            <v>CARTAGENA</v>
          </cell>
          <cell r="L805" t="str">
            <v>Talento Humano</v>
          </cell>
          <cell r="M805" t="str">
            <v>Encuestador</v>
          </cell>
          <cell r="N805" t="str">
            <v>10</v>
          </cell>
          <cell r="O805">
            <v>1</v>
          </cell>
          <cell r="P805" t="str">
            <v>15</v>
          </cell>
          <cell r="Q805" t="str">
            <v>1.5000000000</v>
          </cell>
          <cell r="R805">
            <v>100</v>
          </cell>
          <cell r="S805">
            <v>2000000</v>
          </cell>
          <cell r="T805" t="str">
            <v>2025-02-03</v>
          </cell>
          <cell r="U805">
            <v>30000000</v>
          </cell>
          <cell r="V805">
            <v>30000000</v>
          </cell>
          <cell r="W805">
            <v>0</v>
          </cell>
          <cell r="X805" t="str">
            <v>NO</v>
          </cell>
          <cell r="Y805" t="str">
            <v>NO</v>
          </cell>
          <cell r="Z805" t="str">
            <v>68125</v>
          </cell>
          <cell r="AA805">
            <v>30000000</v>
          </cell>
          <cell r="AB805">
            <v>0</v>
          </cell>
          <cell r="AC805" t="str">
            <v>1803</v>
          </cell>
          <cell r="AD805" t="str">
            <v>Dirección Territorial Barranquilla</v>
          </cell>
          <cell r="AF805" t="str">
            <v>BARRIDO - TH - TERRITORIAL - CENSISTA</v>
          </cell>
          <cell r="AG805" t="str">
            <v>CE_02 - Informe operativo de recolección del Censo Económico Nacional Urbano CENU 2024 finalizado.
(Línea Base 2024 70%)</v>
          </cell>
          <cell r="AH805">
            <v>1</v>
          </cell>
          <cell r="AI805">
            <v>0</v>
          </cell>
          <cell r="AJ805">
            <v>0</v>
          </cell>
          <cell r="AK805">
            <v>0</v>
          </cell>
          <cell r="AL805">
            <v>0</v>
          </cell>
          <cell r="AM805">
            <v>1</v>
          </cell>
          <cell r="AN805" t="str">
            <v>CE_02</v>
          </cell>
          <cell r="AO805">
            <v>30000000</v>
          </cell>
          <cell r="AP805" t="str">
            <v>0</v>
          </cell>
          <cell r="AQ805">
            <v>0</v>
          </cell>
          <cell r="AR805" t="str">
            <v>0</v>
          </cell>
          <cell r="AS805">
            <v>0</v>
          </cell>
          <cell r="AT805">
            <v>30000000</v>
          </cell>
          <cell r="AU805">
            <v>0</v>
          </cell>
        </row>
        <row r="806">
          <cell r="A806">
            <v>368710525</v>
          </cell>
          <cell r="B806" t="str">
            <v>GIT Censo Económico</v>
          </cell>
          <cell r="C806" t="str">
            <v>CE</v>
          </cell>
          <cell r="D806" t="str">
            <v>CE_2025_DRA_BDC</v>
          </cell>
          <cell r="E806" t="str">
            <v>Censo Economico</v>
          </cell>
          <cell r="F806" t="str">
            <v>Producción de información estructural</v>
          </cell>
          <cell r="G806" t="str">
            <v>Bases de datos Censal</v>
          </cell>
          <cell r="H806" t="str">
            <v>CE-Producción de información estructural-Bases de datos Censal</v>
          </cell>
          <cell r="I806" t="str">
            <v>202300000000099</v>
          </cell>
          <cell r="J806" t="str">
            <v>DIRECCIÓN TERRITORIAL NORTE</v>
          </cell>
          <cell r="K806" t="str">
            <v>BARRANQUILLA</v>
          </cell>
          <cell r="L806" t="str">
            <v>Talento Humano</v>
          </cell>
          <cell r="M806" t="str">
            <v>Encuestador</v>
          </cell>
          <cell r="N806" t="str">
            <v>6</v>
          </cell>
          <cell r="O806">
            <v>1</v>
          </cell>
          <cell r="P806" t="str">
            <v>15</v>
          </cell>
          <cell r="Q806" t="str">
            <v>1.5000000000</v>
          </cell>
          <cell r="R806">
            <v>100</v>
          </cell>
          <cell r="S806">
            <v>2000000</v>
          </cell>
          <cell r="T806" t="str">
            <v>2025-02-03</v>
          </cell>
          <cell r="U806">
            <v>18000000</v>
          </cell>
          <cell r="V806">
            <v>18000000</v>
          </cell>
          <cell r="W806">
            <v>0</v>
          </cell>
          <cell r="X806" t="str">
            <v>NO</v>
          </cell>
          <cell r="Y806" t="str">
            <v>NO</v>
          </cell>
          <cell r="Z806" t="str">
            <v>68125</v>
          </cell>
          <cell r="AA806">
            <v>18000000</v>
          </cell>
          <cell r="AB806">
            <v>0</v>
          </cell>
          <cell r="AC806" t="str">
            <v>1803</v>
          </cell>
          <cell r="AD806" t="str">
            <v>Dirección Territorial Barranquilla</v>
          </cell>
          <cell r="AF806" t="str">
            <v>BARRIDO - TH - TERRITORIAL - CENSISTA</v>
          </cell>
          <cell r="AG806" t="str">
            <v>CE_02 - Informe operativo de recolección del Censo Económico Nacional Urbano CENU 2024 finalizado.
(Línea Base 2024 70%)</v>
          </cell>
          <cell r="AH806">
            <v>1</v>
          </cell>
          <cell r="AI806">
            <v>0</v>
          </cell>
          <cell r="AJ806">
            <v>0</v>
          </cell>
          <cell r="AK806">
            <v>0</v>
          </cell>
          <cell r="AL806">
            <v>0</v>
          </cell>
          <cell r="AM806">
            <v>1</v>
          </cell>
          <cell r="AN806" t="str">
            <v>CE_02</v>
          </cell>
          <cell r="AO806">
            <v>18000000</v>
          </cell>
          <cell r="AP806" t="str">
            <v>0</v>
          </cell>
          <cell r="AQ806">
            <v>0</v>
          </cell>
          <cell r="AR806" t="str">
            <v>0</v>
          </cell>
          <cell r="AS806">
            <v>0</v>
          </cell>
          <cell r="AT806">
            <v>18000000</v>
          </cell>
          <cell r="AU806">
            <v>0</v>
          </cell>
        </row>
        <row r="807">
          <cell r="A807">
            <v>364710525</v>
          </cell>
          <cell r="B807" t="str">
            <v>GIT Censo Económico</v>
          </cell>
          <cell r="C807" t="str">
            <v>CE</v>
          </cell>
          <cell r="D807" t="str">
            <v>CE_2025_DRA_BDC</v>
          </cell>
          <cell r="E807" t="str">
            <v>Censo Economico</v>
          </cell>
          <cell r="F807" t="str">
            <v>Producción de información estructural</v>
          </cell>
          <cell r="G807" t="str">
            <v>Bases de datos Censal</v>
          </cell>
          <cell r="H807" t="str">
            <v>CE-Producción de información estructural-Bases de datos Censal</v>
          </cell>
          <cell r="I807" t="str">
            <v>202300000000099</v>
          </cell>
          <cell r="J807" t="str">
            <v>DIRECCIÓN TERRITORIAL NORTE</v>
          </cell>
          <cell r="K807" t="str">
            <v>BARRANQUILLA</v>
          </cell>
          <cell r="L807" t="str">
            <v>Talento Humano</v>
          </cell>
          <cell r="M807" t="str">
            <v>Tecnico</v>
          </cell>
          <cell r="N807" t="str">
            <v>1</v>
          </cell>
          <cell r="O807">
            <v>4</v>
          </cell>
          <cell r="P807" t="str">
            <v>15</v>
          </cell>
          <cell r="Q807" t="str">
            <v>4.5000000000</v>
          </cell>
          <cell r="R807">
            <v>100</v>
          </cell>
          <cell r="S807">
            <v>2450222</v>
          </cell>
          <cell r="T807" t="str">
            <v>2025-01-27</v>
          </cell>
          <cell r="U807">
            <v>11025999</v>
          </cell>
          <cell r="V807">
            <v>11025999</v>
          </cell>
          <cell r="W807">
            <v>0</v>
          </cell>
          <cell r="X807" t="str">
            <v>NO</v>
          </cell>
          <cell r="Y807" t="str">
            <v>NO</v>
          </cell>
          <cell r="Z807" t="str">
            <v>66425</v>
          </cell>
          <cell r="AA807">
            <v>11025999</v>
          </cell>
          <cell r="AB807">
            <v>0</v>
          </cell>
          <cell r="AC807" t="str">
            <v>1023</v>
          </cell>
          <cell r="AD807" t="str">
            <v>FUN_FONDANE</v>
          </cell>
          <cell r="AF807" t="str">
            <v>TH FORTALECIMIENTO ADMINISTRATIVO TERRITORIAL 7</v>
          </cell>
          <cell r="AG807" t="str">
            <v>CE_01 - Documentos con los principales resultados, logros y dificultades en el desarrollo de los operativos de recolección del Censo Económico Nacional Urbano (Línea Base 2024 94%)</v>
          </cell>
          <cell r="AH807">
            <v>1</v>
          </cell>
          <cell r="AI807">
            <v>0</v>
          </cell>
          <cell r="AJ807">
            <v>0</v>
          </cell>
          <cell r="AK807">
            <v>0</v>
          </cell>
          <cell r="AL807">
            <v>0</v>
          </cell>
          <cell r="AM807">
            <v>1</v>
          </cell>
          <cell r="AN807" t="str">
            <v>CE_01</v>
          </cell>
          <cell r="AO807">
            <v>11025999</v>
          </cell>
          <cell r="AP807" t="str">
            <v>0</v>
          </cell>
          <cell r="AQ807">
            <v>0</v>
          </cell>
          <cell r="AR807" t="str">
            <v>0</v>
          </cell>
          <cell r="AS807">
            <v>0</v>
          </cell>
          <cell r="AT807">
            <v>11025999</v>
          </cell>
          <cell r="AU807">
            <v>0</v>
          </cell>
        </row>
        <row r="808">
          <cell r="A808">
            <v>363510525</v>
          </cell>
          <cell r="B808" t="str">
            <v>GIT Censo Económico</v>
          </cell>
          <cell r="C808" t="str">
            <v>CE</v>
          </cell>
          <cell r="D808" t="str">
            <v>CE_2025_DRA_BDC</v>
          </cell>
          <cell r="E808" t="str">
            <v>Censo Economico</v>
          </cell>
          <cell r="F808" t="str">
            <v>Producción de información estructural</v>
          </cell>
          <cell r="G808" t="str">
            <v>Bases de datos Censal</v>
          </cell>
          <cell r="H808" t="str">
            <v>CE-Producción de información estructural-Bases de datos Censal</v>
          </cell>
          <cell r="I808" t="str">
            <v>202300000000099</v>
          </cell>
          <cell r="J808" t="str">
            <v>DIRECCIÓN TERRITORIAL NORTE</v>
          </cell>
          <cell r="K808" t="str">
            <v>CARTAGENA</v>
          </cell>
          <cell r="L808" t="str">
            <v>Talento Humano</v>
          </cell>
          <cell r="M808" t="str">
            <v>Tecnico</v>
          </cell>
          <cell r="N808" t="str">
            <v>1</v>
          </cell>
          <cell r="O808">
            <v>7</v>
          </cell>
          <cell r="P808" t="str">
            <v>0</v>
          </cell>
          <cell r="Q808" t="str">
            <v>7.0000000000</v>
          </cell>
          <cell r="R808">
            <v>100</v>
          </cell>
          <cell r="S808">
            <v>3600000</v>
          </cell>
          <cell r="T808" t="str">
            <v>2025-01-27</v>
          </cell>
          <cell r="U808">
            <v>25200000</v>
          </cell>
          <cell r="V808">
            <v>25200000</v>
          </cell>
          <cell r="W808">
            <v>0</v>
          </cell>
          <cell r="X808" t="str">
            <v>NO</v>
          </cell>
          <cell r="Y808" t="str">
            <v>NO</v>
          </cell>
          <cell r="Z808" t="str">
            <v>65525</v>
          </cell>
          <cell r="AA808">
            <v>25200000</v>
          </cell>
          <cell r="AB808">
            <v>0</v>
          </cell>
          <cell r="AC808" t="str">
            <v>1022</v>
          </cell>
          <cell r="AD808" t="str">
            <v>Dirección Territorial Barranquilla</v>
          </cell>
          <cell r="AF808" t="str">
            <v>TH FORTALECIMIENTO ADMINISTRATIVO TERRITORIAL 4</v>
          </cell>
          <cell r="AG808" t="str">
            <v>CE_01 - Documentos con los principales resultados, logros y dificultades en el desarrollo de los operativos de recolección del Censo Económico Nacional Urbano (Línea Base 2024 94%)</v>
          </cell>
          <cell r="AH808">
            <v>1</v>
          </cell>
          <cell r="AI808">
            <v>0</v>
          </cell>
          <cell r="AJ808">
            <v>0</v>
          </cell>
          <cell r="AK808">
            <v>0</v>
          </cell>
          <cell r="AL808">
            <v>0</v>
          </cell>
          <cell r="AM808">
            <v>1</v>
          </cell>
          <cell r="AN808" t="str">
            <v>CE_01</v>
          </cell>
          <cell r="AO808">
            <v>25200000</v>
          </cell>
          <cell r="AP808" t="str">
            <v>0</v>
          </cell>
          <cell r="AQ808">
            <v>0</v>
          </cell>
          <cell r="AR808" t="str">
            <v>0</v>
          </cell>
          <cell r="AS808">
            <v>0</v>
          </cell>
          <cell r="AT808">
            <v>25200000</v>
          </cell>
          <cell r="AU808">
            <v>0</v>
          </cell>
        </row>
        <row r="809">
          <cell r="A809">
            <v>363410525</v>
          </cell>
          <cell r="B809" t="str">
            <v>GIT Censo Económico</v>
          </cell>
          <cell r="C809" t="str">
            <v>CE</v>
          </cell>
          <cell r="D809" t="str">
            <v>CE_2025_DRA_BDC</v>
          </cell>
          <cell r="E809" t="str">
            <v>Censo Economico</v>
          </cell>
          <cell r="F809" t="str">
            <v>Producción de información estructural</v>
          </cell>
          <cell r="G809" t="str">
            <v>Bases de datos Censal</v>
          </cell>
          <cell r="H809" t="str">
            <v>CE-Producción de información estructural-Bases de datos Censal</v>
          </cell>
          <cell r="I809" t="str">
            <v>202300000000099</v>
          </cell>
          <cell r="J809" t="str">
            <v>DIRECCIÓN TERRITORIAL NORTE</v>
          </cell>
          <cell r="K809" t="str">
            <v>BARRANQUILLA</v>
          </cell>
          <cell r="L809" t="str">
            <v>Talento Humano</v>
          </cell>
          <cell r="M809" t="str">
            <v>Tecnico</v>
          </cell>
          <cell r="N809" t="str">
            <v>1</v>
          </cell>
          <cell r="O809">
            <v>5</v>
          </cell>
          <cell r="P809" t="str">
            <v>22</v>
          </cell>
          <cell r="Q809" t="str">
            <v>5.7333333333</v>
          </cell>
          <cell r="R809">
            <v>100</v>
          </cell>
          <cell r="S809">
            <v>2487000</v>
          </cell>
          <cell r="T809" t="str">
            <v>2025-01-27</v>
          </cell>
          <cell r="U809">
            <v>14258800</v>
          </cell>
          <cell r="V809">
            <v>14258800</v>
          </cell>
          <cell r="W809">
            <v>0</v>
          </cell>
          <cell r="X809" t="str">
            <v>NO</v>
          </cell>
          <cell r="Y809" t="str">
            <v>NO</v>
          </cell>
          <cell r="Z809" t="str">
            <v>56425</v>
          </cell>
          <cell r="AA809">
            <v>14258800</v>
          </cell>
          <cell r="AB809">
            <v>0</v>
          </cell>
          <cell r="AC809" t="str">
            <v>500</v>
          </cell>
          <cell r="AD809" t="str">
            <v>Dirección Territorial Barranquilla</v>
          </cell>
          <cell r="AF809" t="str">
            <v>TH FORTALECIMIENTO FINANCIERO TERRITORIAL</v>
          </cell>
          <cell r="AG809" t="str">
            <v>CE_01 - Documentos con los principales resultados, logros y dificultades en el desarrollo de los operativos de recolección del Censo Económico Nacional Urbano (Línea Base 2024 94%)</v>
          </cell>
          <cell r="AH809">
            <v>1</v>
          </cell>
          <cell r="AI809">
            <v>0</v>
          </cell>
          <cell r="AJ809">
            <v>0</v>
          </cell>
          <cell r="AK809">
            <v>0</v>
          </cell>
          <cell r="AL809">
            <v>0</v>
          </cell>
          <cell r="AM809">
            <v>1</v>
          </cell>
          <cell r="AN809" t="str">
            <v>CE_01</v>
          </cell>
          <cell r="AO809">
            <v>14258800</v>
          </cell>
          <cell r="AP809" t="str">
            <v>0</v>
          </cell>
          <cell r="AQ809">
            <v>0</v>
          </cell>
          <cell r="AR809" t="str">
            <v>0</v>
          </cell>
          <cell r="AS809">
            <v>0</v>
          </cell>
          <cell r="AT809">
            <v>14258800</v>
          </cell>
          <cell r="AU809">
            <v>0</v>
          </cell>
        </row>
        <row r="810">
          <cell r="A810">
            <v>364510525</v>
          </cell>
          <cell r="B810" t="str">
            <v>GIT Censo Económico</v>
          </cell>
          <cell r="C810" t="str">
            <v>CE</v>
          </cell>
          <cell r="D810" t="str">
            <v>CE_2025_DRA_BDC</v>
          </cell>
          <cell r="E810" t="str">
            <v>Censo Economico</v>
          </cell>
          <cell r="F810" t="str">
            <v>Producción de información estructural</v>
          </cell>
          <cell r="G810" t="str">
            <v>Bases de datos Censal</v>
          </cell>
          <cell r="H810" t="str">
            <v>CE-Producción de información estructural-Bases de datos Censal</v>
          </cell>
          <cell r="I810" t="str">
            <v>202300000000099</v>
          </cell>
          <cell r="J810" t="str">
            <v>DIRECCIÓN TERRITORIAL NORTE</v>
          </cell>
          <cell r="K810" t="str">
            <v>BARRANQUILLA</v>
          </cell>
          <cell r="L810" t="str">
            <v>Talento Humano</v>
          </cell>
          <cell r="M810" t="str">
            <v>Tecnico</v>
          </cell>
          <cell r="N810" t="str">
            <v>1</v>
          </cell>
          <cell r="O810">
            <v>5</v>
          </cell>
          <cell r="P810" t="str">
            <v>2</v>
          </cell>
          <cell r="Q810" t="str">
            <v>5.0666666667</v>
          </cell>
          <cell r="R810">
            <v>100</v>
          </cell>
          <cell r="S810">
            <v>3072000</v>
          </cell>
          <cell r="T810" t="str">
            <v>2025-01-27</v>
          </cell>
          <cell r="U810">
            <v>15564800</v>
          </cell>
          <cell r="V810">
            <v>15518400</v>
          </cell>
          <cell r="W810">
            <v>46400</v>
          </cell>
          <cell r="X810" t="str">
            <v>NO</v>
          </cell>
          <cell r="Y810" t="str">
            <v>NO</v>
          </cell>
          <cell r="Z810" t="str">
            <v>63825</v>
          </cell>
          <cell r="AA810">
            <v>15518400</v>
          </cell>
          <cell r="AB810">
            <v>46400</v>
          </cell>
          <cell r="AC810" t="str">
            <v>743</v>
          </cell>
          <cell r="AD810" t="str">
            <v>Dirección Territorial Barranquilla</v>
          </cell>
          <cell r="AF810" t="str">
            <v>TH FORTALECIMIENTO ADMINISTRATIVO TERRITORIAL 5</v>
          </cell>
          <cell r="AG810" t="str">
            <v>CE_01 - Documentos con los principales resultados, logros y dificultades en el desarrollo de los operativos de recolección del Censo Económico Nacional Urbano (Línea Base 2024 94%)</v>
          </cell>
          <cell r="AH810">
            <v>1</v>
          </cell>
          <cell r="AI810">
            <v>0</v>
          </cell>
          <cell r="AJ810">
            <v>0</v>
          </cell>
          <cell r="AK810">
            <v>0</v>
          </cell>
          <cell r="AL810">
            <v>0</v>
          </cell>
          <cell r="AM810">
            <v>1</v>
          </cell>
          <cell r="AN810" t="str">
            <v>CE_01</v>
          </cell>
          <cell r="AO810">
            <v>15564800</v>
          </cell>
          <cell r="AP810" t="str">
            <v>0</v>
          </cell>
          <cell r="AQ810">
            <v>0</v>
          </cell>
          <cell r="AR810" t="str">
            <v>0</v>
          </cell>
          <cell r="AS810">
            <v>0</v>
          </cell>
          <cell r="AT810">
            <v>15564800</v>
          </cell>
          <cell r="AU810">
            <v>0</v>
          </cell>
        </row>
        <row r="811">
          <cell r="A811">
            <v>359510525</v>
          </cell>
          <cell r="B811" t="str">
            <v>GIT Censo Económico</v>
          </cell>
          <cell r="C811" t="str">
            <v>CE</v>
          </cell>
          <cell r="D811" t="str">
            <v>CE_2025_DRA_BDC</v>
          </cell>
          <cell r="E811" t="str">
            <v>Censo Economico</v>
          </cell>
          <cell r="F811" t="str">
            <v>Producción de información estructural</v>
          </cell>
          <cell r="G811" t="str">
            <v>Bases de datos Censal</v>
          </cell>
          <cell r="H811" t="str">
            <v>CE-Producción de información estructural-Bases de datos Censal</v>
          </cell>
          <cell r="I811" t="str">
            <v>202300000000099</v>
          </cell>
          <cell r="J811" t="str">
            <v>DIRECCIÓN TERRITORIAL SUR OCCIDENTE</v>
          </cell>
          <cell r="K811" t="str">
            <v>MOCOA</v>
          </cell>
          <cell r="L811" t="str">
            <v>Talento Humano</v>
          </cell>
          <cell r="M811" t="str">
            <v>Coordinador de Campo</v>
          </cell>
          <cell r="N811" t="str">
            <v>1</v>
          </cell>
          <cell r="O811">
            <v>1</v>
          </cell>
          <cell r="P811" t="str">
            <v>0</v>
          </cell>
          <cell r="Q811" t="str">
            <v>1.0000000000</v>
          </cell>
          <cell r="R811">
            <v>100</v>
          </cell>
          <cell r="S811">
            <v>3500000</v>
          </cell>
          <cell r="T811" t="str">
            <v>2025-01-20</v>
          </cell>
          <cell r="U811">
            <v>3500000</v>
          </cell>
          <cell r="V811">
            <v>3500000</v>
          </cell>
          <cell r="W811">
            <v>0</v>
          </cell>
          <cell r="X811" t="str">
            <v>NO</v>
          </cell>
          <cell r="Y811" t="str">
            <v>NO</v>
          </cell>
          <cell r="Z811" t="str">
            <v>38825</v>
          </cell>
          <cell r="AA811">
            <v>3500000</v>
          </cell>
          <cell r="AB811">
            <v>0</v>
          </cell>
          <cell r="AC811" t="str">
            <v>850</v>
          </cell>
          <cell r="AD811" t="str">
            <v>Dirección Territorial Cali</v>
          </cell>
          <cell r="AF811" t="str">
            <v>BARRIDO - TH - TERRITORIAL - BASE - COORDINADOR COM</v>
          </cell>
          <cell r="AG811" t="str">
            <v>CE_02 - Informe operativo de recolección del Censo Económico Nacional Urbano CENU 2024 finalizado.
(Línea Base 2024 70%)</v>
          </cell>
          <cell r="AH811">
            <v>1</v>
          </cell>
          <cell r="AI811">
            <v>0</v>
          </cell>
          <cell r="AJ811">
            <v>0</v>
          </cell>
          <cell r="AK811">
            <v>0</v>
          </cell>
          <cell r="AL811">
            <v>0</v>
          </cell>
          <cell r="AM811">
            <v>1</v>
          </cell>
          <cell r="AN811" t="str">
            <v>CE_02</v>
          </cell>
          <cell r="AO811">
            <v>3500000</v>
          </cell>
          <cell r="AP811" t="str">
            <v>0</v>
          </cell>
          <cell r="AQ811">
            <v>0</v>
          </cell>
          <cell r="AR811" t="str">
            <v>0</v>
          </cell>
          <cell r="AS811">
            <v>0</v>
          </cell>
          <cell r="AT811">
            <v>3500000</v>
          </cell>
          <cell r="AU811">
            <v>0</v>
          </cell>
        </row>
        <row r="812">
          <cell r="A812">
            <v>359310525</v>
          </cell>
          <cell r="B812" t="str">
            <v>GIT Censo Económico</v>
          </cell>
          <cell r="C812" t="str">
            <v>CE</v>
          </cell>
          <cell r="D812" t="str">
            <v>CE_2025_DRA_BDC</v>
          </cell>
          <cell r="E812" t="str">
            <v>Censo Economico</v>
          </cell>
          <cell r="F812" t="str">
            <v>Producción de información estructural</v>
          </cell>
          <cell r="G812" t="str">
            <v>Bases de datos Censal</v>
          </cell>
          <cell r="H812" t="str">
            <v>CE-Producción de información estructural-Bases de datos Censal</v>
          </cell>
          <cell r="I812" t="str">
            <v>202300000000099</v>
          </cell>
          <cell r="J812" t="str">
            <v>DIRECCIÓN TERRITORIAL SUR OCCIDENTE</v>
          </cell>
          <cell r="K812" t="str">
            <v>TUMACO</v>
          </cell>
          <cell r="L812" t="str">
            <v>Talento Humano</v>
          </cell>
          <cell r="M812" t="str">
            <v>Coordinador de Campo</v>
          </cell>
          <cell r="N812" t="str">
            <v>1</v>
          </cell>
          <cell r="O812">
            <v>1</v>
          </cell>
          <cell r="P812" t="str">
            <v>0</v>
          </cell>
          <cell r="Q812" t="str">
            <v>1.0000000000</v>
          </cell>
          <cell r="R812">
            <v>100</v>
          </cell>
          <cell r="S812">
            <v>3500000</v>
          </cell>
          <cell r="T812" t="str">
            <v>2025-01-20</v>
          </cell>
          <cell r="U812">
            <v>3500000</v>
          </cell>
          <cell r="V812">
            <v>3500000</v>
          </cell>
          <cell r="W812">
            <v>0</v>
          </cell>
          <cell r="X812" t="str">
            <v>NO</v>
          </cell>
          <cell r="Y812" t="str">
            <v>NO</v>
          </cell>
          <cell r="Z812" t="str">
            <v>38825</v>
          </cell>
          <cell r="AA812">
            <v>3500000</v>
          </cell>
          <cell r="AB812">
            <v>0</v>
          </cell>
          <cell r="AC812" t="str">
            <v>850</v>
          </cell>
          <cell r="AD812" t="str">
            <v>Dirección Territorial Cali</v>
          </cell>
          <cell r="AF812" t="str">
            <v>BARRIDO - TH - TERRITORIAL - BASE - COORDINADOR COM</v>
          </cell>
          <cell r="AG812" t="str">
            <v>CE_02 - Informe operativo de recolección del Censo Económico Nacional Urbano CENU 2024 finalizado.
(Línea Base 2024 70%)</v>
          </cell>
          <cell r="AH812">
            <v>1</v>
          </cell>
          <cell r="AI812">
            <v>0</v>
          </cell>
          <cell r="AJ812">
            <v>0</v>
          </cell>
          <cell r="AK812">
            <v>0</v>
          </cell>
          <cell r="AL812">
            <v>0</v>
          </cell>
          <cell r="AM812">
            <v>1</v>
          </cell>
          <cell r="AN812" t="str">
            <v>CE_02</v>
          </cell>
          <cell r="AO812">
            <v>3500000</v>
          </cell>
          <cell r="AP812" t="str">
            <v>0</v>
          </cell>
          <cell r="AQ812">
            <v>0</v>
          </cell>
          <cell r="AR812" t="str">
            <v>0</v>
          </cell>
          <cell r="AS812">
            <v>0</v>
          </cell>
          <cell r="AT812">
            <v>3500000</v>
          </cell>
          <cell r="AU812">
            <v>0</v>
          </cell>
        </row>
        <row r="813">
          <cell r="A813">
            <v>359210525</v>
          </cell>
          <cell r="B813" t="str">
            <v>GIT Censo Económico</v>
          </cell>
          <cell r="C813" t="str">
            <v>CE</v>
          </cell>
          <cell r="D813" t="str">
            <v>CE_2025_DRA_BDC</v>
          </cell>
          <cell r="E813" t="str">
            <v>Censo Economico</v>
          </cell>
          <cell r="F813" t="str">
            <v>Producción de información estructural</v>
          </cell>
          <cell r="G813" t="str">
            <v>Bases de datos Censal</v>
          </cell>
          <cell r="H813" t="str">
            <v>CE-Producción de información estructural-Bases de datos Censal</v>
          </cell>
          <cell r="I813" t="str">
            <v>202300000000099</v>
          </cell>
          <cell r="J813" t="str">
            <v>DIRECCIÓN TERRITORIAL SUR OCCIDENTE</v>
          </cell>
          <cell r="K813" t="str">
            <v>BUENAVENTURA</v>
          </cell>
          <cell r="L813" t="str">
            <v>Talento Humano</v>
          </cell>
          <cell r="M813" t="str">
            <v>Coordinador de Campo</v>
          </cell>
          <cell r="N813" t="str">
            <v>1</v>
          </cell>
          <cell r="O813">
            <v>1</v>
          </cell>
          <cell r="P813" t="str">
            <v>0</v>
          </cell>
          <cell r="Q813" t="str">
            <v>1.0000000000</v>
          </cell>
          <cell r="R813">
            <v>100</v>
          </cell>
          <cell r="S813">
            <v>3500000</v>
          </cell>
          <cell r="T813" t="str">
            <v>2025-01-20</v>
          </cell>
          <cell r="U813">
            <v>3500000</v>
          </cell>
          <cell r="V813">
            <v>3500000</v>
          </cell>
          <cell r="W813">
            <v>0</v>
          </cell>
          <cell r="X813" t="str">
            <v>NO</v>
          </cell>
          <cell r="Y813" t="str">
            <v>NO</v>
          </cell>
          <cell r="Z813" t="str">
            <v>38825</v>
          </cell>
          <cell r="AA813">
            <v>3500000</v>
          </cell>
          <cell r="AB813">
            <v>0</v>
          </cell>
          <cell r="AC813" t="str">
            <v>850</v>
          </cell>
          <cell r="AD813" t="str">
            <v>Dirección Territorial Cali</v>
          </cell>
          <cell r="AF813" t="str">
            <v>BARRIDO - TH - TERRITORIAL - BASE - COORDINADOR COM</v>
          </cell>
          <cell r="AG813" t="str">
            <v>CE_02 - Informe operativo de recolección del Censo Económico Nacional Urbano CENU 2024 finalizado.
(Línea Base 2024 70%)</v>
          </cell>
          <cell r="AH813">
            <v>1</v>
          </cell>
          <cell r="AI813">
            <v>0</v>
          </cell>
          <cell r="AJ813">
            <v>0</v>
          </cell>
          <cell r="AK813">
            <v>0</v>
          </cell>
          <cell r="AL813">
            <v>0</v>
          </cell>
          <cell r="AM813">
            <v>1</v>
          </cell>
          <cell r="AN813" t="str">
            <v>CE_02</v>
          </cell>
          <cell r="AO813">
            <v>3500000</v>
          </cell>
          <cell r="AP813" t="str">
            <v>0</v>
          </cell>
          <cell r="AQ813">
            <v>0</v>
          </cell>
          <cell r="AR813" t="str">
            <v>0</v>
          </cell>
          <cell r="AS813">
            <v>0</v>
          </cell>
          <cell r="AT813">
            <v>3500000</v>
          </cell>
          <cell r="AU813">
            <v>0</v>
          </cell>
        </row>
        <row r="814">
          <cell r="A814">
            <v>359110525</v>
          </cell>
          <cell r="B814" t="str">
            <v>GIT Censo Económico</v>
          </cell>
          <cell r="C814" t="str">
            <v>CE</v>
          </cell>
          <cell r="D814" t="str">
            <v>CE_2025_DRA_BDC</v>
          </cell>
          <cell r="E814" t="str">
            <v>Censo Economico</v>
          </cell>
          <cell r="F814" t="str">
            <v>Producción de información estructural</v>
          </cell>
          <cell r="G814" t="str">
            <v>Bases de datos Censal</v>
          </cell>
          <cell r="H814" t="str">
            <v>CE-Producción de información estructural-Bases de datos Censal</v>
          </cell>
          <cell r="I814" t="str">
            <v>202300000000099</v>
          </cell>
          <cell r="J814" t="str">
            <v>DIRECCIÓN TERRITORIAL SUR OCCIDENTE</v>
          </cell>
          <cell r="K814" t="str">
            <v>PASTO</v>
          </cell>
          <cell r="L814" t="str">
            <v>Talento Humano</v>
          </cell>
          <cell r="M814" t="str">
            <v>Coordinador de Campo</v>
          </cell>
          <cell r="N814" t="str">
            <v>2</v>
          </cell>
          <cell r="O814">
            <v>1</v>
          </cell>
          <cell r="P814" t="str">
            <v>0</v>
          </cell>
          <cell r="Q814" t="str">
            <v>1.0000000000</v>
          </cell>
          <cell r="R814">
            <v>100</v>
          </cell>
          <cell r="S814">
            <v>3500000</v>
          </cell>
          <cell r="T814" t="str">
            <v>2025-01-20</v>
          </cell>
          <cell r="U814">
            <v>7000000</v>
          </cell>
          <cell r="V814">
            <v>7000000</v>
          </cell>
          <cell r="W814">
            <v>0</v>
          </cell>
          <cell r="X814" t="str">
            <v>NO</v>
          </cell>
          <cell r="Y814" t="str">
            <v>NO</v>
          </cell>
          <cell r="Z814" t="str">
            <v>38825</v>
          </cell>
          <cell r="AA814">
            <v>7000000</v>
          </cell>
          <cell r="AB814">
            <v>0</v>
          </cell>
          <cell r="AC814" t="str">
            <v>850</v>
          </cell>
          <cell r="AD814" t="str">
            <v>Dirección Territorial Cali</v>
          </cell>
          <cell r="AF814" t="str">
            <v>BARRIDO - TH - TERRITORIAL - BASE - COORDINADOR COM</v>
          </cell>
          <cell r="AG814" t="str">
            <v>CE_02 - Informe operativo de recolección del Censo Económico Nacional Urbano CENU 2024 finalizado.
(Línea Base 2024 70%)</v>
          </cell>
          <cell r="AH814">
            <v>1</v>
          </cell>
          <cell r="AI814">
            <v>0</v>
          </cell>
          <cell r="AJ814">
            <v>0</v>
          </cell>
          <cell r="AK814">
            <v>0</v>
          </cell>
          <cell r="AL814">
            <v>0</v>
          </cell>
          <cell r="AM814">
            <v>1</v>
          </cell>
          <cell r="AN814" t="str">
            <v>CE_02</v>
          </cell>
          <cell r="AO814">
            <v>7000000</v>
          </cell>
          <cell r="AP814" t="str">
            <v>0</v>
          </cell>
          <cell r="AQ814">
            <v>0</v>
          </cell>
          <cell r="AR814" t="str">
            <v>0</v>
          </cell>
          <cell r="AS814">
            <v>0</v>
          </cell>
          <cell r="AT814">
            <v>7000000</v>
          </cell>
          <cell r="AU814">
            <v>0</v>
          </cell>
        </row>
        <row r="815">
          <cell r="A815">
            <v>363310525</v>
          </cell>
          <cell r="B815" t="str">
            <v>GIT Censo Económico</v>
          </cell>
          <cell r="C815" t="str">
            <v>CE</v>
          </cell>
          <cell r="D815" t="str">
            <v>CE_2025_DRA_BDC</v>
          </cell>
          <cell r="E815" t="str">
            <v>Censo Economico</v>
          </cell>
          <cell r="F815" t="str">
            <v>Producción de información estructural</v>
          </cell>
          <cell r="G815" t="str">
            <v>Bases de datos Censal</v>
          </cell>
          <cell r="H815" t="str">
            <v>CE-Producción de información estructural-Bases de datos Censal</v>
          </cell>
          <cell r="I815" t="str">
            <v>202300000000099</v>
          </cell>
          <cell r="J815" t="str">
            <v>DIRECCIÓN TERRITORIAL NORTE</v>
          </cell>
          <cell r="K815" t="str">
            <v>BARRANQUILLA</v>
          </cell>
          <cell r="L815" t="str">
            <v>Talento Humano</v>
          </cell>
          <cell r="M815" t="str">
            <v>Tecnico</v>
          </cell>
          <cell r="N815" t="str">
            <v>1</v>
          </cell>
          <cell r="O815">
            <v>4</v>
          </cell>
          <cell r="P815" t="str">
            <v>28</v>
          </cell>
          <cell r="Q815" t="str">
            <v>4.9333333333</v>
          </cell>
          <cell r="R815">
            <v>100</v>
          </cell>
          <cell r="S815">
            <v>3072000</v>
          </cell>
          <cell r="T815" t="str">
            <v>2025-01-27</v>
          </cell>
          <cell r="U815">
            <v>15155200</v>
          </cell>
          <cell r="V815">
            <v>15155200</v>
          </cell>
          <cell r="W815">
            <v>0</v>
          </cell>
          <cell r="X815" t="str">
            <v>NO</v>
          </cell>
          <cell r="Y815" t="str">
            <v>NO</v>
          </cell>
          <cell r="Z815" t="str">
            <v>56525</v>
          </cell>
          <cell r="AA815">
            <v>15155200</v>
          </cell>
          <cell r="AB815">
            <v>0</v>
          </cell>
          <cell r="AC815" t="str">
            <v>502</v>
          </cell>
          <cell r="AD815" t="str">
            <v>Dirección Territorial Barranquilla</v>
          </cell>
          <cell r="AF815" t="str">
            <v>TH FORTALECIMIENTO CONTRATACIÓN TERRITORIAL</v>
          </cell>
          <cell r="AG815" t="str">
            <v>CE_01 - Documentos con los principales resultados, logros y dificultades en el desarrollo de los operativos de recolección del Censo Económico Nacional Urbano (Línea Base 2024 94%)</v>
          </cell>
          <cell r="AH815">
            <v>1</v>
          </cell>
          <cell r="AI815">
            <v>0</v>
          </cell>
          <cell r="AJ815">
            <v>0</v>
          </cell>
          <cell r="AK815">
            <v>0</v>
          </cell>
          <cell r="AL815">
            <v>0</v>
          </cell>
          <cell r="AM815">
            <v>1</v>
          </cell>
          <cell r="AN815" t="str">
            <v>CE_01</v>
          </cell>
          <cell r="AO815">
            <v>15155200</v>
          </cell>
          <cell r="AP815" t="str">
            <v>0</v>
          </cell>
          <cell r="AQ815">
            <v>0</v>
          </cell>
          <cell r="AR815" t="str">
            <v>0</v>
          </cell>
          <cell r="AS815">
            <v>0</v>
          </cell>
          <cell r="AT815">
            <v>15155200</v>
          </cell>
          <cell r="AU815">
            <v>0</v>
          </cell>
        </row>
        <row r="816">
          <cell r="A816">
            <v>359010525</v>
          </cell>
          <cell r="B816" t="str">
            <v>GIT Censo Económico</v>
          </cell>
          <cell r="C816" t="str">
            <v>CE</v>
          </cell>
          <cell r="D816" t="str">
            <v>CE_2025_DRA_BDC</v>
          </cell>
          <cell r="E816" t="str">
            <v>Censo Economico</v>
          </cell>
          <cell r="F816" t="str">
            <v>Producción de información estructural</v>
          </cell>
          <cell r="G816" t="str">
            <v>Bases de datos Censal</v>
          </cell>
          <cell r="H816" t="str">
            <v>CE-Producción de información estructural-Bases de datos Censal</v>
          </cell>
          <cell r="I816" t="str">
            <v>202300000000099</v>
          </cell>
          <cell r="J816" t="str">
            <v>DIRECCIÓN TERRITORIAL SUR OCCIDENTE</v>
          </cell>
          <cell r="K816" t="str">
            <v>CALI</v>
          </cell>
          <cell r="L816" t="str">
            <v>Talento Humano</v>
          </cell>
          <cell r="M816" t="str">
            <v>Coordinador de Campo</v>
          </cell>
          <cell r="N816" t="str">
            <v>8</v>
          </cell>
          <cell r="O816">
            <v>1</v>
          </cell>
          <cell r="P816" t="str">
            <v>0</v>
          </cell>
          <cell r="Q816" t="str">
            <v>1.0000000000</v>
          </cell>
          <cell r="R816">
            <v>100</v>
          </cell>
          <cell r="S816">
            <v>3500000</v>
          </cell>
          <cell r="T816" t="str">
            <v>2025-01-20</v>
          </cell>
          <cell r="U816">
            <v>28000000</v>
          </cell>
          <cell r="V816">
            <v>28000000</v>
          </cell>
          <cell r="W816">
            <v>0</v>
          </cell>
          <cell r="X816" t="str">
            <v>NO</v>
          </cell>
          <cell r="Y816" t="str">
            <v>NO</v>
          </cell>
          <cell r="Z816" t="str">
            <v>38825</v>
          </cell>
          <cell r="AA816">
            <v>28000000</v>
          </cell>
          <cell r="AB816">
            <v>0</v>
          </cell>
          <cell r="AC816" t="str">
            <v>850</v>
          </cell>
          <cell r="AD816" t="str">
            <v>Dirección Territorial Cali</v>
          </cell>
          <cell r="AF816" t="str">
            <v>BARRIDO - TH - TERRITORIAL - BASE - COORDINADOR COM</v>
          </cell>
          <cell r="AG816" t="str">
            <v>CE_02 - Informe operativo de recolección del Censo Económico Nacional Urbano CENU 2024 finalizado.
(Línea Base 2024 70%)</v>
          </cell>
          <cell r="AH816">
            <v>1</v>
          </cell>
          <cell r="AI816">
            <v>0</v>
          </cell>
          <cell r="AJ816">
            <v>0</v>
          </cell>
          <cell r="AK816">
            <v>0</v>
          </cell>
          <cell r="AL816">
            <v>0</v>
          </cell>
          <cell r="AM816">
            <v>1</v>
          </cell>
          <cell r="AN816" t="str">
            <v>CE_02</v>
          </cell>
          <cell r="AO816">
            <v>28000000</v>
          </cell>
          <cell r="AP816" t="str">
            <v>0</v>
          </cell>
          <cell r="AQ816">
            <v>0</v>
          </cell>
          <cell r="AR816" t="str">
            <v>0</v>
          </cell>
          <cell r="AS816">
            <v>0</v>
          </cell>
          <cell r="AT816">
            <v>28000000</v>
          </cell>
          <cell r="AU816">
            <v>0</v>
          </cell>
        </row>
        <row r="817">
          <cell r="A817">
            <v>358910525</v>
          </cell>
          <cell r="B817" t="str">
            <v>GIT Censo Económico</v>
          </cell>
          <cell r="C817" t="str">
            <v>CE</v>
          </cell>
          <cell r="D817" t="str">
            <v>CE_2025_DICE_SE</v>
          </cell>
          <cell r="E817" t="str">
            <v>Censo Economico</v>
          </cell>
          <cell r="F817" t="str">
            <v>Producción de información estructural</v>
          </cell>
          <cell r="G817" t="str">
            <v>Servicio de evaluación</v>
          </cell>
          <cell r="H817" t="str">
            <v>CE-Producción de información estructural-Servicio de evaluación</v>
          </cell>
          <cell r="I817" t="str">
            <v>202300000000099</v>
          </cell>
          <cell r="J817" t="str">
            <v>DIRECCIÓN TERRITORIAL CENTRAL</v>
          </cell>
          <cell r="K817" t="str">
            <v>DANE CENTRAL</v>
          </cell>
          <cell r="L817" t="str">
            <v>Talento Humano</v>
          </cell>
          <cell r="M817" t="str">
            <v>Profesional</v>
          </cell>
          <cell r="N817" t="str">
            <v>1</v>
          </cell>
          <cell r="O817">
            <v>10</v>
          </cell>
          <cell r="P817" t="str">
            <v>18</v>
          </cell>
          <cell r="Q817" t="str">
            <v>10.6000000000</v>
          </cell>
          <cell r="R817">
            <v>100</v>
          </cell>
          <cell r="S817">
            <v>10000000</v>
          </cell>
          <cell r="T817" t="str">
            <v>2025-01-15</v>
          </cell>
          <cell r="U817">
            <v>106000000</v>
          </cell>
          <cell r="V817">
            <v>106000000</v>
          </cell>
          <cell r="W817">
            <v>0</v>
          </cell>
          <cell r="X817" t="str">
            <v>no</v>
          </cell>
          <cell r="Y817" t="str">
            <v>no</v>
          </cell>
          <cell r="Z817" t="str">
            <v>64125</v>
          </cell>
          <cell r="AA817">
            <v>106000000</v>
          </cell>
          <cell r="AB817">
            <v>0</v>
          </cell>
          <cell r="AC817" t="str">
            <v>1700</v>
          </cell>
          <cell r="AD817" t="str">
            <v>GIT Censo Económico</v>
          </cell>
          <cell r="AF817" t="str">
            <v>CAMILO ARGUELLO - PERIODISTA</v>
          </cell>
          <cell r="AG817" t="str">
            <v>CE_11 - Elaborar un documento que consolide el diseño e implementación de la estrategia de comunicación y difusión de los resultados del Censo Económico a los grupos de interés.</v>
          </cell>
          <cell r="AH817">
            <v>1</v>
          </cell>
          <cell r="AI817">
            <v>0</v>
          </cell>
          <cell r="AJ817">
            <v>0</v>
          </cell>
          <cell r="AK817">
            <v>0</v>
          </cell>
          <cell r="AL817">
            <v>0</v>
          </cell>
          <cell r="AM817">
            <v>1</v>
          </cell>
          <cell r="AN817" t="str">
            <v>CE_11</v>
          </cell>
          <cell r="AO817">
            <v>106000000</v>
          </cell>
          <cell r="AP817" t="str">
            <v>0</v>
          </cell>
          <cell r="AQ817">
            <v>0</v>
          </cell>
          <cell r="AR817" t="str">
            <v>0</v>
          </cell>
          <cell r="AS817">
            <v>0</v>
          </cell>
          <cell r="AT817">
            <v>106000000</v>
          </cell>
          <cell r="AU817">
            <v>0</v>
          </cell>
        </row>
        <row r="818">
          <cell r="A818">
            <v>403910525</v>
          </cell>
          <cell r="B818" t="str">
            <v>GIT Censo Económico</v>
          </cell>
          <cell r="C818" t="str">
            <v>CE</v>
          </cell>
          <cell r="D818" t="str">
            <v>CE_2025_DRA_BDC</v>
          </cell>
          <cell r="E818" t="str">
            <v>Censo Economico</v>
          </cell>
          <cell r="F818" t="str">
            <v>Producción de información estructural</v>
          </cell>
          <cell r="G818" t="str">
            <v>Bases de datos Censal</v>
          </cell>
          <cell r="H818" t="str">
            <v>CE-Producción de información estructural-Bases de datos Censal</v>
          </cell>
          <cell r="I818" t="str">
            <v>202300000000099</v>
          </cell>
          <cell r="J818" t="str">
            <v>DIRECCIÓN TERRITORIAL NOROCCIDENTE</v>
          </cell>
          <cell r="K818" t="str">
            <v>MONTERÍA_MED</v>
          </cell>
          <cell r="L818" t="str">
            <v>Talento Humano</v>
          </cell>
          <cell r="M818" t="str">
            <v>Tecnico</v>
          </cell>
          <cell r="N818" t="str">
            <v>1</v>
          </cell>
          <cell r="O818">
            <v>7</v>
          </cell>
          <cell r="P818" t="str">
            <v>11</v>
          </cell>
          <cell r="Q818" t="str">
            <v>7.3666666667</v>
          </cell>
          <cell r="R818">
            <v>100</v>
          </cell>
          <cell r="S818">
            <v>3500000</v>
          </cell>
          <cell r="T818" t="str">
            <v>2025-05-09</v>
          </cell>
          <cell r="U818">
            <v>25783333.329999998</v>
          </cell>
          <cell r="V818">
            <v>25783333.329999998</v>
          </cell>
          <cell r="W818">
            <v>0</v>
          </cell>
          <cell r="X818" t="str">
            <v>NO</v>
          </cell>
          <cell r="Y818" t="str">
            <v>NO</v>
          </cell>
          <cell r="Z818" t="str">
            <v>46825</v>
          </cell>
          <cell r="AA818">
            <v>25783333.329999998</v>
          </cell>
          <cell r="AB818">
            <v>0</v>
          </cell>
          <cell r="AC818" t="str">
            <v>5460</v>
          </cell>
          <cell r="AD818" t="str">
            <v>Dirección Territorial Medellín</v>
          </cell>
          <cell r="AF818" t="str">
            <v>ERIK AGÁMEZ MESTRA -- FUEROS MATERNOS</v>
          </cell>
          <cell r="AG818" t="str">
            <v>CE_01 - Documentos con los principales resultados, logros y dificultades en el desarrollo de los operativos de recolección del Censo Económico Nacional Urbano (Línea Base 2024 94%)</v>
          </cell>
          <cell r="AH818">
            <v>1</v>
          </cell>
          <cell r="AI818" t="str">
            <v/>
          </cell>
          <cell r="AJ818">
            <v>0</v>
          </cell>
          <cell r="AK818" t="str">
            <v/>
          </cell>
          <cell r="AL818">
            <v>0</v>
          </cell>
          <cell r="AM818">
            <v>1</v>
          </cell>
          <cell r="AN818" t="str">
            <v xml:space="preserve">CE_01 </v>
          </cell>
          <cell r="AO818">
            <v>25783333.329999998</v>
          </cell>
          <cell r="AP818" t="str">
            <v/>
          </cell>
          <cell r="AQ818">
            <v>0</v>
          </cell>
          <cell r="AR818" t="str">
            <v/>
          </cell>
          <cell r="AS818">
            <v>0</v>
          </cell>
          <cell r="AT818">
            <v>25783333.329999998</v>
          </cell>
          <cell r="AU818">
            <v>0</v>
          </cell>
        </row>
        <row r="819">
          <cell r="A819">
            <v>339510525</v>
          </cell>
          <cell r="B819" t="str">
            <v>GIT Censo Económico</v>
          </cell>
          <cell r="C819" t="str">
            <v>CE</v>
          </cell>
          <cell r="D819" t="str">
            <v>CE_2025_GIT_CE_BDC</v>
          </cell>
          <cell r="E819" t="str">
            <v>Censo Economico</v>
          </cell>
          <cell r="F819" t="str">
            <v>Producción de información estructural</v>
          </cell>
          <cell r="G819" t="str">
            <v>Bases de datos Censal</v>
          </cell>
          <cell r="H819" t="str">
            <v>CE-Producción de información estructural-Bases de datos Censal</v>
          </cell>
          <cell r="I819" t="str">
            <v>202300000000099</v>
          </cell>
          <cell r="J819" t="str">
            <v>DIRECCIÓN TERRITORIAL CENTRAL</v>
          </cell>
          <cell r="K819" t="str">
            <v>DANE CENTRAL</v>
          </cell>
          <cell r="L819" t="str">
            <v>Talento Humano</v>
          </cell>
          <cell r="M819" t="str">
            <v>Profesional</v>
          </cell>
          <cell r="N819" t="str">
            <v>1</v>
          </cell>
          <cell r="O819">
            <v>10</v>
          </cell>
          <cell r="P819" t="str">
            <v>0</v>
          </cell>
          <cell r="Q819" t="str">
            <v>10.0000000000</v>
          </cell>
          <cell r="R819">
            <v>100</v>
          </cell>
          <cell r="S819">
            <v>10541000</v>
          </cell>
          <cell r="T819" t="str">
            <v>2025-01-20</v>
          </cell>
          <cell r="U819">
            <v>105410000</v>
          </cell>
          <cell r="V819">
            <v>105410000</v>
          </cell>
          <cell r="W819">
            <v>0</v>
          </cell>
          <cell r="X819" t="str">
            <v>NO</v>
          </cell>
          <cell r="Y819" t="str">
            <v>NO</v>
          </cell>
          <cell r="Z819" t="str">
            <v>40125</v>
          </cell>
          <cell r="AA819">
            <v>105410000</v>
          </cell>
          <cell r="AB819">
            <v>0</v>
          </cell>
          <cell r="AC819" t="str">
            <v>571</v>
          </cell>
          <cell r="AD819" t="str">
            <v>GIT Censo Económico</v>
          </cell>
          <cell r="AF819" t="str">
            <v>GONZALO MEJÍA ZAPATA - PROCESAMIENTO 7</v>
          </cell>
          <cell r="AG819" t="str">
            <v>CE_08 - Generar Cuadros de salida de resultados de cada cuestionario</v>
          </cell>
          <cell r="AH819">
            <v>1</v>
          </cell>
          <cell r="AI819">
            <v>0</v>
          </cell>
          <cell r="AJ819">
            <v>0</v>
          </cell>
          <cell r="AK819">
            <v>0</v>
          </cell>
          <cell r="AL819">
            <v>0</v>
          </cell>
          <cell r="AM819">
            <v>1</v>
          </cell>
          <cell r="AN819" t="str">
            <v>CE_08</v>
          </cell>
          <cell r="AO819">
            <v>105410000</v>
          </cell>
          <cell r="AP819" t="str">
            <v>0</v>
          </cell>
          <cell r="AQ819">
            <v>0</v>
          </cell>
          <cell r="AR819" t="str">
            <v>0</v>
          </cell>
          <cell r="AS819">
            <v>0</v>
          </cell>
          <cell r="AT819">
            <v>105410000</v>
          </cell>
          <cell r="AU819">
            <v>0</v>
          </cell>
        </row>
        <row r="820">
          <cell r="A820">
            <v>339410525</v>
          </cell>
          <cell r="B820" t="str">
            <v>GIT Censo Económico</v>
          </cell>
          <cell r="C820" t="str">
            <v>CE</v>
          </cell>
          <cell r="D820" t="str">
            <v>CE_2025_GIT_CE_BDC</v>
          </cell>
          <cell r="E820" t="str">
            <v>Censo Economico</v>
          </cell>
          <cell r="F820" t="str">
            <v>Producción de información estructural</v>
          </cell>
          <cell r="G820" t="str">
            <v>Bases de datos Censal</v>
          </cell>
          <cell r="H820" t="str">
            <v>CE-Producción de información estructural-Bases de datos Censal</v>
          </cell>
          <cell r="I820" t="str">
            <v>202300000000099</v>
          </cell>
          <cell r="J820" t="str">
            <v>DIRECCIÓN TERRITORIAL CENTRAL</v>
          </cell>
          <cell r="K820" t="str">
            <v>DANE CENTRAL</v>
          </cell>
          <cell r="L820" t="str">
            <v>Talento Humano</v>
          </cell>
          <cell r="M820" t="str">
            <v>Profesional</v>
          </cell>
          <cell r="N820" t="str">
            <v>1</v>
          </cell>
          <cell r="O820">
            <v>10</v>
          </cell>
          <cell r="P820" t="str">
            <v>0</v>
          </cell>
          <cell r="Q820" t="str">
            <v>10.0000000000</v>
          </cell>
          <cell r="R820">
            <v>100</v>
          </cell>
          <cell r="S820">
            <v>7400000</v>
          </cell>
          <cell r="T820" t="str">
            <v>2025-01-20</v>
          </cell>
          <cell r="U820">
            <v>74000000</v>
          </cell>
          <cell r="V820">
            <v>74000000</v>
          </cell>
          <cell r="W820">
            <v>0</v>
          </cell>
          <cell r="X820" t="str">
            <v>NO</v>
          </cell>
          <cell r="Y820" t="str">
            <v>NO</v>
          </cell>
          <cell r="Z820" t="str">
            <v>66325</v>
          </cell>
          <cell r="AA820">
            <v>74000000</v>
          </cell>
          <cell r="AB820">
            <v>0</v>
          </cell>
          <cell r="AC820" t="str">
            <v>1800</v>
          </cell>
          <cell r="AD820" t="str">
            <v>GIT Censo Económico</v>
          </cell>
          <cell r="AF820" t="str">
            <v>ARBEY ARAGÓN BOHÓRQUEZ - PROCESAMIENTO 6</v>
          </cell>
          <cell r="AG820" t="str">
            <v>CE_08 - Generar Cuadros de salida de resultados de cada cuestionario</v>
          </cell>
          <cell r="AH820">
            <v>1</v>
          </cell>
          <cell r="AI820">
            <v>0</v>
          </cell>
          <cell r="AJ820">
            <v>0</v>
          </cell>
          <cell r="AK820">
            <v>0</v>
          </cell>
          <cell r="AL820">
            <v>0</v>
          </cell>
          <cell r="AM820">
            <v>1</v>
          </cell>
          <cell r="AN820" t="str">
            <v>CE_08</v>
          </cell>
          <cell r="AO820">
            <v>74000000</v>
          </cell>
          <cell r="AP820" t="str">
            <v>0</v>
          </cell>
          <cell r="AQ820">
            <v>0</v>
          </cell>
          <cell r="AR820" t="str">
            <v>0</v>
          </cell>
          <cell r="AS820">
            <v>0</v>
          </cell>
          <cell r="AT820">
            <v>74000000</v>
          </cell>
          <cell r="AU820">
            <v>0</v>
          </cell>
        </row>
        <row r="821">
          <cell r="A821">
            <v>339310525</v>
          </cell>
          <cell r="B821" t="str">
            <v>GIT Censo Económico</v>
          </cell>
          <cell r="C821" t="str">
            <v>CE</v>
          </cell>
          <cell r="D821" t="str">
            <v>CE_2025_GIT_CE_BDC</v>
          </cell>
          <cell r="E821" t="str">
            <v>Censo Economico</v>
          </cell>
          <cell r="F821" t="str">
            <v>Producción de información estructural</v>
          </cell>
          <cell r="G821" t="str">
            <v>Bases de datos Censal</v>
          </cell>
          <cell r="H821" t="str">
            <v>CE-Producción de información estructural-Bases de datos Censal</v>
          </cell>
          <cell r="I821" t="str">
            <v>202300000000099</v>
          </cell>
          <cell r="J821" t="str">
            <v>DIRECCIÓN TERRITORIAL CENTRAL</v>
          </cell>
          <cell r="K821" t="str">
            <v>DANE CENTRAL</v>
          </cell>
          <cell r="L821" t="str">
            <v>Talento Humano</v>
          </cell>
          <cell r="M821" t="str">
            <v>Profesional</v>
          </cell>
          <cell r="N821" t="str">
            <v>1</v>
          </cell>
          <cell r="O821">
            <v>11</v>
          </cell>
          <cell r="P821" t="str">
            <v>0</v>
          </cell>
          <cell r="Q821" t="str">
            <v>11.0000000000</v>
          </cell>
          <cell r="R821">
            <v>100</v>
          </cell>
          <cell r="S821">
            <v>7400000</v>
          </cell>
          <cell r="T821" t="str">
            <v>2025-01-20</v>
          </cell>
          <cell r="U821">
            <v>81400000</v>
          </cell>
          <cell r="V821">
            <v>81400000</v>
          </cell>
          <cell r="W821">
            <v>0</v>
          </cell>
          <cell r="X821" t="str">
            <v>NO</v>
          </cell>
          <cell r="Y821" t="str">
            <v>NO</v>
          </cell>
          <cell r="Z821" t="str">
            <v>47325</v>
          </cell>
          <cell r="AA821">
            <v>81400000</v>
          </cell>
          <cell r="AB821">
            <v>0</v>
          </cell>
          <cell r="AC821" t="str">
            <v>799</v>
          </cell>
          <cell r="AD821" t="str">
            <v>GIT Censo Económico</v>
          </cell>
          <cell r="AF821" t="str">
            <v>LUIS ALFREDO CARO LÓPEZ - PROCESAMIENTO 5</v>
          </cell>
          <cell r="AG821" t="str">
            <v>CE_08 - Generar Cuadros de salida de resultados de cada cuestionario</v>
          </cell>
          <cell r="AH821">
            <v>1</v>
          </cell>
          <cell r="AI821">
            <v>0</v>
          </cell>
          <cell r="AJ821">
            <v>0</v>
          </cell>
          <cell r="AK821">
            <v>0</v>
          </cell>
          <cell r="AL821">
            <v>0</v>
          </cell>
          <cell r="AM821">
            <v>1</v>
          </cell>
          <cell r="AN821" t="str">
            <v>CE_08</v>
          </cell>
          <cell r="AO821">
            <v>81400000</v>
          </cell>
          <cell r="AP821" t="str">
            <v>0</v>
          </cell>
          <cell r="AQ821">
            <v>0</v>
          </cell>
          <cell r="AR821" t="str">
            <v>0</v>
          </cell>
          <cell r="AS821">
            <v>0</v>
          </cell>
          <cell r="AT821">
            <v>81400000</v>
          </cell>
          <cell r="AU821">
            <v>0</v>
          </cell>
        </row>
        <row r="822">
          <cell r="A822">
            <v>339210525</v>
          </cell>
          <cell r="B822" t="str">
            <v>GIT Censo Económico</v>
          </cell>
          <cell r="C822" t="str">
            <v>CE</v>
          </cell>
          <cell r="D822" t="str">
            <v>CE_2025_GIT_CE_BDC</v>
          </cell>
          <cell r="E822" t="str">
            <v>Censo Economico</v>
          </cell>
          <cell r="F822" t="str">
            <v>Producción de información estructural</v>
          </cell>
          <cell r="G822" t="str">
            <v>Bases de datos Censal</v>
          </cell>
          <cell r="H822" t="str">
            <v>CE-Producción de información estructural-Bases de datos Censal</v>
          </cell>
          <cell r="I822" t="str">
            <v>202300000000099</v>
          </cell>
          <cell r="J822" t="str">
            <v>DIRECCIÓN TERRITORIAL CENTRAL</v>
          </cell>
          <cell r="K822" t="str">
            <v>DANE CENTRAL</v>
          </cell>
          <cell r="L822" t="str">
            <v>Talento Humano</v>
          </cell>
          <cell r="M822" t="str">
            <v>Profesional</v>
          </cell>
          <cell r="N822" t="str">
            <v>1</v>
          </cell>
          <cell r="O822">
            <v>11</v>
          </cell>
          <cell r="P822" t="str">
            <v>0</v>
          </cell>
          <cell r="Q822" t="str">
            <v>11.0000000000</v>
          </cell>
          <cell r="R822">
            <v>100</v>
          </cell>
          <cell r="S822">
            <v>7400000</v>
          </cell>
          <cell r="T822" t="str">
            <v>2025-01-20</v>
          </cell>
          <cell r="U822">
            <v>81400000</v>
          </cell>
          <cell r="V822">
            <v>81400000</v>
          </cell>
          <cell r="W822">
            <v>0</v>
          </cell>
          <cell r="X822" t="str">
            <v>NO</v>
          </cell>
          <cell r="Y822" t="str">
            <v>NO</v>
          </cell>
          <cell r="Z822" t="str">
            <v>72025</v>
          </cell>
          <cell r="AA822">
            <v>81400000</v>
          </cell>
          <cell r="AB822">
            <v>0</v>
          </cell>
          <cell r="AC822" t="str">
            <v>1870</v>
          </cell>
          <cell r="AD822" t="str">
            <v>GIT Censo Económico</v>
          </cell>
          <cell r="AF822" t="str">
            <v>CAMILO HERNÁNDEZ HERNÁNDEZ - PROCESAMIENTO 4</v>
          </cell>
          <cell r="AG822" t="str">
            <v>CE_08 - Generar Cuadros de salida de resultados de cada cuestionario</v>
          </cell>
          <cell r="AH822">
            <v>1</v>
          </cell>
          <cell r="AI822">
            <v>0</v>
          </cell>
          <cell r="AJ822">
            <v>0</v>
          </cell>
          <cell r="AK822">
            <v>0</v>
          </cell>
          <cell r="AL822">
            <v>0</v>
          </cell>
          <cell r="AM822">
            <v>1</v>
          </cell>
          <cell r="AN822" t="str">
            <v>CE_08</v>
          </cell>
          <cell r="AO822">
            <v>81400000</v>
          </cell>
          <cell r="AP822" t="str">
            <v>0</v>
          </cell>
          <cell r="AQ822">
            <v>0</v>
          </cell>
          <cell r="AR822" t="str">
            <v>0</v>
          </cell>
          <cell r="AS822">
            <v>0</v>
          </cell>
          <cell r="AT822">
            <v>81400000</v>
          </cell>
          <cell r="AU822">
            <v>0</v>
          </cell>
        </row>
        <row r="823">
          <cell r="A823">
            <v>339010525</v>
          </cell>
          <cell r="B823" t="str">
            <v>GIT Censo Económico</v>
          </cell>
          <cell r="C823" t="str">
            <v>CE</v>
          </cell>
          <cell r="D823" t="str">
            <v>CE_2025_GIT_CE_BDC</v>
          </cell>
          <cell r="E823" t="str">
            <v>Censo Economico</v>
          </cell>
          <cell r="F823" t="str">
            <v>Producción de información estructural</v>
          </cell>
          <cell r="G823" t="str">
            <v>Bases de datos Censal</v>
          </cell>
          <cell r="H823" t="str">
            <v>CE-Producción de información estructural-Bases de datos Censal</v>
          </cell>
          <cell r="I823" t="str">
            <v>202300000000099</v>
          </cell>
          <cell r="J823" t="str">
            <v>DIRECCIÓN TERRITORIAL CENTRAL</v>
          </cell>
          <cell r="K823" t="str">
            <v>DANE CENTRAL</v>
          </cell>
          <cell r="L823" t="str">
            <v>Talento Humano</v>
          </cell>
          <cell r="M823" t="str">
            <v>Profesional</v>
          </cell>
          <cell r="N823" t="str">
            <v>1</v>
          </cell>
          <cell r="O823">
            <v>11</v>
          </cell>
          <cell r="P823" t="str">
            <v>0</v>
          </cell>
          <cell r="Q823" t="str">
            <v>11.0000000000</v>
          </cell>
          <cell r="R823">
            <v>100</v>
          </cell>
          <cell r="S823">
            <v>10541000</v>
          </cell>
          <cell r="T823" t="str">
            <v>2025-01-20</v>
          </cell>
          <cell r="U823">
            <v>115951000</v>
          </cell>
          <cell r="V823">
            <v>115951000</v>
          </cell>
          <cell r="W823">
            <v>0</v>
          </cell>
          <cell r="X823" t="str">
            <v>NO</v>
          </cell>
          <cell r="Y823" t="str">
            <v>NO</v>
          </cell>
          <cell r="Z823" t="str">
            <v>46625</v>
          </cell>
          <cell r="AA823">
            <v>115951000</v>
          </cell>
          <cell r="AB823">
            <v>0</v>
          </cell>
          <cell r="AC823" t="str">
            <v>774</v>
          </cell>
          <cell r="AD823" t="str">
            <v>GIT Censo Económico</v>
          </cell>
          <cell r="AF823" t="str">
            <v>AURA MARIA FORERO PACHÓN - PROCESAMIENTO 2</v>
          </cell>
          <cell r="AG823" t="str">
            <v>CE_08 - Generar Cuadros de salida de resultados de cada cuestionario</v>
          </cell>
          <cell r="AH823">
            <v>1</v>
          </cell>
          <cell r="AI823">
            <v>0</v>
          </cell>
          <cell r="AJ823">
            <v>0</v>
          </cell>
          <cell r="AK823">
            <v>0</v>
          </cell>
          <cell r="AL823">
            <v>0</v>
          </cell>
          <cell r="AM823">
            <v>1</v>
          </cell>
          <cell r="AN823" t="str">
            <v>CE_08</v>
          </cell>
          <cell r="AO823">
            <v>115951000</v>
          </cell>
          <cell r="AP823" t="str">
            <v>0</v>
          </cell>
          <cell r="AQ823">
            <v>0</v>
          </cell>
          <cell r="AR823" t="str">
            <v>0</v>
          </cell>
          <cell r="AS823">
            <v>0</v>
          </cell>
          <cell r="AT823">
            <v>115951000</v>
          </cell>
          <cell r="AU823">
            <v>0</v>
          </cell>
        </row>
        <row r="824">
          <cell r="A824">
            <v>338810525</v>
          </cell>
          <cell r="B824" t="str">
            <v>GIT Censo Económico</v>
          </cell>
          <cell r="C824" t="str">
            <v>CE</v>
          </cell>
          <cell r="D824" t="str">
            <v>CE_2025_GIT_CE_BDC</v>
          </cell>
          <cell r="E824" t="str">
            <v>Censo Economico</v>
          </cell>
          <cell r="F824" t="str">
            <v>Producción de información estructural</v>
          </cell>
          <cell r="G824" t="str">
            <v>Bases de datos Censal</v>
          </cell>
          <cell r="H824" t="str">
            <v>CE-Producción de información estructural-Bases de datos Censal</v>
          </cell>
          <cell r="I824" t="str">
            <v>202300000000099</v>
          </cell>
          <cell r="J824" t="str">
            <v>DIRECCIÓN TERRITORIAL CENTRAL</v>
          </cell>
          <cell r="K824" t="str">
            <v>DANE CENTRAL</v>
          </cell>
          <cell r="L824" t="str">
            <v>Talento Humano</v>
          </cell>
          <cell r="M824" t="str">
            <v>Experto I</v>
          </cell>
          <cell r="N824" t="str">
            <v>1</v>
          </cell>
          <cell r="O824">
            <v>11</v>
          </cell>
          <cell r="P824" t="str">
            <v>0</v>
          </cell>
          <cell r="Q824" t="str">
            <v>11.0000000000</v>
          </cell>
          <cell r="R824">
            <v>100</v>
          </cell>
          <cell r="S824">
            <v>13000000</v>
          </cell>
          <cell r="T824" t="str">
            <v>2025-01-20</v>
          </cell>
          <cell r="U824">
            <v>143000000</v>
          </cell>
          <cell r="V824">
            <v>143000000</v>
          </cell>
          <cell r="W824">
            <v>0</v>
          </cell>
          <cell r="X824" t="str">
            <v>NO</v>
          </cell>
          <cell r="Y824" t="str">
            <v>NO</v>
          </cell>
          <cell r="Z824" t="str">
            <v>59125</v>
          </cell>
          <cell r="AA824">
            <v>143000000</v>
          </cell>
          <cell r="AB824">
            <v>0</v>
          </cell>
          <cell r="AC824" t="str">
            <v>1388</v>
          </cell>
          <cell r="AD824" t="str">
            <v>GIT Censo Económico</v>
          </cell>
          <cell r="AF824" t="str">
            <v>MIGUEL ANGEL CASTAÑEDA ROCHA - PROCESAMIENTO 1</v>
          </cell>
          <cell r="AG824" t="str">
            <v>CE_08 - Generar Cuadros de salida de resultados de cada cuestionario</v>
          </cell>
          <cell r="AH824">
            <v>1</v>
          </cell>
          <cell r="AI824">
            <v>0</v>
          </cell>
          <cell r="AJ824">
            <v>0</v>
          </cell>
          <cell r="AK824">
            <v>0</v>
          </cell>
          <cell r="AL824">
            <v>0</v>
          </cell>
          <cell r="AM824">
            <v>1</v>
          </cell>
          <cell r="AN824" t="str">
            <v>CE_08</v>
          </cell>
          <cell r="AO824">
            <v>143000000</v>
          </cell>
          <cell r="AP824" t="str">
            <v>0</v>
          </cell>
          <cell r="AQ824">
            <v>0</v>
          </cell>
          <cell r="AR824" t="str">
            <v>0</v>
          </cell>
          <cell r="AS824">
            <v>0</v>
          </cell>
          <cell r="AT824">
            <v>143000000</v>
          </cell>
          <cell r="AU824">
            <v>0</v>
          </cell>
        </row>
        <row r="825">
          <cell r="A825">
            <v>337410525</v>
          </cell>
          <cell r="B825" t="str">
            <v>GIT Censo Económico</v>
          </cell>
          <cell r="C825" t="str">
            <v>CE</v>
          </cell>
          <cell r="D825" t="str">
            <v>CE_2025_DRA_BDC</v>
          </cell>
          <cell r="E825" t="str">
            <v>Censo Economico</v>
          </cell>
          <cell r="F825" t="str">
            <v>Producción de información estructural</v>
          </cell>
          <cell r="G825" t="str">
            <v>Bases de datos Censal</v>
          </cell>
          <cell r="H825" t="str">
            <v>CE-Producción de información estructural-Bases de datos Censal</v>
          </cell>
          <cell r="I825" t="str">
            <v>202300000000099</v>
          </cell>
          <cell r="J825" t="str">
            <v>DIRECCIÓN TERRITORIAL NOROCCIDENTE</v>
          </cell>
          <cell r="K825" t="str">
            <v>MEDELLÍN</v>
          </cell>
          <cell r="L825" t="str">
            <v>Talento Humano</v>
          </cell>
          <cell r="M825" t="str">
            <v>Apoyo Logístico</v>
          </cell>
          <cell r="N825" t="str">
            <v>1</v>
          </cell>
          <cell r="O825">
            <v>2</v>
          </cell>
          <cell r="P825" t="str">
            <v>0</v>
          </cell>
          <cell r="Q825" t="str">
            <v>2.0000000000</v>
          </cell>
          <cell r="R825">
            <v>100</v>
          </cell>
          <cell r="S825">
            <v>1900000</v>
          </cell>
          <cell r="T825" t="str">
            <v>2025-01-15</v>
          </cell>
          <cell r="U825">
            <v>3800000</v>
          </cell>
          <cell r="V825">
            <v>3800000</v>
          </cell>
          <cell r="W825">
            <v>0</v>
          </cell>
          <cell r="X825" t="str">
            <v>NO</v>
          </cell>
          <cell r="Y825" t="str">
            <v>NO</v>
          </cell>
          <cell r="Z825" t="str">
            <v>36225</v>
          </cell>
          <cell r="AA825">
            <v>3800000</v>
          </cell>
          <cell r="AB825">
            <v>0</v>
          </cell>
          <cell r="AC825" t="str">
            <v>869</v>
          </cell>
          <cell r="AD825" t="str">
            <v>Dirección Territorial Medellín</v>
          </cell>
          <cell r="AF825" t="str">
            <v>BARRIDO - TH - TERRITORIAL - BASE - APOYO LOGÍSTICO</v>
          </cell>
          <cell r="AG825" t="str">
            <v>CE_02 - Informe operativo de recolección del Censo Económico Nacional Urbano CENU 2024 finalizado.
(Línea Base 2024 70%)</v>
          </cell>
          <cell r="AH825">
            <v>1</v>
          </cell>
          <cell r="AI825">
            <v>0</v>
          </cell>
          <cell r="AJ825">
            <v>0</v>
          </cell>
          <cell r="AK825">
            <v>0</v>
          </cell>
          <cell r="AL825">
            <v>0</v>
          </cell>
          <cell r="AM825">
            <v>1</v>
          </cell>
          <cell r="AN825" t="str">
            <v>CE_02</v>
          </cell>
          <cell r="AO825">
            <v>3800000</v>
          </cell>
          <cell r="AP825" t="str">
            <v>0</v>
          </cell>
          <cell r="AQ825">
            <v>0</v>
          </cell>
          <cell r="AR825" t="str">
            <v>0</v>
          </cell>
          <cell r="AS825">
            <v>0</v>
          </cell>
          <cell r="AT825">
            <v>3800000</v>
          </cell>
          <cell r="AU825">
            <v>0</v>
          </cell>
        </row>
        <row r="826">
          <cell r="A826">
            <v>337210525</v>
          </cell>
          <cell r="B826" t="str">
            <v>GIT Censo Económico</v>
          </cell>
          <cell r="C826" t="str">
            <v>CE</v>
          </cell>
          <cell r="D826" t="str">
            <v>CE_2025_DRA_BDC</v>
          </cell>
          <cell r="E826" t="str">
            <v>Censo Economico</v>
          </cell>
          <cell r="F826" t="str">
            <v>Producción de información estructural</v>
          </cell>
          <cell r="G826" t="str">
            <v>Bases de datos Censal</v>
          </cell>
          <cell r="H826" t="str">
            <v>CE-Producción de información estructural-Bases de datos Censal</v>
          </cell>
          <cell r="I826" t="str">
            <v>202300000000099</v>
          </cell>
          <cell r="J826" t="str">
            <v>DIRECCIÓN TERRITORIAL NOROCCIDENTE</v>
          </cell>
          <cell r="K826" t="str">
            <v>MEDELLÍN</v>
          </cell>
          <cell r="L826" t="str">
            <v>Talento Humano</v>
          </cell>
          <cell r="M826" t="str">
            <v>Coordinador de Campo</v>
          </cell>
          <cell r="N826" t="str">
            <v>2</v>
          </cell>
          <cell r="O826">
            <v>1</v>
          </cell>
          <cell r="P826" t="str">
            <v>15</v>
          </cell>
          <cell r="Q826" t="str">
            <v>1.5000000000</v>
          </cell>
          <cell r="R826">
            <v>100</v>
          </cell>
          <cell r="S826">
            <v>3000000</v>
          </cell>
          <cell r="T826" t="str">
            <v>2025-03-03</v>
          </cell>
          <cell r="U826">
            <v>9000000</v>
          </cell>
          <cell r="V826">
            <v>9000000</v>
          </cell>
          <cell r="W826">
            <v>0</v>
          </cell>
          <cell r="X826" t="str">
            <v>no</v>
          </cell>
          <cell r="Y826" t="str">
            <v>no</v>
          </cell>
          <cell r="Z826" t="str">
            <v>40125</v>
          </cell>
          <cell r="AA826">
            <v>9000000</v>
          </cell>
          <cell r="AB826">
            <v>0</v>
          </cell>
          <cell r="AC826" t="str">
            <v>4826</v>
          </cell>
          <cell r="AD826" t="str">
            <v>Dirección Territorial Medellín</v>
          </cell>
          <cell r="AF826" t="str">
            <v>BARRIDO - TH - TERRITORIAL - COORDINADOR RUTA</v>
          </cell>
          <cell r="AG826" t="str">
            <v>CE_02 - Informe operativo de recolección del Censo Económico Nacional Urbano CENU 2024 finalizado.
(Línea Base 2024 70%)</v>
          </cell>
          <cell r="AH826">
            <v>1</v>
          </cell>
          <cell r="AI826">
            <v>0</v>
          </cell>
          <cell r="AJ826">
            <v>0</v>
          </cell>
          <cell r="AK826">
            <v>0</v>
          </cell>
          <cell r="AL826">
            <v>0</v>
          </cell>
          <cell r="AM826">
            <v>1</v>
          </cell>
          <cell r="AN826" t="str">
            <v>CE_02</v>
          </cell>
          <cell r="AO826">
            <v>9000000</v>
          </cell>
          <cell r="AP826" t="str">
            <v>0</v>
          </cell>
          <cell r="AQ826">
            <v>0</v>
          </cell>
          <cell r="AR826" t="str">
            <v>0</v>
          </cell>
          <cell r="AS826">
            <v>0</v>
          </cell>
          <cell r="AT826">
            <v>9000000</v>
          </cell>
          <cell r="AU826">
            <v>0</v>
          </cell>
        </row>
        <row r="827">
          <cell r="A827">
            <v>337110525</v>
          </cell>
          <cell r="B827" t="str">
            <v>GIT Censo Económico</v>
          </cell>
          <cell r="C827" t="str">
            <v>CE</v>
          </cell>
          <cell r="D827" t="str">
            <v>CE_2025_DRA_BDC</v>
          </cell>
          <cell r="E827" t="str">
            <v>Censo Economico</v>
          </cell>
          <cell r="F827" t="str">
            <v>Producción de información estructural</v>
          </cell>
          <cell r="G827" t="str">
            <v>Bases de datos Censal</v>
          </cell>
          <cell r="H827" t="str">
            <v>CE-Producción de información estructural-Bases de datos Censal</v>
          </cell>
          <cell r="I827" t="str">
            <v>202300000000099</v>
          </cell>
          <cell r="J827" t="str">
            <v>DIRECCIÓN TERRITORIAL NOROCCIDENTE</v>
          </cell>
          <cell r="K827" t="str">
            <v>MEDELLÍN</v>
          </cell>
          <cell r="L827" t="str">
            <v>Talento Humano</v>
          </cell>
          <cell r="M827" t="str">
            <v>Gestor Informátivo</v>
          </cell>
          <cell r="N827" t="str">
            <v>3</v>
          </cell>
          <cell r="O827">
            <v>2</v>
          </cell>
          <cell r="P827" t="str">
            <v>10</v>
          </cell>
          <cell r="Q827" t="str">
            <v>2.3333333333</v>
          </cell>
          <cell r="R827">
            <v>100</v>
          </cell>
          <cell r="S827">
            <v>2500000</v>
          </cell>
          <cell r="T827" t="str">
            <v>2025-01-15</v>
          </cell>
          <cell r="U827">
            <v>17500000</v>
          </cell>
          <cell r="V827">
            <v>17500000</v>
          </cell>
          <cell r="W827">
            <v>0</v>
          </cell>
          <cell r="X827" t="str">
            <v>no</v>
          </cell>
          <cell r="Y827" t="str">
            <v>no</v>
          </cell>
          <cell r="Z827" t="str">
            <v>35625</v>
          </cell>
          <cell r="AA827">
            <v>17500000</v>
          </cell>
          <cell r="AB827">
            <v>0</v>
          </cell>
          <cell r="AC827" t="str">
            <v>678</v>
          </cell>
          <cell r="AD827" t="str">
            <v>Dirección Territorial Medellín</v>
          </cell>
          <cell r="AF827" t="str">
            <v>BARRIDO - TH - TERRITORIAL - BASE - GESTOR INFORMÁTICO</v>
          </cell>
          <cell r="AG827" t="str">
            <v>CE_02 - Informe operativo de recolección del Censo Económico Nacional Urbano CENU 2024 finalizado.
(Línea Base 2024 70%)</v>
          </cell>
          <cell r="AH827">
            <v>1</v>
          </cell>
          <cell r="AI827">
            <v>0</v>
          </cell>
          <cell r="AJ827">
            <v>0</v>
          </cell>
          <cell r="AK827">
            <v>0</v>
          </cell>
          <cell r="AL827">
            <v>0</v>
          </cell>
          <cell r="AM827">
            <v>1</v>
          </cell>
          <cell r="AN827" t="str">
            <v>CE_02</v>
          </cell>
          <cell r="AO827">
            <v>17500000</v>
          </cell>
          <cell r="AP827" t="str">
            <v>0</v>
          </cell>
          <cell r="AQ827">
            <v>0</v>
          </cell>
          <cell r="AR827" t="str">
            <v>0</v>
          </cell>
          <cell r="AS827">
            <v>0</v>
          </cell>
          <cell r="AT827">
            <v>17500000</v>
          </cell>
          <cell r="AU827">
            <v>0</v>
          </cell>
        </row>
        <row r="828">
          <cell r="A828">
            <v>336510525</v>
          </cell>
          <cell r="B828" t="str">
            <v>GIT Censo Económico</v>
          </cell>
          <cell r="C828" t="str">
            <v>CE</v>
          </cell>
          <cell r="D828" t="str">
            <v>CE_2025_DRA_BDC</v>
          </cell>
          <cell r="E828" t="str">
            <v>Censo Economico</v>
          </cell>
          <cell r="F828" t="str">
            <v>Producción de información estructural</v>
          </cell>
          <cell r="G828" t="str">
            <v>Bases de datos Censal</v>
          </cell>
          <cell r="H828" t="str">
            <v>CE-Producción de información estructural-Bases de datos Censal</v>
          </cell>
          <cell r="I828" t="str">
            <v>202300000000099</v>
          </cell>
          <cell r="J828" t="str">
            <v>DIRECCIÓN TERRITORIAL NOROCCIDENTE</v>
          </cell>
          <cell r="K828" t="str">
            <v>MEDELLÍN</v>
          </cell>
          <cell r="L828" t="str">
            <v>Talento Humano</v>
          </cell>
          <cell r="M828" t="str">
            <v>Profesional Junior</v>
          </cell>
          <cell r="N828" t="str">
            <v>4</v>
          </cell>
          <cell r="O828">
            <v>1</v>
          </cell>
          <cell r="P828" t="str">
            <v>15</v>
          </cell>
          <cell r="Q828" t="str">
            <v>1.5000000000</v>
          </cell>
          <cell r="R828">
            <v>100</v>
          </cell>
          <cell r="S828">
            <v>3500000</v>
          </cell>
          <cell r="T828" t="str">
            <v>2025-01-15</v>
          </cell>
          <cell r="U828">
            <v>21000000</v>
          </cell>
          <cell r="V828">
            <v>21000000</v>
          </cell>
          <cell r="W828">
            <v>0</v>
          </cell>
          <cell r="X828" t="str">
            <v>NO</v>
          </cell>
          <cell r="Y828" t="str">
            <v>NO</v>
          </cell>
          <cell r="Z828" t="str">
            <v>37525</v>
          </cell>
          <cell r="AA828">
            <v>21000000</v>
          </cell>
          <cell r="AB828">
            <v>0</v>
          </cell>
          <cell r="AC828" t="str">
            <v>1798</v>
          </cell>
          <cell r="AD828" t="str">
            <v>Dirección Territorial Medellín</v>
          </cell>
          <cell r="AF828" t="str">
            <v>TH FORTALECIMIENTO ADMINISTRATIVO TERRITORIAL</v>
          </cell>
          <cell r="AG828" t="str">
            <v>CE_01 - Documentos con los principales resultados, logros y dificultades en el desarrollo de los operativos de recolección del Censo Económico Nacional Urbano (Línea Base 2024 94%)</v>
          </cell>
          <cell r="AH828">
            <v>1</v>
          </cell>
          <cell r="AI828">
            <v>0</v>
          </cell>
          <cell r="AJ828">
            <v>0</v>
          </cell>
          <cell r="AK828">
            <v>0</v>
          </cell>
          <cell r="AL828">
            <v>0</v>
          </cell>
          <cell r="AM828">
            <v>1</v>
          </cell>
          <cell r="AN828" t="str">
            <v>CE_01</v>
          </cell>
          <cell r="AO828">
            <v>21000000</v>
          </cell>
          <cell r="AP828" t="str">
            <v>0</v>
          </cell>
          <cell r="AQ828">
            <v>0</v>
          </cell>
          <cell r="AR828" t="str">
            <v>0</v>
          </cell>
          <cell r="AS828">
            <v>0</v>
          </cell>
          <cell r="AT828">
            <v>21000000</v>
          </cell>
          <cell r="AU828">
            <v>0</v>
          </cell>
        </row>
        <row r="829">
          <cell r="A829">
            <v>336110525</v>
          </cell>
          <cell r="B829" t="str">
            <v>GIT Censo Económico</v>
          </cell>
          <cell r="C829" t="str">
            <v>CE</v>
          </cell>
          <cell r="D829" t="str">
            <v>CE_2025_DRA_BDC</v>
          </cell>
          <cell r="E829" t="str">
            <v>Censo Economico</v>
          </cell>
          <cell r="F829" t="str">
            <v>Producción de información estructural</v>
          </cell>
          <cell r="G829" t="str">
            <v>Bases de datos Censal</v>
          </cell>
          <cell r="H829" t="str">
            <v>CE-Producción de información estructural-Bases de datos Censal</v>
          </cell>
          <cell r="I829" t="str">
            <v>202300000000099</v>
          </cell>
          <cell r="J829" t="str">
            <v>DIRECCIÓN TERRITORIAL CENTRO OCCIDENTE</v>
          </cell>
          <cell r="K829" t="str">
            <v>PEREIRA_MAN</v>
          </cell>
          <cell r="L829" t="str">
            <v>Talento Humano</v>
          </cell>
          <cell r="M829" t="str">
            <v>Tecnico</v>
          </cell>
          <cell r="N829" t="str">
            <v>1</v>
          </cell>
          <cell r="O829">
            <v>6</v>
          </cell>
          <cell r="P829" t="str">
            <v>0</v>
          </cell>
          <cell r="Q829" t="str">
            <v>6.0000000000</v>
          </cell>
          <cell r="R829">
            <v>100</v>
          </cell>
          <cell r="S829">
            <v>2300000</v>
          </cell>
          <cell r="T829" t="str">
            <v>2025-03-03</v>
          </cell>
          <cell r="U829">
            <v>13800000</v>
          </cell>
          <cell r="V829">
            <v>13800000</v>
          </cell>
          <cell r="W829">
            <v>0</v>
          </cell>
          <cell r="X829" t="str">
            <v>NO</v>
          </cell>
          <cell r="Y829" t="str">
            <v>NO</v>
          </cell>
          <cell r="Z829" t="str">
            <v>39525</v>
          </cell>
          <cell r="AA829">
            <v>13800000</v>
          </cell>
          <cell r="AB829">
            <v>0</v>
          </cell>
          <cell r="AC829" t="str">
            <v>4223</v>
          </cell>
          <cell r="AD829" t="str">
            <v>Dirección Territorial Manizales</v>
          </cell>
          <cell r="AF829" t="str">
            <v>TH FORTALECIMIENTO ADMINISTRATIVO TERRITORIAL - APOYO OPERATIVO TRANSVERSAL</v>
          </cell>
          <cell r="AG829" t="str">
            <v>CE_01 - Documentos con los principales resultados, logros y dificultades en el desarrollo de los operativos de recolección del Censo Económico Nacional Urbano (Línea Base 2024 94%)</v>
          </cell>
          <cell r="AH829">
            <v>1</v>
          </cell>
          <cell r="AI829">
            <v>0</v>
          </cell>
          <cell r="AJ829">
            <v>0</v>
          </cell>
          <cell r="AK829">
            <v>0</v>
          </cell>
          <cell r="AL829">
            <v>0</v>
          </cell>
          <cell r="AM829">
            <v>1</v>
          </cell>
          <cell r="AN829" t="str">
            <v>CE_01</v>
          </cell>
          <cell r="AO829">
            <v>13800000</v>
          </cell>
          <cell r="AP829" t="str">
            <v>0</v>
          </cell>
          <cell r="AQ829">
            <v>0</v>
          </cell>
          <cell r="AR829" t="str">
            <v>0</v>
          </cell>
          <cell r="AS829">
            <v>0</v>
          </cell>
          <cell r="AT829">
            <v>13800000</v>
          </cell>
          <cell r="AU829">
            <v>0</v>
          </cell>
        </row>
        <row r="830">
          <cell r="A830">
            <v>336010525</v>
          </cell>
          <cell r="B830" t="str">
            <v>GIT Censo Económico</v>
          </cell>
          <cell r="C830" t="str">
            <v>CE</v>
          </cell>
          <cell r="D830" t="str">
            <v>CE_2025_DRA_BDC</v>
          </cell>
          <cell r="E830" t="str">
            <v>Censo Economico</v>
          </cell>
          <cell r="F830" t="str">
            <v>Producción de información estructural</v>
          </cell>
          <cell r="G830" t="str">
            <v>Bases de datos Censal</v>
          </cell>
          <cell r="H830" t="str">
            <v>CE-Producción de información estructural-Bases de datos Censal</v>
          </cell>
          <cell r="I830" t="str">
            <v>202300000000099</v>
          </cell>
          <cell r="J830" t="str">
            <v>DIRECCIÓN TERRITORIAL CENTRO OCCIDENTE</v>
          </cell>
          <cell r="K830" t="str">
            <v>IBAGUÉ_MAN</v>
          </cell>
          <cell r="L830" t="str">
            <v>Talento Humano</v>
          </cell>
          <cell r="M830" t="str">
            <v>Tecnico</v>
          </cell>
          <cell r="N830" t="str">
            <v>1</v>
          </cell>
          <cell r="O830">
            <v>6</v>
          </cell>
          <cell r="P830" t="str">
            <v>0</v>
          </cell>
          <cell r="Q830" t="str">
            <v>6.0000000000</v>
          </cell>
          <cell r="R830">
            <v>100</v>
          </cell>
          <cell r="S830">
            <v>2300000</v>
          </cell>
          <cell r="T830" t="str">
            <v>2025-03-03</v>
          </cell>
          <cell r="U830">
            <v>13800000</v>
          </cell>
          <cell r="V830">
            <v>13800000</v>
          </cell>
          <cell r="W830">
            <v>0</v>
          </cell>
          <cell r="X830" t="str">
            <v>NO</v>
          </cell>
          <cell r="Y830" t="str">
            <v>NO</v>
          </cell>
          <cell r="Z830" t="str">
            <v>39525</v>
          </cell>
          <cell r="AA830">
            <v>13800000</v>
          </cell>
          <cell r="AB830">
            <v>0</v>
          </cell>
          <cell r="AC830" t="str">
            <v>4223</v>
          </cell>
          <cell r="AD830" t="str">
            <v>Dirección Territorial Manizales</v>
          </cell>
          <cell r="AF830" t="str">
            <v>TH FORTALECIMIENTO ADMINISTRATIVO TERRITORIAL - APOYO OPERATIVO TRANSVERSAL</v>
          </cell>
          <cell r="AG830" t="str">
            <v>CE_01 - Documentos con los principales resultados, logros y dificultades en el desarrollo de los operativos de recolección del Censo Económico Nacional Urbano (Línea Base 2024 94%)</v>
          </cell>
          <cell r="AH830">
            <v>1</v>
          </cell>
          <cell r="AI830">
            <v>0</v>
          </cell>
          <cell r="AJ830">
            <v>0</v>
          </cell>
          <cell r="AK830">
            <v>0</v>
          </cell>
          <cell r="AL830">
            <v>0</v>
          </cell>
          <cell r="AM830">
            <v>1</v>
          </cell>
          <cell r="AN830" t="str">
            <v>CE_01</v>
          </cell>
          <cell r="AO830">
            <v>13800000</v>
          </cell>
          <cell r="AP830" t="str">
            <v>0</v>
          </cell>
          <cell r="AQ830">
            <v>0</v>
          </cell>
          <cell r="AR830" t="str">
            <v>0</v>
          </cell>
          <cell r="AS830">
            <v>0</v>
          </cell>
          <cell r="AT830">
            <v>13800000</v>
          </cell>
          <cell r="AU830">
            <v>0</v>
          </cell>
        </row>
        <row r="831">
          <cell r="A831">
            <v>335810525</v>
          </cell>
          <cell r="B831" t="str">
            <v>GIT Censo Económico</v>
          </cell>
          <cell r="C831" t="str">
            <v>CE</v>
          </cell>
          <cell r="D831" t="str">
            <v>CE_2025_DRA_BDC</v>
          </cell>
          <cell r="E831" t="str">
            <v>Censo Economico</v>
          </cell>
          <cell r="F831" t="str">
            <v>Producción de información estructural</v>
          </cell>
          <cell r="G831" t="str">
            <v>Bases de datos Censal</v>
          </cell>
          <cell r="H831" t="str">
            <v>CE-Producción de información estructural-Bases de datos Censal</v>
          </cell>
          <cell r="I831" t="str">
            <v>202300000000099</v>
          </cell>
          <cell r="J831" t="str">
            <v>DIRECCIÓN TERRITORIAL SUR OCCIDENTE</v>
          </cell>
          <cell r="K831" t="str">
            <v>CALI</v>
          </cell>
          <cell r="L831" t="str">
            <v>Talento Humano</v>
          </cell>
          <cell r="M831" t="str">
            <v>Profesional Junior</v>
          </cell>
          <cell r="N831" t="str">
            <v>10</v>
          </cell>
          <cell r="O831">
            <v>2</v>
          </cell>
          <cell r="P831" t="str">
            <v>0</v>
          </cell>
          <cell r="Q831" t="str">
            <v>2.0000000000</v>
          </cell>
          <cell r="R831">
            <v>100</v>
          </cell>
          <cell r="S831">
            <v>3500000</v>
          </cell>
          <cell r="T831" t="str">
            <v>2025-01-15</v>
          </cell>
          <cell r="U831">
            <v>70000000</v>
          </cell>
          <cell r="V831">
            <v>70000000</v>
          </cell>
          <cell r="W831">
            <v>0</v>
          </cell>
          <cell r="X831" t="str">
            <v>NO</v>
          </cell>
          <cell r="Y831" t="str">
            <v>NO</v>
          </cell>
          <cell r="Z831" t="str">
            <v>37725</v>
          </cell>
          <cell r="AA831">
            <v>70000000</v>
          </cell>
          <cell r="AB831">
            <v>0</v>
          </cell>
          <cell r="AC831" t="str">
            <v>442</v>
          </cell>
          <cell r="AD831" t="str">
            <v>Dirección Territorial Cali</v>
          </cell>
          <cell r="AF831" t="str">
            <v>TH FORTALECIMIENTO ADMINISTRATIVO TERRITORIAL</v>
          </cell>
          <cell r="AG831" t="str">
            <v>CE_01 - Documentos con los principales resultados, logros y dificultades en el desarrollo de los operativos de recolección del Censo Económico Nacional Urbano (Línea Base 2024 94%)</v>
          </cell>
          <cell r="AH831">
            <v>1</v>
          </cell>
          <cell r="AI831">
            <v>0</v>
          </cell>
          <cell r="AJ831">
            <v>0</v>
          </cell>
          <cell r="AK831">
            <v>0</v>
          </cell>
          <cell r="AL831">
            <v>0</v>
          </cell>
          <cell r="AM831">
            <v>1</v>
          </cell>
          <cell r="AN831" t="str">
            <v>CE_01</v>
          </cell>
          <cell r="AO831">
            <v>70000000</v>
          </cell>
          <cell r="AP831" t="str">
            <v>0</v>
          </cell>
          <cell r="AQ831">
            <v>0</v>
          </cell>
          <cell r="AR831" t="str">
            <v>0</v>
          </cell>
          <cell r="AS831">
            <v>0</v>
          </cell>
          <cell r="AT831">
            <v>70000000</v>
          </cell>
          <cell r="AU831">
            <v>0</v>
          </cell>
        </row>
        <row r="832">
          <cell r="A832">
            <v>335610525</v>
          </cell>
          <cell r="B832" t="str">
            <v>GIT Censo Económico</v>
          </cell>
          <cell r="C832" t="str">
            <v>CE</v>
          </cell>
          <cell r="D832" t="str">
            <v>CE_2025_DRA_BDC</v>
          </cell>
          <cell r="E832" t="str">
            <v>Censo Economico</v>
          </cell>
          <cell r="F832" t="str">
            <v>Producción de información estructural</v>
          </cell>
          <cell r="G832" t="str">
            <v>Bases de datos Censal</v>
          </cell>
          <cell r="H832" t="str">
            <v>CE-Producción de información estructural-Bases de datos Censal</v>
          </cell>
          <cell r="I832" t="str">
            <v>202300000000099</v>
          </cell>
          <cell r="J832" t="str">
            <v>DIRECCIÓN TERRITORIAL CENTRO ORIENTE</v>
          </cell>
          <cell r="K832" t="str">
            <v>BUCARAMANGA</v>
          </cell>
          <cell r="L832" t="str">
            <v>Talento Humano</v>
          </cell>
          <cell r="M832" t="str">
            <v>Profesional</v>
          </cell>
          <cell r="N832" t="str">
            <v>1</v>
          </cell>
          <cell r="O832">
            <v>1</v>
          </cell>
          <cell r="P832" t="str">
            <v>15</v>
          </cell>
          <cell r="Q832" t="str">
            <v>1.5000000000</v>
          </cell>
          <cell r="R832">
            <v>100</v>
          </cell>
          <cell r="S832">
            <v>5500000</v>
          </cell>
          <cell r="T832" t="str">
            <v>2025-01-15</v>
          </cell>
          <cell r="U832">
            <v>8250000</v>
          </cell>
          <cell r="V832">
            <v>8250000</v>
          </cell>
          <cell r="W832">
            <v>0</v>
          </cell>
          <cell r="X832" t="str">
            <v>NO</v>
          </cell>
          <cell r="Y832" t="str">
            <v>NO</v>
          </cell>
          <cell r="Z832" t="str">
            <v>24625</v>
          </cell>
          <cell r="AA832">
            <v>8250000</v>
          </cell>
          <cell r="AB832">
            <v>0</v>
          </cell>
          <cell r="AC832" t="str">
            <v>451</v>
          </cell>
          <cell r="AD832" t="str">
            <v>Dirección Territorial Bucaramanga</v>
          </cell>
          <cell r="AF832" t="str">
            <v>TH FORTALECIMIENTO ADMINISTRATIVO TERRITORIAL 1</v>
          </cell>
          <cell r="AG832" t="str">
            <v>CE_01 - Documentos con los principales resultados, logros y dificultades en el desarrollo de los operativos de recolección del Censo Económico Nacional Urbano (Línea Base 2024 94%)</v>
          </cell>
          <cell r="AH832">
            <v>1</v>
          </cell>
          <cell r="AI832">
            <v>0</v>
          </cell>
          <cell r="AJ832">
            <v>0</v>
          </cell>
          <cell r="AK832">
            <v>0</v>
          </cell>
          <cell r="AL832">
            <v>0</v>
          </cell>
          <cell r="AM832">
            <v>1</v>
          </cell>
          <cell r="AN832" t="str">
            <v>CE_01</v>
          </cell>
          <cell r="AO832">
            <v>8250000</v>
          </cell>
          <cell r="AP832" t="str">
            <v>0</v>
          </cell>
          <cell r="AQ832">
            <v>0</v>
          </cell>
          <cell r="AR832" t="str">
            <v>0</v>
          </cell>
          <cell r="AS832">
            <v>0</v>
          </cell>
          <cell r="AT832">
            <v>8250000</v>
          </cell>
          <cell r="AU832">
            <v>0</v>
          </cell>
        </row>
        <row r="833">
          <cell r="A833">
            <v>335410525</v>
          </cell>
          <cell r="B833" t="str">
            <v>GIT Censo Económico</v>
          </cell>
          <cell r="C833" t="str">
            <v>CE</v>
          </cell>
          <cell r="D833" t="str">
            <v>CE_2025_DRA_BDC</v>
          </cell>
          <cell r="E833" t="str">
            <v>Censo Economico</v>
          </cell>
          <cell r="F833" t="str">
            <v>Producción de información estructural</v>
          </cell>
          <cell r="G833" t="str">
            <v>Bases de datos Censal</v>
          </cell>
          <cell r="H833" t="str">
            <v>CE-Producción de información estructural-Bases de datos Censal</v>
          </cell>
          <cell r="I833" t="str">
            <v>202300000000099</v>
          </cell>
          <cell r="J833" t="str">
            <v>DIRECCIÓN TERRITORIAL CENTRO</v>
          </cell>
          <cell r="K833" t="str">
            <v>VILLAVICENCIO_BOG</v>
          </cell>
          <cell r="L833" t="str">
            <v>Talento Humano</v>
          </cell>
          <cell r="M833" t="str">
            <v>Tecnico</v>
          </cell>
          <cell r="N833" t="str">
            <v>1</v>
          </cell>
          <cell r="O833">
            <v>11</v>
          </cell>
          <cell r="P833" t="str">
            <v>12</v>
          </cell>
          <cell r="Q833" t="str">
            <v>11.4000000000</v>
          </cell>
          <cell r="R833">
            <v>100</v>
          </cell>
          <cell r="S833">
            <v>2800000</v>
          </cell>
          <cell r="T833" t="str">
            <v>2025-01-08</v>
          </cell>
          <cell r="U833">
            <v>31920000</v>
          </cell>
          <cell r="V833">
            <v>31920000</v>
          </cell>
          <cell r="W833">
            <v>0</v>
          </cell>
          <cell r="X833" t="str">
            <v>NO</v>
          </cell>
          <cell r="Y833" t="str">
            <v>NO</v>
          </cell>
          <cell r="Z833" t="str">
            <v>82725</v>
          </cell>
          <cell r="AA833">
            <v>31920000</v>
          </cell>
          <cell r="AB833">
            <v>0</v>
          </cell>
          <cell r="AC833" t="str">
            <v>396</v>
          </cell>
          <cell r="AD833" t="str">
            <v>Dirección Territorial Bogotá</v>
          </cell>
          <cell r="AF833" t="str">
            <v>LEYNY DURFAY ANGARITA OSORIO</v>
          </cell>
          <cell r="AG833" t="str">
            <v>CE_01 - Documentos con los principales resultados, logros y dificultades en el desarrollo de los operativos de recolección del Censo Económico Nacional Urbano (Línea Base 2024 94%)</v>
          </cell>
          <cell r="AH833">
            <v>1</v>
          </cell>
          <cell r="AI833">
            <v>0</v>
          </cell>
          <cell r="AJ833">
            <v>0</v>
          </cell>
          <cell r="AK833">
            <v>0</v>
          </cell>
          <cell r="AL833">
            <v>0</v>
          </cell>
          <cell r="AM833">
            <v>1</v>
          </cell>
          <cell r="AN833" t="str">
            <v>CE_01</v>
          </cell>
          <cell r="AO833">
            <v>31920000</v>
          </cell>
          <cell r="AP833" t="str">
            <v>0</v>
          </cell>
          <cell r="AQ833">
            <v>0</v>
          </cell>
          <cell r="AR833" t="str">
            <v>0</v>
          </cell>
          <cell r="AS833">
            <v>0</v>
          </cell>
          <cell r="AT833">
            <v>31920000</v>
          </cell>
          <cell r="AU833">
            <v>0</v>
          </cell>
        </row>
        <row r="834">
          <cell r="A834">
            <v>335310525</v>
          </cell>
          <cell r="B834" t="str">
            <v>GIT Censo Económico</v>
          </cell>
          <cell r="C834" t="str">
            <v>CE</v>
          </cell>
          <cell r="D834" t="str">
            <v>CE_2025_DRA_BDC</v>
          </cell>
          <cell r="E834" t="str">
            <v>Censo Economico</v>
          </cell>
          <cell r="F834" t="str">
            <v>Producción de información estructural</v>
          </cell>
          <cell r="G834" t="str">
            <v>Bases de datos Censal</v>
          </cell>
          <cell r="H834" t="str">
            <v>CE-Producción de información estructural-Bases de datos Censal</v>
          </cell>
          <cell r="I834" t="str">
            <v>202300000000099</v>
          </cell>
          <cell r="J834" t="str">
            <v>DIRECCIÓN TERRITORIAL CENTRO</v>
          </cell>
          <cell r="K834" t="str">
            <v>BOGOTÁ</v>
          </cell>
          <cell r="L834" t="str">
            <v>Talento Humano</v>
          </cell>
          <cell r="M834" t="str">
            <v>Tecnico</v>
          </cell>
          <cell r="N834" t="str">
            <v>1</v>
          </cell>
          <cell r="O834">
            <v>11</v>
          </cell>
          <cell r="P834" t="str">
            <v>23</v>
          </cell>
          <cell r="Q834" t="str">
            <v>11.7666666667</v>
          </cell>
          <cell r="R834">
            <v>100</v>
          </cell>
          <cell r="S834">
            <v>2500000</v>
          </cell>
          <cell r="T834" t="str">
            <v>2025-01-08</v>
          </cell>
          <cell r="U834">
            <v>29416666.670000002</v>
          </cell>
          <cell r="V834">
            <v>29416666.670000002</v>
          </cell>
          <cell r="W834">
            <v>0</v>
          </cell>
          <cell r="X834" t="str">
            <v>NO</v>
          </cell>
          <cell r="Y834" t="str">
            <v>NO</v>
          </cell>
          <cell r="Z834" t="str">
            <v>82225</v>
          </cell>
          <cell r="AA834">
            <v>29416666.670000002</v>
          </cell>
          <cell r="AB834">
            <v>0</v>
          </cell>
          <cell r="AC834" t="str">
            <v>391</v>
          </cell>
          <cell r="AD834" t="str">
            <v>Dirección Territorial Bogotá</v>
          </cell>
          <cell r="AF834" t="str">
            <v>SARAY GUTIERREZ PARRA</v>
          </cell>
          <cell r="AG834" t="str">
            <v>CE_01 - Documentos con los principales resultados, logros y dificultades en el desarrollo de los operativos de recolección del Censo Económico Nacional Urbano (Línea Base 2024 94%)</v>
          </cell>
          <cell r="AH834">
            <v>1</v>
          </cell>
          <cell r="AI834">
            <v>0</v>
          </cell>
          <cell r="AJ834">
            <v>0</v>
          </cell>
          <cell r="AK834">
            <v>0</v>
          </cell>
          <cell r="AL834">
            <v>0</v>
          </cell>
          <cell r="AM834">
            <v>1</v>
          </cell>
          <cell r="AN834" t="str">
            <v>CE_01</v>
          </cell>
          <cell r="AO834">
            <v>29416666.670000002</v>
          </cell>
          <cell r="AP834" t="str">
            <v>0</v>
          </cell>
          <cell r="AQ834">
            <v>0</v>
          </cell>
          <cell r="AR834" t="str">
            <v>0</v>
          </cell>
          <cell r="AS834">
            <v>0</v>
          </cell>
          <cell r="AT834">
            <v>29416666.670000002</v>
          </cell>
          <cell r="AU834">
            <v>0</v>
          </cell>
        </row>
        <row r="835">
          <cell r="A835">
            <v>335210525</v>
          </cell>
          <cell r="B835" t="str">
            <v>GIT Censo Económico</v>
          </cell>
          <cell r="C835" t="str">
            <v>CE</v>
          </cell>
          <cell r="D835" t="str">
            <v>CE_2025_DRA_BDC</v>
          </cell>
          <cell r="E835" t="str">
            <v>Censo Economico</v>
          </cell>
          <cell r="F835" t="str">
            <v>Producción de información estructural</v>
          </cell>
          <cell r="G835" t="str">
            <v>Bases de datos Censal</v>
          </cell>
          <cell r="H835" t="str">
            <v>CE-Producción de información estructural-Bases de datos Censal</v>
          </cell>
          <cell r="I835" t="str">
            <v>202300000000099</v>
          </cell>
          <cell r="J835" t="str">
            <v>DIRECCIÓN TERRITORIAL CENTRO</v>
          </cell>
          <cell r="K835" t="str">
            <v>BOGOTÁ</v>
          </cell>
          <cell r="L835" t="str">
            <v>Talento Humano</v>
          </cell>
          <cell r="M835" t="str">
            <v>Tecnico</v>
          </cell>
          <cell r="N835" t="str">
            <v>1</v>
          </cell>
          <cell r="O835">
            <v>11</v>
          </cell>
          <cell r="P835" t="str">
            <v>23</v>
          </cell>
          <cell r="Q835" t="str">
            <v>11.7666666667</v>
          </cell>
          <cell r="R835">
            <v>100</v>
          </cell>
          <cell r="S835">
            <v>2000000</v>
          </cell>
          <cell r="T835" t="str">
            <v>2025-01-08</v>
          </cell>
          <cell r="U835">
            <v>23533333.329999998</v>
          </cell>
          <cell r="V835">
            <v>23533333.329999998</v>
          </cell>
          <cell r="W835">
            <v>0</v>
          </cell>
          <cell r="X835" t="str">
            <v>NO</v>
          </cell>
          <cell r="Y835" t="str">
            <v>NO</v>
          </cell>
          <cell r="Z835" t="str">
            <v>81825</v>
          </cell>
          <cell r="AA835">
            <v>23533333.329999998</v>
          </cell>
          <cell r="AB835">
            <v>0</v>
          </cell>
          <cell r="AC835" t="str">
            <v>412</v>
          </cell>
          <cell r="AD835" t="str">
            <v>Dirección Territorial Bogotá</v>
          </cell>
          <cell r="AF835" t="str">
            <v>MARIANA CUBILLOS GARZON</v>
          </cell>
          <cell r="AG835" t="str">
            <v>CE_01 - Documentos con los principales resultados, logros y dificultades en el desarrollo de los operativos de recolección del Censo Económico Nacional Urbano (Línea Base 2024 94%)</v>
          </cell>
          <cell r="AH835">
            <v>1</v>
          </cell>
          <cell r="AI835">
            <v>0</v>
          </cell>
          <cell r="AJ835">
            <v>0</v>
          </cell>
          <cell r="AK835">
            <v>0</v>
          </cell>
          <cell r="AL835">
            <v>0</v>
          </cell>
          <cell r="AM835">
            <v>1</v>
          </cell>
          <cell r="AN835" t="str">
            <v>CE_01</v>
          </cell>
          <cell r="AO835">
            <v>23533333.329999998</v>
          </cell>
          <cell r="AP835" t="str">
            <v>0</v>
          </cell>
          <cell r="AQ835">
            <v>0</v>
          </cell>
          <cell r="AR835" t="str">
            <v>0</v>
          </cell>
          <cell r="AS835">
            <v>0</v>
          </cell>
          <cell r="AT835">
            <v>23533333.329999998</v>
          </cell>
          <cell r="AU835">
            <v>0</v>
          </cell>
        </row>
        <row r="836">
          <cell r="A836">
            <v>335110525</v>
          </cell>
          <cell r="B836" t="str">
            <v>GIT Censo Económico</v>
          </cell>
          <cell r="C836" t="str">
            <v>CE</v>
          </cell>
          <cell r="D836" t="str">
            <v>CE_2025_DRA_BDC</v>
          </cell>
          <cell r="E836" t="str">
            <v>Censo Economico</v>
          </cell>
          <cell r="F836" t="str">
            <v>Producción de información estructural</v>
          </cell>
          <cell r="G836" t="str">
            <v>Bases de datos Censal</v>
          </cell>
          <cell r="H836" t="str">
            <v>CE-Producción de información estructural-Bases de datos Censal</v>
          </cell>
          <cell r="I836" t="str">
            <v>202300000000099</v>
          </cell>
          <cell r="J836" t="str">
            <v>DIRECCIÓN TERRITORIAL NORTE</v>
          </cell>
          <cell r="K836" t="str">
            <v>BARRANQUILLA</v>
          </cell>
          <cell r="L836" t="str">
            <v>Talento Humano</v>
          </cell>
          <cell r="M836" t="str">
            <v>Tecnico</v>
          </cell>
          <cell r="N836" t="str">
            <v>1</v>
          </cell>
          <cell r="O836">
            <v>4</v>
          </cell>
          <cell r="P836" t="str">
            <v>15</v>
          </cell>
          <cell r="Q836" t="str">
            <v>4.5000000000</v>
          </cell>
          <cell r="R836">
            <v>100</v>
          </cell>
          <cell r="S836">
            <v>2450000</v>
          </cell>
          <cell r="T836" t="str">
            <v>2025-01-15</v>
          </cell>
          <cell r="U836">
            <v>11025000</v>
          </cell>
          <cell r="V836">
            <v>11025000</v>
          </cell>
          <cell r="W836">
            <v>0</v>
          </cell>
          <cell r="X836" t="str">
            <v>NO</v>
          </cell>
          <cell r="Y836" t="str">
            <v>NO</v>
          </cell>
          <cell r="Z836" t="str">
            <v>47525</v>
          </cell>
          <cell r="AA836">
            <v>11025000</v>
          </cell>
          <cell r="AB836">
            <v>0</v>
          </cell>
          <cell r="AC836" t="str">
            <v>315</v>
          </cell>
          <cell r="AD836" t="str">
            <v>Direcciones Territoriales</v>
          </cell>
          <cell r="AF836" t="str">
            <v>TH FORTALECIMIENTO ADMINISTRATIVO TERRITORIAL 3</v>
          </cell>
          <cell r="AG836" t="str">
            <v>CE_01 - Documentos con los principales resultados, logros y dificultades en el desarrollo de los operativos de recolección del Censo Económico Nacional Urbano (Línea Base 2024 94%)</v>
          </cell>
          <cell r="AH836">
            <v>1</v>
          </cell>
          <cell r="AI836">
            <v>0</v>
          </cell>
          <cell r="AJ836">
            <v>0</v>
          </cell>
          <cell r="AK836">
            <v>0</v>
          </cell>
          <cell r="AL836">
            <v>0</v>
          </cell>
          <cell r="AM836">
            <v>1</v>
          </cell>
          <cell r="AN836" t="str">
            <v>CE_01</v>
          </cell>
          <cell r="AO836">
            <v>11025000</v>
          </cell>
          <cell r="AP836" t="str">
            <v>0</v>
          </cell>
          <cell r="AQ836">
            <v>0</v>
          </cell>
          <cell r="AR836" t="str">
            <v>0</v>
          </cell>
          <cell r="AS836">
            <v>0</v>
          </cell>
          <cell r="AT836">
            <v>11025000</v>
          </cell>
          <cell r="AU836">
            <v>0</v>
          </cell>
        </row>
        <row r="837">
          <cell r="A837">
            <v>335010525</v>
          </cell>
          <cell r="B837" t="str">
            <v>GIT Censo Económico</v>
          </cell>
          <cell r="C837" t="str">
            <v>CE</v>
          </cell>
          <cell r="D837" t="str">
            <v>CE_2025_DRA_BDC</v>
          </cell>
          <cell r="E837" t="str">
            <v>Censo Economico</v>
          </cell>
          <cell r="F837" t="str">
            <v>Producción de información estructural</v>
          </cell>
          <cell r="G837" t="str">
            <v>Bases de datos Censal</v>
          </cell>
          <cell r="H837" t="str">
            <v>CE-Producción de información estructural-Bases de datos Censal</v>
          </cell>
          <cell r="I837" t="str">
            <v>202300000000099</v>
          </cell>
          <cell r="J837" t="str">
            <v>DIRECCIÓN TERRITORIAL NORTE</v>
          </cell>
          <cell r="K837" t="str">
            <v>BARRANQUILLA</v>
          </cell>
          <cell r="L837" t="str">
            <v>Talento Humano</v>
          </cell>
          <cell r="M837" t="str">
            <v>Tecnico</v>
          </cell>
          <cell r="N837" t="str">
            <v>1</v>
          </cell>
          <cell r="O837">
            <v>4</v>
          </cell>
          <cell r="P837" t="str">
            <v>15</v>
          </cell>
          <cell r="Q837" t="str">
            <v>4.5000000000</v>
          </cell>
          <cell r="R837">
            <v>100</v>
          </cell>
          <cell r="S837">
            <v>2450000</v>
          </cell>
          <cell r="T837" t="str">
            <v>2025-01-15</v>
          </cell>
          <cell r="U837">
            <v>11025000</v>
          </cell>
          <cell r="V837">
            <v>11025000</v>
          </cell>
          <cell r="W837">
            <v>0</v>
          </cell>
          <cell r="X837" t="str">
            <v>NO</v>
          </cell>
          <cell r="Y837" t="str">
            <v>NO</v>
          </cell>
          <cell r="Z837" t="str">
            <v>47325</v>
          </cell>
          <cell r="AA837">
            <v>11025000</v>
          </cell>
          <cell r="AB837">
            <v>0</v>
          </cell>
          <cell r="AC837" t="str">
            <v>316</v>
          </cell>
          <cell r="AD837" t="str">
            <v>Direcciones Territoriales</v>
          </cell>
          <cell r="AF837" t="str">
            <v>TH FORTALECIMIENTO ADMINISTRATIVO TERRITORIAL 2</v>
          </cell>
          <cell r="AG837" t="str">
            <v>CE_01 - Documentos con los principales resultados, logros y dificultades en el desarrollo de los operativos de recolección del Censo Económico Nacional Urbano (Línea Base 2024 94%)</v>
          </cell>
          <cell r="AH837">
            <v>1</v>
          </cell>
          <cell r="AI837">
            <v>0</v>
          </cell>
          <cell r="AJ837">
            <v>0</v>
          </cell>
          <cell r="AK837">
            <v>0</v>
          </cell>
          <cell r="AL837">
            <v>0</v>
          </cell>
          <cell r="AM837">
            <v>1</v>
          </cell>
          <cell r="AN837" t="str">
            <v>CE_01</v>
          </cell>
          <cell r="AO837">
            <v>11025000</v>
          </cell>
          <cell r="AP837" t="str">
            <v>0</v>
          </cell>
          <cell r="AQ837">
            <v>0</v>
          </cell>
          <cell r="AR837" t="str">
            <v>0</v>
          </cell>
          <cell r="AS837">
            <v>0</v>
          </cell>
          <cell r="AT837">
            <v>11025000</v>
          </cell>
          <cell r="AU837">
            <v>0</v>
          </cell>
        </row>
        <row r="838">
          <cell r="A838">
            <v>334810525</v>
          </cell>
          <cell r="B838" t="str">
            <v>GIT Censo Económico</v>
          </cell>
          <cell r="C838" t="str">
            <v>CE</v>
          </cell>
          <cell r="D838" t="str">
            <v>CE_2025_GIT_CE_SE</v>
          </cell>
          <cell r="E838" t="str">
            <v>Censo Economico</v>
          </cell>
          <cell r="F838" t="str">
            <v>Producción de información estructural</v>
          </cell>
          <cell r="G838" t="str">
            <v>Servicio de evaluación</v>
          </cell>
          <cell r="H838" t="str">
            <v>CE-Producción de información estructural-Servicio de evaluación</v>
          </cell>
          <cell r="I838" t="str">
            <v>202300000000099</v>
          </cell>
          <cell r="J838" t="str">
            <v>DIRECCIÓN TERRITORIAL CENTRAL</v>
          </cell>
          <cell r="K838" t="str">
            <v>DANE CENTRAL</v>
          </cell>
          <cell r="L838" t="str">
            <v>Talento Humano</v>
          </cell>
          <cell r="M838" t="str">
            <v>Profesional</v>
          </cell>
          <cell r="N838" t="str">
            <v>1</v>
          </cell>
          <cell r="O838">
            <v>10</v>
          </cell>
          <cell r="P838" t="str">
            <v>0</v>
          </cell>
          <cell r="Q838" t="str">
            <v>10.0000000000</v>
          </cell>
          <cell r="R838">
            <v>100</v>
          </cell>
          <cell r="S838">
            <v>7000000</v>
          </cell>
          <cell r="T838" t="str">
            <v>2025-01-20</v>
          </cell>
          <cell r="U838">
            <v>70000000</v>
          </cell>
          <cell r="V838">
            <v>70000000</v>
          </cell>
          <cell r="W838">
            <v>0</v>
          </cell>
          <cell r="X838" t="str">
            <v>NO</v>
          </cell>
          <cell r="Y838" t="str">
            <v>NO</v>
          </cell>
          <cell r="Z838" t="str">
            <v>71825</v>
          </cell>
          <cell r="AA838">
            <v>70000000</v>
          </cell>
          <cell r="AB838">
            <v>0</v>
          </cell>
          <cell r="AC838" t="str">
            <v>1851</v>
          </cell>
          <cell r="AD838" t="str">
            <v>GIT Censo Económico</v>
          </cell>
          <cell r="AF838" t="str">
            <v>BASICO WEB</v>
          </cell>
          <cell r="AG838" t="str">
            <v>CE_09 - Generar Boletines técnicos de los resultados de cada cuestionario</v>
          </cell>
          <cell r="AH838">
            <v>1</v>
          </cell>
          <cell r="AI838">
            <v>0</v>
          </cell>
          <cell r="AJ838">
            <v>0</v>
          </cell>
          <cell r="AK838">
            <v>0</v>
          </cell>
          <cell r="AL838">
            <v>0</v>
          </cell>
          <cell r="AM838">
            <v>1</v>
          </cell>
          <cell r="AN838" t="str">
            <v>CE_09</v>
          </cell>
          <cell r="AO838">
            <v>70000000</v>
          </cell>
          <cell r="AP838" t="str">
            <v>0</v>
          </cell>
          <cell r="AQ838">
            <v>0</v>
          </cell>
          <cell r="AR838" t="str">
            <v>0</v>
          </cell>
          <cell r="AS838">
            <v>0</v>
          </cell>
          <cell r="AT838">
            <v>70000000</v>
          </cell>
          <cell r="AU838">
            <v>0</v>
          </cell>
        </row>
        <row r="839">
          <cell r="A839">
            <v>334710525</v>
          </cell>
          <cell r="B839" t="str">
            <v>GIT Censo Económico</v>
          </cell>
          <cell r="C839" t="str">
            <v>CE</v>
          </cell>
          <cell r="D839" t="str">
            <v>CE_2025_GIT_CE_SE</v>
          </cell>
          <cell r="E839" t="str">
            <v>Censo Economico</v>
          </cell>
          <cell r="F839" t="str">
            <v>Producción de información estructural</v>
          </cell>
          <cell r="G839" t="str">
            <v>Servicio de evaluación</v>
          </cell>
          <cell r="H839" t="str">
            <v>CE-Producción de información estructural-Servicio de evaluación</v>
          </cell>
          <cell r="I839" t="str">
            <v>202300000000099</v>
          </cell>
          <cell r="J839" t="str">
            <v>DIRECCIÓN TERRITORIAL CENTRAL</v>
          </cell>
          <cell r="K839" t="str">
            <v>DANE CENTRAL</v>
          </cell>
          <cell r="L839" t="str">
            <v>Talento Humano</v>
          </cell>
          <cell r="M839" t="str">
            <v>Profesional</v>
          </cell>
          <cell r="N839" t="str">
            <v>1</v>
          </cell>
          <cell r="O839">
            <v>9</v>
          </cell>
          <cell r="P839" t="str">
            <v>0</v>
          </cell>
          <cell r="Q839" t="str">
            <v>9.0000000000</v>
          </cell>
          <cell r="R839">
            <v>100</v>
          </cell>
          <cell r="S839">
            <v>6714617</v>
          </cell>
          <cell r="T839" t="str">
            <v>2025-01-20</v>
          </cell>
          <cell r="U839">
            <v>60431553</v>
          </cell>
          <cell r="V839">
            <v>60431553</v>
          </cell>
          <cell r="W839">
            <v>0</v>
          </cell>
          <cell r="X839" t="str">
            <v>NO</v>
          </cell>
          <cell r="Y839" t="str">
            <v>NO</v>
          </cell>
          <cell r="Z839" t="str">
            <v>59425</v>
          </cell>
          <cell r="AA839">
            <v>60431553</v>
          </cell>
          <cell r="AB839">
            <v>0</v>
          </cell>
          <cell r="AC839" t="str">
            <v>1566</v>
          </cell>
          <cell r="AD839" t="str">
            <v>GIT Censo Económico</v>
          </cell>
          <cell r="AF839" t="str">
            <v>SAFP 2</v>
          </cell>
          <cell r="AG839" t="str">
            <v>CE_08 - Generar Cuadros de salida de resultados de cada cuestionario</v>
          </cell>
          <cell r="AH839">
            <v>1</v>
          </cell>
          <cell r="AI839">
            <v>0</v>
          </cell>
          <cell r="AJ839">
            <v>0</v>
          </cell>
          <cell r="AK839">
            <v>0</v>
          </cell>
          <cell r="AL839">
            <v>0</v>
          </cell>
          <cell r="AM839">
            <v>1</v>
          </cell>
          <cell r="AN839" t="str">
            <v>CE_08</v>
          </cell>
          <cell r="AO839">
            <v>60431553</v>
          </cell>
          <cell r="AP839" t="str">
            <v>0</v>
          </cell>
          <cell r="AQ839">
            <v>0</v>
          </cell>
          <cell r="AR839" t="str">
            <v>0</v>
          </cell>
          <cell r="AS839">
            <v>0</v>
          </cell>
          <cell r="AT839">
            <v>60431553</v>
          </cell>
          <cell r="AU839">
            <v>0</v>
          </cell>
        </row>
        <row r="840">
          <cell r="A840">
            <v>334610525</v>
          </cell>
          <cell r="B840" t="str">
            <v>GIT Censo Económico</v>
          </cell>
          <cell r="C840" t="str">
            <v>CE</v>
          </cell>
          <cell r="D840" t="str">
            <v>CE_2025_GIT_CE_SE</v>
          </cell>
          <cell r="E840" t="str">
            <v>Censo Economico</v>
          </cell>
          <cell r="F840" t="str">
            <v>Producción de información estructural</v>
          </cell>
          <cell r="G840" t="str">
            <v>Servicio de evaluación</v>
          </cell>
          <cell r="H840" t="str">
            <v>CE-Producción de información estructural-Servicio de evaluación</v>
          </cell>
          <cell r="I840" t="str">
            <v>202300000000099</v>
          </cell>
          <cell r="J840" t="str">
            <v>DIRECCIÓN TERRITORIAL CENTRAL</v>
          </cell>
          <cell r="K840" t="str">
            <v>DANE CENTRAL</v>
          </cell>
          <cell r="L840" t="str">
            <v>Talento Humano</v>
          </cell>
          <cell r="M840" t="str">
            <v>Profesional</v>
          </cell>
          <cell r="N840" t="str">
            <v>1</v>
          </cell>
          <cell r="O840">
            <v>10</v>
          </cell>
          <cell r="P840" t="str">
            <v>0</v>
          </cell>
          <cell r="Q840" t="str">
            <v>10.0000000000</v>
          </cell>
          <cell r="R840">
            <v>100</v>
          </cell>
          <cell r="S840">
            <v>9803130</v>
          </cell>
          <cell r="T840" t="str">
            <v>2025-01-20</v>
          </cell>
          <cell r="U840">
            <v>98031300</v>
          </cell>
          <cell r="V840">
            <v>98031300</v>
          </cell>
          <cell r="W840">
            <v>0</v>
          </cell>
          <cell r="X840" t="str">
            <v>NO</v>
          </cell>
          <cell r="Y840" t="str">
            <v>NO</v>
          </cell>
          <cell r="Z840" t="str">
            <v>71925</v>
          </cell>
          <cell r="AA840">
            <v>98031300</v>
          </cell>
          <cell r="AB840">
            <v>0</v>
          </cell>
          <cell r="AC840" t="str">
            <v>1852</v>
          </cell>
          <cell r="AD840" t="str">
            <v>GIT Censo Económico</v>
          </cell>
          <cell r="AF840" t="str">
            <v>SAFP 1</v>
          </cell>
          <cell r="AG840" t="str">
            <v>CE_09 - Generar Boletines técnicos de los resultados de cada cuestionario</v>
          </cell>
          <cell r="AH840">
            <v>1</v>
          </cell>
          <cell r="AI840">
            <v>0</v>
          </cell>
          <cell r="AJ840">
            <v>0</v>
          </cell>
          <cell r="AK840">
            <v>0</v>
          </cell>
          <cell r="AL840">
            <v>0</v>
          </cell>
          <cell r="AM840">
            <v>1</v>
          </cell>
          <cell r="AN840" t="str">
            <v>CE_09</v>
          </cell>
          <cell r="AO840">
            <v>98031300</v>
          </cell>
          <cell r="AP840" t="str">
            <v>0</v>
          </cell>
          <cell r="AQ840">
            <v>0</v>
          </cell>
          <cell r="AR840" t="str">
            <v>0</v>
          </cell>
          <cell r="AS840">
            <v>0</v>
          </cell>
          <cell r="AT840">
            <v>98031300</v>
          </cell>
          <cell r="AU840">
            <v>0</v>
          </cell>
        </row>
        <row r="841">
          <cell r="A841">
            <v>334510525</v>
          </cell>
          <cell r="B841" t="str">
            <v>GIT Censo Económico</v>
          </cell>
          <cell r="C841" t="str">
            <v>CE</v>
          </cell>
          <cell r="D841" t="str">
            <v>CE_2025_GIT_CE_SE</v>
          </cell>
          <cell r="E841" t="str">
            <v>Censo Economico</v>
          </cell>
          <cell r="F841" t="str">
            <v>Producción de información estructural</v>
          </cell>
          <cell r="G841" t="str">
            <v>Servicio de evaluación</v>
          </cell>
          <cell r="H841" t="str">
            <v>CE-Producción de información estructural-Servicio de evaluación</v>
          </cell>
          <cell r="I841" t="str">
            <v>202300000000099</v>
          </cell>
          <cell r="J841" t="str">
            <v>DIRECCIÓN TERRITORIAL CENTRAL</v>
          </cell>
          <cell r="K841" t="str">
            <v>DANE CENTRAL</v>
          </cell>
          <cell r="L841" t="str">
            <v>Talento Humano</v>
          </cell>
          <cell r="M841" t="str">
            <v>Profesional</v>
          </cell>
          <cell r="N841" t="str">
            <v>1</v>
          </cell>
          <cell r="O841">
            <v>9</v>
          </cell>
          <cell r="P841" t="str">
            <v>0</v>
          </cell>
          <cell r="Q841" t="str">
            <v>9.0000000000</v>
          </cell>
          <cell r="R841">
            <v>100</v>
          </cell>
          <cell r="S841">
            <v>6714617</v>
          </cell>
          <cell r="T841" t="str">
            <v>2025-01-20</v>
          </cell>
          <cell r="U841">
            <v>60431553</v>
          </cell>
          <cell r="V841">
            <v>60431553</v>
          </cell>
          <cell r="W841">
            <v>0</v>
          </cell>
          <cell r="X841" t="str">
            <v>NO</v>
          </cell>
          <cell r="Y841" t="str">
            <v>NO</v>
          </cell>
          <cell r="Z841" t="str">
            <v>61025</v>
          </cell>
          <cell r="AA841">
            <v>60431553</v>
          </cell>
          <cell r="AB841">
            <v>0</v>
          </cell>
          <cell r="AC841" t="str">
            <v>1477</v>
          </cell>
          <cell r="AD841" t="str">
            <v>GIT Censo Económico</v>
          </cell>
          <cell r="AF841" t="str">
            <v>BÁSICO DE ESTABLECIMIENTOS 2</v>
          </cell>
          <cell r="AG841" t="str">
            <v>CE_08 - Generar Cuadros de salida de resultados de cada cuestionario</v>
          </cell>
          <cell r="AH841">
            <v>1</v>
          </cell>
          <cell r="AI841">
            <v>0</v>
          </cell>
          <cell r="AJ841">
            <v>0</v>
          </cell>
          <cell r="AK841">
            <v>0</v>
          </cell>
          <cell r="AL841">
            <v>0</v>
          </cell>
          <cell r="AM841">
            <v>1</v>
          </cell>
          <cell r="AN841" t="str">
            <v>CE_08</v>
          </cell>
          <cell r="AO841">
            <v>60431553</v>
          </cell>
          <cell r="AP841" t="str">
            <v>0</v>
          </cell>
          <cell r="AQ841">
            <v>0</v>
          </cell>
          <cell r="AR841" t="str">
            <v>0</v>
          </cell>
          <cell r="AS841">
            <v>0</v>
          </cell>
          <cell r="AT841">
            <v>60431553</v>
          </cell>
          <cell r="AU841">
            <v>0</v>
          </cell>
        </row>
        <row r="842">
          <cell r="A842">
            <v>334410525</v>
          </cell>
          <cell r="B842" t="str">
            <v>GIT Censo Económico</v>
          </cell>
          <cell r="C842" t="str">
            <v>CE</v>
          </cell>
          <cell r="D842" t="str">
            <v>CE_2025_GIT_CE_SE</v>
          </cell>
          <cell r="E842" t="str">
            <v>Censo Economico</v>
          </cell>
          <cell r="F842" t="str">
            <v>Producción de información estructural</v>
          </cell>
          <cell r="G842" t="str">
            <v>Servicio de evaluación</v>
          </cell>
          <cell r="H842" t="str">
            <v>CE-Producción de información estructural-Servicio de evaluación</v>
          </cell>
          <cell r="I842" t="str">
            <v>202300000000099</v>
          </cell>
          <cell r="J842" t="str">
            <v>DIRECCIÓN TERRITORIAL CENTRAL</v>
          </cell>
          <cell r="K842" t="str">
            <v>DANE CENTRAL</v>
          </cell>
          <cell r="L842" t="str">
            <v>Talento Humano</v>
          </cell>
          <cell r="M842" t="str">
            <v>Profesional</v>
          </cell>
          <cell r="N842" t="str">
            <v>1</v>
          </cell>
          <cell r="O842">
            <v>10</v>
          </cell>
          <cell r="P842" t="str">
            <v>0</v>
          </cell>
          <cell r="Q842" t="str">
            <v>10.0000000000</v>
          </cell>
          <cell r="R842">
            <v>100</v>
          </cell>
          <cell r="S842">
            <v>7000000</v>
          </cell>
          <cell r="T842" t="str">
            <v>2025-01-20</v>
          </cell>
          <cell r="U842">
            <v>70000000</v>
          </cell>
          <cell r="V842">
            <v>70000000</v>
          </cell>
          <cell r="W842">
            <v>0</v>
          </cell>
          <cell r="X842" t="str">
            <v>NO</v>
          </cell>
          <cell r="Y842" t="str">
            <v>NO</v>
          </cell>
          <cell r="Z842" t="str">
            <v>68425</v>
          </cell>
          <cell r="AA842">
            <v>70000000</v>
          </cell>
          <cell r="AB842">
            <v>0</v>
          </cell>
          <cell r="AC842" t="str">
            <v>1850</v>
          </cell>
          <cell r="AD842" t="str">
            <v>GIT Censo Económico</v>
          </cell>
          <cell r="AF842" t="str">
            <v>BÁSICO DE ESTABLECIMIENTOS 1</v>
          </cell>
          <cell r="AG842" t="str">
            <v>CE_09 - Generar Boletines técnicos de los resultados de cada cuestionario</v>
          </cell>
          <cell r="AH842">
            <v>1</v>
          </cell>
          <cell r="AI842">
            <v>0</v>
          </cell>
          <cell r="AJ842">
            <v>0</v>
          </cell>
          <cell r="AK842">
            <v>0</v>
          </cell>
          <cell r="AL842">
            <v>0</v>
          </cell>
          <cell r="AM842">
            <v>1</v>
          </cell>
          <cell r="AN842" t="str">
            <v>CE_09</v>
          </cell>
          <cell r="AO842">
            <v>70000000</v>
          </cell>
          <cell r="AP842" t="str">
            <v>0</v>
          </cell>
          <cell r="AQ842">
            <v>0</v>
          </cell>
          <cell r="AR842" t="str">
            <v>0</v>
          </cell>
          <cell r="AS842">
            <v>0</v>
          </cell>
          <cell r="AT842">
            <v>70000000</v>
          </cell>
          <cell r="AU842">
            <v>0</v>
          </cell>
        </row>
        <row r="843">
          <cell r="A843">
            <v>334310525</v>
          </cell>
          <cell r="B843" t="str">
            <v>GIT Censo Económico</v>
          </cell>
          <cell r="C843" t="str">
            <v>CE</v>
          </cell>
          <cell r="D843" t="str">
            <v>CE_2025_GIT_CE_SE</v>
          </cell>
          <cell r="E843" t="str">
            <v>Censo Economico</v>
          </cell>
          <cell r="F843" t="str">
            <v>Producción de información estructural</v>
          </cell>
          <cell r="G843" t="str">
            <v>Servicio de evaluación</v>
          </cell>
          <cell r="H843" t="str">
            <v>CE-Producción de información estructural-Servicio de evaluación</v>
          </cell>
          <cell r="I843" t="str">
            <v>202300000000099</v>
          </cell>
          <cell r="J843" t="str">
            <v>DIRECCIÓN TERRITORIAL CENTRAL</v>
          </cell>
          <cell r="K843" t="str">
            <v>DANE CENTRAL</v>
          </cell>
          <cell r="L843" t="str">
            <v>Talento Humano</v>
          </cell>
          <cell r="M843" t="str">
            <v>Profesional</v>
          </cell>
          <cell r="N843" t="str">
            <v>1</v>
          </cell>
          <cell r="O843">
            <v>9</v>
          </cell>
          <cell r="P843" t="str">
            <v>0</v>
          </cell>
          <cell r="Q843" t="str">
            <v>9.0000000000</v>
          </cell>
          <cell r="R843">
            <v>100</v>
          </cell>
          <cell r="S843">
            <v>5270500</v>
          </cell>
          <cell r="T843" t="str">
            <v>2025-01-20</v>
          </cell>
          <cell r="U843">
            <v>47434500</v>
          </cell>
          <cell r="V843">
            <v>47434500</v>
          </cell>
          <cell r="W843">
            <v>0</v>
          </cell>
          <cell r="X843" t="str">
            <v>NO</v>
          </cell>
          <cell r="Y843" t="str">
            <v>NO</v>
          </cell>
          <cell r="Z843" t="str">
            <v>58825</v>
          </cell>
          <cell r="AA843">
            <v>47434500</v>
          </cell>
          <cell r="AB843">
            <v>0</v>
          </cell>
          <cell r="AC843" t="str">
            <v>1569</v>
          </cell>
          <cell r="AD843" t="str">
            <v>GIT Censo Económico</v>
          </cell>
          <cell r="AF843" t="str">
            <v>VENDEDOR DE CALLE 2</v>
          </cell>
          <cell r="AG843" t="str">
            <v>CE_08 - Generar Cuadros de salida de resultados de cada cuestionario</v>
          </cell>
          <cell r="AH843">
            <v>1</v>
          </cell>
          <cell r="AI843">
            <v>0</v>
          </cell>
          <cell r="AJ843">
            <v>0</v>
          </cell>
          <cell r="AK843">
            <v>0</v>
          </cell>
          <cell r="AL843">
            <v>0</v>
          </cell>
          <cell r="AM843">
            <v>1</v>
          </cell>
          <cell r="AN843" t="str">
            <v>CE_08</v>
          </cell>
          <cell r="AO843">
            <v>47434500</v>
          </cell>
          <cell r="AP843" t="str">
            <v>0</v>
          </cell>
          <cell r="AQ843">
            <v>0</v>
          </cell>
          <cell r="AR843" t="str">
            <v>0</v>
          </cell>
          <cell r="AS843">
            <v>0</v>
          </cell>
          <cell r="AT843">
            <v>47434500</v>
          </cell>
          <cell r="AU843">
            <v>0</v>
          </cell>
        </row>
        <row r="844">
          <cell r="A844">
            <v>334210525</v>
          </cell>
          <cell r="B844" t="str">
            <v>GIT Censo Económico</v>
          </cell>
          <cell r="C844" t="str">
            <v>CE</v>
          </cell>
          <cell r="D844" t="str">
            <v>CE_2025_GIT_CE_SE</v>
          </cell>
          <cell r="E844" t="str">
            <v>Censo Economico</v>
          </cell>
          <cell r="F844" t="str">
            <v>Producción de información estructural</v>
          </cell>
          <cell r="G844" t="str">
            <v>Servicio de evaluación</v>
          </cell>
          <cell r="H844" t="str">
            <v>CE-Producción de información estructural-Servicio de evaluación</v>
          </cell>
          <cell r="I844" t="str">
            <v>202300000000099</v>
          </cell>
          <cell r="J844" t="str">
            <v>DIRECCIÓN TERRITORIAL CENTRAL</v>
          </cell>
          <cell r="K844" t="str">
            <v>DANE CENTRAL</v>
          </cell>
          <cell r="L844" t="str">
            <v>Talento Humano</v>
          </cell>
          <cell r="M844" t="str">
            <v>Profesional</v>
          </cell>
          <cell r="N844" t="str">
            <v>1</v>
          </cell>
          <cell r="O844">
            <v>10</v>
          </cell>
          <cell r="P844" t="str">
            <v>0</v>
          </cell>
          <cell r="Q844" t="str">
            <v>10.0000000000</v>
          </cell>
          <cell r="R844">
            <v>100</v>
          </cell>
          <cell r="S844">
            <v>7000000</v>
          </cell>
          <cell r="T844" t="str">
            <v>2025-01-20</v>
          </cell>
          <cell r="U844">
            <v>70000000</v>
          </cell>
          <cell r="V844">
            <v>70000000</v>
          </cell>
          <cell r="W844">
            <v>0</v>
          </cell>
          <cell r="X844" t="str">
            <v>NO</v>
          </cell>
          <cell r="Y844" t="str">
            <v>NO</v>
          </cell>
          <cell r="Z844" t="str">
            <v>67925</v>
          </cell>
          <cell r="AA844">
            <v>70000000</v>
          </cell>
          <cell r="AB844">
            <v>0</v>
          </cell>
          <cell r="AC844" t="str">
            <v>1847</v>
          </cell>
          <cell r="AD844" t="str">
            <v>GIT Censo Económico</v>
          </cell>
          <cell r="AF844" t="str">
            <v>VENDEDOR DE CALLE 1</v>
          </cell>
          <cell r="AG844" t="str">
            <v>CE_09 - Generar Boletines técnicos de los resultados de cada cuestionario</v>
          </cell>
          <cell r="AH844">
            <v>1</v>
          </cell>
          <cell r="AI844">
            <v>0</v>
          </cell>
          <cell r="AJ844">
            <v>0</v>
          </cell>
          <cell r="AK844">
            <v>0</v>
          </cell>
          <cell r="AL844">
            <v>0</v>
          </cell>
          <cell r="AM844">
            <v>1</v>
          </cell>
          <cell r="AN844" t="str">
            <v>CE_09</v>
          </cell>
          <cell r="AO844">
            <v>70000000</v>
          </cell>
          <cell r="AP844" t="str">
            <v>0</v>
          </cell>
          <cell r="AQ844">
            <v>0</v>
          </cell>
          <cell r="AR844" t="str">
            <v>0</v>
          </cell>
          <cell r="AS844">
            <v>0</v>
          </cell>
          <cell r="AT844">
            <v>70000000</v>
          </cell>
          <cell r="AU844">
            <v>0</v>
          </cell>
        </row>
        <row r="845">
          <cell r="A845">
            <v>334110525</v>
          </cell>
          <cell r="B845" t="str">
            <v>GIT Censo Económico</v>
          </cell>
          <cell r="C845" t="str">
            <v>CE</v>
          </cell>
          <cell r="D845" t="str">
            <v>CE_2025_GIT_CE_SE</v>
          </cell>
          <cell r="E845" t="str">
            <v>Censo Economico</v>
          </cell>
          <cell r="F845" t="str">
            <v>Producción de información estructural</v>
          </cell>
          <cell r="G845" t="str">
            <v>Servicio de evaluación</v>
          </cell>
          <cell r="H845" t="str">
            <v>CE-Producción de información estructural-Servicio de evaluación</v>
          </cell>
          <cell r="I845" t="str">
            <v>202300000000099</v>
          </cell>
          <cell r="J845" t="str">
            <v>DIRECCIÓN TERRITORIAL CENTRAL</v>
          </cell>
          <cell r="K845" t="str">
            <v>DANE CENTRAL</v>
          </cell>
          <cell r="L845" t="str">
            <v>Talento Humano</v>
          </cell>
          <cell r="M845" t="str">
            <v>Profesional</v>
          </cell>
          <cell r="N845" t="str">
            <v>1</v>
          </cell>
          <cell r="O845">
            <v>9</v>
          </cell>
          <cell r="P845" t="str">
            <v>0</v>
          </cell>
          <cell r="Q845" t="str">
            <v>9.0000000000</v>
          </cell>
          <cell r="R845">
            <v>100</v>
          </cell>
          <cell r="S845">
            <v>6714617</v>
          </cell>
          <cell r="T845" t="str">
            <v>2025-01-20</v>
          </cell>
          <cell r="U845">
            <v>60431553</v>
          </cell>
          <cell r="V845">
            <v>60431553</v>
          </cell>
          <cell r="W845">
            <v>0</v>
          </cell>
          <cell r="X845" t="str">
            <v>NO</v>
          </cell>
          <cell r="Y845" t="str">
            <v>NO</v>
          </cell>
          <cell r="Z845" t="str">
            <v>58725</v>
          </cell>
          <cell r="AA845">
            <v>60431553</v>
          </cell>
          <cell r="AB845">
            <v>0</v>
          </cell>
          <cell r="AC845" t="str">
            <v>1411</v>
          </cell>
          <cell r="AD845" t="str">
            <v>GIT Censo Económico</v>
          </cell>
          <cell r="AF845" t="str">
            <v>PEQUEÑA, MEDIANA Y GRAN EMPRESA 2</v>
          </cell>
          <cell r="AG845" t="str">
            <v>CE_08 - Generar Cuadros de salida de resultados de cada cuestionario</v>
          </cell>
          <cell r="AH845">
            <v>1</v>
          </cell>
          <cell r="AI845">
            <v>0</v>
          </cell>
          <cell r="AJ845">
            <v>0</v>
          </cell>
          <cell r="AK845">
            <v>0</v>
          </cell>
          <cell r="AL845">
            <v>0</v>
          </cell>
          <cell r="AM845">
            <v>1</v>
          </cell>
          <cell r="AN845" t="str">
            <v>CE_08</v>
          </cell>
          <cell r="AO845">
            <v>60431553</v>
          </cell>
          <cell r="AP845" t="str">
            <v>0</v>
          </cell>
          <cell r="AQ845">
            <v>0</v>
          </cell>
          <cell r="AR845" t="str">
            <v>0</v>
          </cell>
          <cell r="AS845">
            <v>0</v>
          </cell>
          <cell r="AT845">
            <v>60431553</v>
          </cell>
          <cell r="AU845">
            <v>0</v>
          </cell>
        </row>
        <row r="846">
          <cell r="A846">
            <v>334010525</v>
          </cell>
          <cell r="B846" t="str">
            <v>GIT Censo Económico</v>
          </cell>
          <cell r="C846" t="str">
            <v>CE</v>
          </cell>
          <cell r="D846" t="str">
            <v>CE_2025_GIT_CE_SE</v>
          </cell>
          <cell r="E846" t="str">
            <v>Censo Economico</v>
          </cell>
          <cell r="F846" t="str">
            <v>Producción de información estructural</v>
          </cell>
          <cell r="G846" t="str">
            <v>Servicio de evaluación</v>
          </cell>
          <cell r="H846" t="str">
            <v>CE-Producción de información estructural-Servicio de evaluación</v>
          </cell>
          <cell r="I846" t="str">
            <v>202300000000099</v>
          </cell>
          <cell r="J846" t="str">
            <v>DIRECCIÓN TERRITORIAL CENTRAL</v>
          </cell>
          <cell r="K846" t="str">
            <v>DANE CENTRAL</v>
          </cell>
          <cell r="L846" t="str">
            <v>Talento Humano</v>
          </cell>
          <cell r="M846" t="str">
            <v>Profesional</v>
          </cell>
          <cell r="N846" t="str">
            <v>1</v>
          </cell>
          <cell r="O846">
            <v>10</v>
          </cell>
          <cell r="P846" t="str">
            <v>0</v>
          </cell>
          <cell r="Q846" t="str">
            <v>10.0000000000</v>
          </cell>
          <cell r="R846">
            <v>100</v>
          </cell>
          <cell r="S846">
            <v>7000000</v>
          </cell>
          <cell r="T846" t="str">
            <v>2025-01-20</v>
          </cell>
          <cell r="U846">
            <v>70000000</v>
          </cell>
          <cell r="V846">
            <v>70000000</v>
          </cell>
          <cell r="W846">
            <v>0</v>
          </cell>
          <cell r="X846" t="str">
            <v>NO</v>
          </cell>
          <cell r="Y846" t="str">
            <v>NO</v>
          </cell>
          <cell r="Z846" t="str">
            <v>68225</v>
          </cell>
          <cell r="AA846">
            <v>70000000</v>
          </cell>
          <cell r="AB846">
            <v>0</v>
          </cell>
          <cell r="AC846" t="str">
            <v>1846</v>
          </cell>
          <cell r="AD846" t="str">
            <v>GIT Censo Económico</v>
          </cell>
          <cell r="AF846" t="str">
            <v>PEQUEÑA, MEDIANA Y GRAN EMPRESA 1</v>
          </cell>
          <cell r="AG846" t="str">
            <v>CE_09 - Generar Boletines técnicos de los resultados de cada cuestionario</v>
          </cell>
          <cell r="AH846">
            <v>1</v>
          </cell>
          <cell r="AI846">
            <v>0</v>
          </cell>
          <cell r="AJ846">
            <v>0</v>
          </cell>
          <cell r="AK846">
            <v>0</v>
          </cell>
          <cell r="AL846">
            <v>0</v>
          </cell>
          <cell r="AM846">
            <v>1</v>
          </cell>
          <cell r="AN846" t="str">
            <v>CE_09</v>
          </cell>
          <cell r="AO846">
            <v>70000000</v>
          </cell>
          <cell r="AP846" t="str">
            <v>0</v>
          </cell>
          <cell r="AQ846">
            <v>0</v>
          </cell>
          <cell r="AR846" t="str">
            <v>0</v>
          </cell>
          <cell r="AS846">
            <v>0</v>
          </cell>
          <cell r="AT846">
            <v>70000000</v>
          </cell>
          <cell r="AU846">
            <v>0</v>
          </cell>
        </row>
        <row r="847">
          <cell r="A847">
            <v>333910525</v>
          </cell>
          <cell r="B847" t="str">
            <v>GIT Censo Económico</v>
          </cell>
          <cell r="C847" t="str">
            <v>CE</v>
          </cell>
          <cell r="D847" t="str">
            <v>CE_2025_GIT_CE_SE</v>
          </cell>
          <cell r="E847" t="str">
            <v>Censo Economico</v>
          </cell>
          <cell r="F847" t="str">
            <v>Producción de información estructural</v>
          </cell>
          <cell r="G847" t="str">
            <v>Servicio de evaluación</v>
          </cell>
          <cell r="H847" t="str">
            <v>CE-Producción de información estructural-Servicio de evaluación</v>
          </cell>
          <cell r="I847" t="str">
            <v>202300000000099</v>
          </cell>
          <cell r="J847" t="str">
            <v>DIRECCIÓN TERRITORIAL CENTRAL</v>
          </cell>
          <cell r="K847" t="str">
            <v>DANE CENTRAL</v>
          </cell>
          <cell r="L847" t="str">
            <v>Talento Humano</v>
          </cell>
          <cell r="M847" t="str">
            <v>Profesional</v>
          </cell>
          <cell r="N847" t="str">
            <v>1</v>
          </cell>
          <cell r="O847">
            <v>9</v>
          </cell>
          <cell r="P847" t="str">
            <v>0</v>
          </cell>
          <cell r="Q847" t="str">
            <v>9.0000000000</v>
          </cell>
          <cell r="R847">
            <v>100</v>
          </cell>
          <cell r="S847">
            <v>6014510</v>
          </cell>
          <cell r="T847" t="str">
            <v>2025-01-20</v>
          </cell>
          <cell r="U847">
            <v>54130590</v>
          </cell>
          <cell r="V847">
            <v>54130590</v>
          </cell>
          <cell r="W847">
            <v>0</v>
          </cell>
          <cell r="X847" t="str">
            <v>NO</v>
          </cell>
          <cell r="Y847" t="str">
            <v>NO</v>
          </cell>
          <cell r="Z847" t="str">
            <v>58525</v>
          </cell>
          <cell r="AA847">
            <v>54130590</v>
          </cell>
          <cell r="AB847">
            <v>0</v>
          </cell>
          <cell r="AC847" t="str">
            <v>1406</v>
          </cell>
          <cell r="AD847" t="str">
            <v>GIT Censo Económico</v>
          </cell>
          <cell r="AF847" t="str">
            <v>TRANSPORTE 2</v>
          </cell>
          <cell r="AG847" t="str">
            <v>CE_08 - Generar Cuadros de salida de resultados de cada cuestionario</v>
          </cell>
          <cell r="AH847">
            <v>1</v>
          </cell>
          <cell r="AI847">
            <v>0</v>
          </cell>
          <cell r="AJ847">
            <v>0</v>
          </cell>
          <cell r="AK847">
            <v>0</v>
          </cell>
          <cell r="AL847">
            <v>0</v>
          </cell>
          <cell r="AM847">
            <v>1</v>
          </cell>
          <cell r="AN847" t="str">
            <v>CE_08</v>
          </cell>
          <cell r="AO847">
            <v>54130590</v>
          </cell>
          <cell r="AP847" t="str">
            <v>0</v>
          </cell>
          <cell r="AQ847">
            <v>0</v>
          </cell>
          <cell r="AR847" t="str">
            <v>0</v>
          </cell>
          <cell r="AS847">
            <v>0</v>
          </cell>
          <cell r="AT847">
            <v>54130590</v>
          </cell>
          <cell r="AU847">
            <v>0</v>
          </cell>
        </row>
        <row r="848">
          <cell r="A848">
            <v>333810525</v>
          </cell>
          <cell r="B848" t="str">
            <v>GIT Censo Económico</v>
          </cell>
          <cell r="C848" t="str">
            <v>CE</v>
          </cell>
          <cell r="D848" t="str">
            <v>CE_2025_GIT_CE_SE</v>
          </cell>
          <cell r="E848" t="str">
            <v>Censo Economico</v>
          </cell>
          <cell r="F848" t="str">
            <v>Producción de información estructural</v>
          </cell>
          <cell r="G848" t="str">
            <v>Servicio de evaluación</v>
          </cell>
          <cell r="H848" t="str">
            <v>CE-Producción de información estructural-Servicio de evaluación</v>
          </cell>
          <cell r="I848" t="str">
            <v>202300000000099</v>
          </cell>
          <cell r="J848" t="str">
            <v>DIRECCIÓN TERRITORIAL CENTRAL</v>
          </cell>
          <cell r="K848" t="str">
            <v>DANE CENTRAL</v>
          </cell>
          <cell r="L848" t="str">
            <v>Talento Humano</v>
          </cell>
          <cell r="M848" t="str">
            <v>Profesional</v>
          </cell>
          <cell r="N848" t="str">
            <v>1</v>
          </cell>
          <cell r="O848">
            <v>10</v>
          </cell>
          <cell r="P848" t="str">
            <v>0</v>
          </cell>
          <cell r="Q848" t="str">
            <v>10.0000000000</v>
          </cell>
          <cell r="R848">
            <v>100</v>
          </cell>
          <cell r="S848">
            <v>9486900</v>
          </cell>
          <cell r="T848" t="str">
            <v>2025-01-20</v>
          </cell>
          <cell r="U848">
            <v>94869000</v>
          </cell>
          <cell r="V848">
            <v>94869000</v>
          </cell>
          <cell r="W848">
            <v>0</v>
          </cell>
          <cell r="X848" t="str">
            <v>NO</v>
          </cell>
          <cell r="Y848" t="str">
            <v>NO</v>
          </cell>
          <cell r="Z848" t="str">
            <v>68325</v>
          </cell>
          <cell r="AA848">
            <v>94869000</v>
          </cell>
          <cell r="AB848">
            <v>0</v>
          </cell>
          <cell r="AC848" t="str">
            <v>1849</v>
          </cell>
          <cell r="AD848" t="str">
            <v>GIT Censo Económico</v>
          </cell>
          <cell r="AF848" t="str">
            <v>TRANSPORTE 1</v>
          </cell>
          <cell r="AG848" t="str">
            <v>CE_09 - Generar Boletines técnicos de los resultados de cada cuestionario</v>
          </cell>
          <cell r="AH848">
            <v>1</v>
          </cell>
          <cell r="AI848">
            <v>0</v>
          </cell>
          <cell r="AJ848">
            <v>0</v>
          </cell>
          <cell r="AK848">
            <v>0</v>
          </cell>
          <cell r="AL848">
            <v>0</v>
          </cell>
          <cell r="AM848">
            <v>1</v>
          </cell>
          <cell r="AN848" t="str">
            <v>CE_09</v>
          </cell>
          <cell r="AO848">
            <v>94869000</v>
          </cell>
          <cell r="AP848" t="str">
            <v>0</v>
          </cell>
          <cell r="AQ848">
            <v>0</v>
          </cell>
          <cell r="AR848" t="str">
            <v>0</v>
          </cell>
          <cell r="AS848">
            <v>0</v>
          </cell>
          <cell r="AT848">
            <v>94869000</v>
          </cell>
          <cell r="AU848">
            <v>0</v>
          </cell>
        </row>
        <row r="849">
          <cell r="A849">
            <v>333710525</v>
          </cell>
          <cell r="B849" t="str">
            <v>GIT Censo Económico</v>
          </cell>
          <cell r="C849" t="str">
            <v>CE</v>
          </cell>
          <cell r="D849" t="str">
            <v>CE_2025_GIT_CE_SE</v>
          </cell>
          <cell r="E849" t="str">
            <v>Censo Economico</v>
          </cell>
          <cell r="F849" t="str">
            <v>Producción de información estructural</v>
          </cell>
          <cell r="G849" t="str">
            <v>Servicio de evaluación</v>
          </cell>
          <cell r="H849" t="str">
            <v>CE-Producción de información estructural-Servicio de evaluación</v>
          </cell>
          <cell r="I849" t="str">
            <v>202300000000099</v>
          </cell>
          <cell r="J849" t="str">
            <v>DIRECCIÓN TERRITORIAL CENTRAL</v>
          </cell>
          <cell r="K849" t="str">
            <v>DANE CENTRAL</v>
          </cell>
          <cell r="L849" t="str">
            <v>Talento Humano</v>
          </cell>
          <cell r="M849" t="str">
            <v>Profesional</v>
          </cell>
          <cell r="N849" t="str">
            <v>1</v>
          </cell>
          <cell r="O849">
            <v>9</v>
          </cell>
          <cell r="P849" t="str">
            <v>0</v>
          </cell>
          <cell r="Q849" t="str">
            <v>9.0000000000</v>
          </cell>
          <cell r="R849">
            <v>100</v>
          </cell>
          <cell r="S849">
            <v>5000000</v>
          </cell>
          <cell r="T849" t="str">
            <v>2025-01-20</v>
          </cell>
          <cell r="U849">
            <v>45000000</v>
          </cell>
          <cell r="V849">
            <v>45000000</v>
          </cell>
          <cell r="W849">
            <v>0</v>
          </cell>
          <cell r="X849" t="str">
            <v>NO</v>
          </cell>
          <cell r="Y849" t="str">
            <v>NO</v>
          </cell>
          <cell r="Z849" t="str">
            <v>67825</v>
          </cell>
          <cell r="AA849">
            <v>45000000</v>
          </cell>
          <cell r="AB849">
            <v>0</v>
          </cell>
          <cell r="AC849" t="str">
            <v>1845</v>
          </cell>
          <cell r="AD849" t="str">
            <v>GIT Censo Económico</v>
          </cell>
          <cell r="AF849" t="str">
            <v>CONSTRUCCIÓN 2</v>
          </cell>
          <cell r="AG849" t="str">
            <v>CE_08 - Generar Cuadros de salida de resultados de cada cuestionario</v>
          </cell>
          <cell r="AH849">
            <v>1</v>
          </cell>
          <cell r="AI849">
            <v>0</v>
          </cell>
          <cell r="AJ849">
            <v>0</v>
          </cell>
          <cell r="AK849">
            <v>0</v>
          </cell>
          <cell r="AL849">
            <v>0</v>
          </cell>
          <cell r="AM849">
            <v>1</v>
          </cell>
          <cell r="AN849" t="str">
            <v>CE_08</v>
          </cell>
          <cell r="AO849">
            <v>45000000</v>
          </cell>
          <cell r="AP849" t="str">
            <v>0</v>
          </cell>
          <cell r="AQ849">
            <v>0</v>
          </cell>
          <cell r="AR849" t="str">
            <v>0</v>
          </cell>
          <cell r="AS849">
            <v>0</v>
          </cell>
          <cell r="AT849">
            <v>45000000</v>
          </cell>
          <cell r="AU849">
            <v>0</v>
          </cell>
        </row>
        <row r="850">
          <cell r="A850">
            <v>333610525</v>
          </cell>
          <cell r="B850" t="str">
            <v>GIT Censo Económico</v>
          </cell>
          <cell r="C850" t="str">
            <v>CE</v>
          </cell>
          <cell r="D850" t="str">
            <v>CE_2025_GIT_CE_SE</v>
          </cell>
          <cell r="E850" t="str">
            <v>Censo Economico</v>
          </cell>
          <cell r="F850" t="str">
            <v>Producción de información estructural</v>
          </cell>
          <cell r="G850" t="str">
            <v>Servicio de evaluación</v>
          </cell>
          <cell r="H850" t="str">
            <v>CE-Producción de información estructural-Servicio de evaluación</v>
          </cell>
          <cell r="I850" t="str">
            <v>202300000000099</v>
          </cell>
          <cell r="J850" t="str">
            <v>DIRECCIÓN TERRITORIAL CENTRAL</v>
          </cell>
          <cell r="K850" t="str">
            <v>DANE CENTRAL</v>
          </cell>
          <cell r="L850" t="str">
            <v>Talento Humano</v>
          </cell>
          <cell r="M850" t="str">
            <v>Profesional</v>
          </cell>
          <cell r="N850" t="str">
            <v>1</v>
          </cell>
          <cell r="O850">
            <v>10</v>
          </cell>
          <cell r="P850" t="str">
            <v>0</v>
          </cell>
          <cell r="Q850" t="str">
            <v>10.0000000000</v>
          </cell>
          <cell r="R850">
            <v>100</v>
          </cell>
          <cell r="S850">
            <v>7905750</v>
          </cell>
          <cell r="T850" t="str">
            <v>2025-01-20</v>
          </cell>
          <cell r="U850">
            <v>79057500</v>
          </cell>
          <cell r="V850">
            <v>79057500</v>
          </cell>
          <cell r="W850">
            <v>0</v>
          </cell>
          <cell r="X850" t="str">
            <v>NO</v>
          </cell>
          <cell r="Y850" t="str">
            <v>NO</v>
          </cell>
          <cell r="Z850" t="str">
            <v>61325</v>
          </cell>
          <cell r="AA850">
            <v>79057500</v>
          </cell>
          <cell r="AB850">
            <v>0</v>
          </cell>
          <cell r="AC850" t="str">
            <v>1389</v>
          </cell>
          <cell r="AD850" t="str">
            <v>GIT Censo Económico</v>
          </cell>
          <cell r="AF850" t="str">
            <v>CONSTRUCCIÓN 1</v>
          </cell>
          <cell r="AG850" t="str">
            <v>CE_09 - Generar Boletines técnicos de los resultados de cada cuestionario</v>
          </cell>
          <cell r="AH850">
            <v>1</v>
          </cell>
          <cell r="AI850">
            <v>0</v>
          </cell>
          <cell r="AJ850">
            <v>0</v>
          </cell>
          <cell r="AK850">
            <v>0</v>
          </cell>
          <cell r="AL850">
            <v>0</v>
          </cell>
          <cell r="AM850">
            <v>1</v>
          </cell>
          <cell r="AN850" t="str">
            <v>CE_09</v>
          </cell>
          <cell r="AO850">
            <v>79057500</v>
          </cell>
          <cell r="AP850" t="str">
            <v>0</v>
          </cell>
          <cell r="AQ850">
            <v>0</v>
          </cell>
          <cell r="AR850" t="str">
            <v>0</v>
          </cell>
          <cell r="AS850">
            <v>0</v>
          </cell>
          <cell r="AT850">
            <v>79057500</v>
          </cell>
          <cell r="AU850">
            <v>0</v>
          </cell>
        </row>
        <row r="851">
          <cell r="A851">
            <v>333410525</v>
          </cell>
          <cell r="B851" t="str">
            <v>GIT Censo Económico</v>
          </cell>
          <cell r="C851" t="str">
            <v>CE</v>
          </cell>
          <cell r="D851" t="str">
            <v>CE_2025_DCD_SE</v>
          </cell>
          <cell r="E851" t="str">
            <v>Censo Economico</v>
          </cell>
          <cell r="F851" t="str">
            <v>Producción de información estructural</v>
          </cell>
          <cell r="G851" t="str">
            <v>Servicio de evaluación</v>
          </cell>
          <cell r="H851" t="str">
            <v>CE-Producción de información estructural-Servicio de evaluación</v>
          </cell>
          <cell r="I851" t="str">
            <v>202300000000099</v>
          </cell>
          <cell r="J851" t="str">
            <v>DIRECCIÓN TERRITORIAL CENTRAL</v>
          </cell>
          <cell r="K851" t="str">
            <v>DANE CENTRAL</v>
          </cell>
          <cell r="L851" t="str">
            <v>Talento Humano</v>
          </cell>
          <cell r="M851" t="str">
            <v>Profesional</v>
          </cell>
          <cell r="N851" t="str">
            <v>1</v>
          </cell>
          <cell r="O851">
            <v>6</v>
          </cell>
          <cell r="P851" t="str">
            <v>0</v>
          </cell>
          <cell r="Q851" t="str">
            <v>6.0000000000</v>
          </cell>
          <cell r="R851">
            <v>100</v>
          </cell>
          <cell r="S851">
            <v>10500000</v>
          </cell>
          <cell r="T851" t="str">
            <v>2025-01-15</v>
          </cell>
          <cell r="U851">
            <v>63000000</v>
          </cell>
          <cell r="V851">
            <v>63000000</v>
          </cell>
          <cell r="W851">
            <v>0</v>
          </cell>
          <cell r="X851" t="str">
            <v>NO</v>
          </cell>
          <cell r="Y851" t="str">
            <v>NO</v>
          </cell>
          <cell r="Z851" t="str">
            <v>82125</v>
          </cell>
          <cell r="AA851">
            <v>63000000</v>
          </cell>
          <cell r="AB851">
            <v>0</v>
          </cell>
          <cell r="AC851" t="str">
            <v>2248</v>
          </cell>
          <cell r="AD851" t="str">
            <v>GIT Censo Económico</v>
          </cell>
          <cell r="AF851" t="str">
            <v>EDUARDO EFRAIN FREIRE DELGADO</v>
          </cell>
          <cell r="AG851" t="str">
            <v>CE_10 - Consolidar el Informe de evaluación de la fase de procesamiento y análisis</v>
          </cell>
          <cell r="AH851">
            <v>1</v>
          </cell>
          <cell r="AI851">
            <v>0</v>
          </cell>
          <cell r="AJ851">
            <v>0</v>
          </cell>
          <cell r="AK851">
            <v>0</v>
          </cell>
          <cell r="AL851">
            <v>0</v>
          </cell>
          <cell r="AM851">
            <v>1</v>
          </cell>
          <cell r="AN851" t="str">
            <v>CE_10</v>
          </cell>
          <cell r="AO851">
            <v>63000000</v>
          </cell>
          <cell r="AP851" t="str">
            <v>0</v>
          </cell>
          <cell r="AQ851">
            <v>0</v>
          </cell>
          <cell r="AR851" t="str">
            <v>0</v>
          </cell>
          <cell r="AS851">
            <v>0</v>
          </cell>
          <cell r="AT851">
            <v>63000000</v>
          </cell>
          <cell r="AU851">
            <v>0</v>
          </cell>
        </row>
        <row r="852">
          <cell r="A852">
            <v>335710525</v>
          </cell>
          <cell r="B852" t="str">
            <v>GIT Censo Económico</v>
          </cell>
          <cell r="C852" t="str">
            <v>CE</v>
          </cell>
          <cell r="D852" t="str">
            <v>CE_2025_DRA_BDC</v>
          </cell>
          <cell r="E852" t="str">
            <v>Censo Economico</v>
          </cell>
          <cell r="F852" t="str">
            <v>Producción de información estructural</v>
          </cell>
          <cell r="G852" t="str">
            <v>Bases de datos Censal</v>
          </cell>
          <cell r="H852" t="str">
            <v>CE-Producción de información estructural-Bases de datos Censal</v>
          </cell>
          <cell r="I852" t="str">
            <v>202300000000099</v>
          </cell>
          <cell r="J852" t="str">
            <v>DIRECCIÓN TERRITORIAL CENTRO ORIENTE</v>
          </cell>
          <cell r="K852" t="str">
            <v>BUCARAMANGA</v>
          </cell>
          <cell r="L852" t="str">
            <v>Talento Humano</v>
          </cell>
          <cell r="M852" t="str">
            <v>Profesional Junior</v>
          </cell>
          <cell r="N852" t="str">
            <v>8</v>
          </cell>
          <cell r="O852">
            <v>1</v>
          </cell>
          <cell r="P852" t="str">
            <v>14</v>
          </cell>
          <cell r="Q852" t="str">
            <v>1.4666666667</v>
          </cell>
          <cell r="R852">
            <v>100</v>
          </cell>
          <cell r="S852">
            <v>3500000</v>
          </cell>
          <cell r="T852" t="str">
            <v>2025-01-15</v>
          </cell>
          <cell r="U852">
            <v>41066666.670000002</v>
          </cell>
          <cell r="V852">
            <v>41066667</v>
          </cell>
          <cell r="W852">
            <v>-0.32999999821186071</v>
          </cell>
          <cell r="X852" t="str">
            <v>no</v>
          </cell>
          <cell r="Y852" t="str">
            <v>no</v>
          </cell>
          <cell r="Z852" t="str">
            <v>24525</v>
          </cell>
          <cell r="AA852">
            <v>41066667</v>
          </cell>
          <cell r="AB852">
            <v>-0.32999999821186071</v>
          </cell>
          <cell r="AC852" t="str">
            <v>435</v>
          </cell>
          <cell r="AD852" t="str">
            <v>Dirección Territorial Bucaramanga</v>
          </cell>
          <cell r="AF852" t="str">
            <v>TH FORTALECIMIENTO ADMINISTRATIVO TERRITORIAL 2</v>
          </cell>
          <cell r="AG852" t="str">
            <v>CE_01 - Documentos con los principales resultados, logros y dificultades en el desarrollo de los operativos de recolección del Censo Económico Nacional Urbano (Línea Base 2024 94%)</v>
          </cell>
          <cell r="AH852">
            <v>1</v>
          </cell>
          <cell r="AI852">
            <v>0</v>
          </cell>
          <cell r="AJ852">
            <v>0</v>
          </cell>
          <cell r="AK852">
            <v>0</v>
          </cell>
          <cell r="AL852">
            <v>0</v>
          </cell>
          <cell r="AM852">
            <v>1</v>
          </cell>
          <cell r="AN852" t="str">
            <v>CE_01</v>
          </cell>
          <cell r="AO852">
            <v>41066666.670000002</v>
          </cell>
          <cell r="AP852" t="str">
            <v>0</v>
          </cell>
          <cell r="AQ852">
            <v>0</v>
          </cell>
          <cell r="AR852" t="str">
            <v>0</v>
          </cell>
          <cell r="AS852">
            <v>0</v>
          </cell>
          <cell r="AT852">
            <v>41066666.670000002</v>
          </cell>
          <cell r="AU852">
            <v>0</v>
          </cell>
        </row>
        <row r="853">
          <cell r="A853">
            <v>484710525</v>
          </cell>
          <cell r="B853" t="str">
            <v>GIT Censo Económico</v>
          </cell>
          <cell r="C853" t="str">
            <v>CE</v>
          </cell>
          <cell r="D853" t="str">
            <v>CE_2025_DCD_SE</v>
          </cell>
          <cell r="E853" t="str">
            <v>Censo Economico</v>
          </cell>
          <cell r="F853" t="str">
            <v>Producción de información estructural</v>
          </cell>
          <cell r="G853" t="str">
            <v>Servicio de evaluación</v>
          </cell>
          <cell r="H853" t="str">
            <v>CE-Producción de información estructural-Servicio de evaluación</v>
          </cell>
          <cell r="I853" t="str">
            <v>202300000000099</v>
          </cell>
          <cell r="J853" t="str">
            <v>DIRECCIÓN TERRITORIAL CENTRAL</v>
          </cell>
          <cell r="K853" t="str">
            <v>DANE CENTRAL</v>
          </cell>
          <cell r="L853" t="str">
            <v>Talento Humano</v>
          </cell>
          <cell r="M853" t="str">
            <v>Profesional</v>
          </cell>
          <cell r="N853" t="str">
            <v>1</v>
          </cell>
          <cell r="O853">
            <v>4</v>
          </cell>
          <cell r="P853" t="str">
            <v>15</v>
          </cell>
          <cell r="Q853" t="str">
            <v>4.5000000000</v>
          </cell>
          <cell r="R853">
            <v>100</v>
          </cell>
          <cell r="S853">
            <v>5600000</v>
          </cell>
          <cell r="T853" t="str">
            <v>2025-08-15</v>
          </cell>
          <cell r="U853">
            <v>25200000</v>
          </cell>
          <cell r="V853">
            <v>25200000</v>
          </cell>
          <cell r="W853">
            <v>0</v>
          </cell>
          <cell r="X853" t="str">
            <v>NO</v>
          </cell>
          <cell r="Y853" t="str">
            <v>NO</v>
          </cell>
          <cell r="Z853" t="str">
            <v>108325</v>
          </cell>
          <cell r="AA853">
            <v>25200000</v>
          </cell>
          <cell r="AB853">
            <v>0</v>
          </cell>
          <cell r="AC853" t="str">
            <v>6613</v>
          </cell>
          <cell r="AD853" t="str">
            <v>GIT Censo Económico</v>
          </cell>
          <cell r="AF853" t="str">
            <v>ENLACE ÉTNICO RACIAL</v>
          </cell>
          <cell r="AG853" t="str">
            <v>CE_10 - Consolidar el Informe de evaluación de la fase de procesamiento y análisis</v>
          </cell>
          <cell r="AH853">
            <v>1</v>
          </cell>
          <cell r="AI853" t="str">
            <v/>
          </cell>
          <cell r="AJ853">
            <v>0</v>
          </cell>
          <cell r="AK853" t="str">
            <v/>
          </cell>
          <cell r="AL853">
            <v>0</v>
          </cell>
          <cell r="AM853">
            <v>1</v>
          </cell>
          <cell r="AN853" t="str">
            <v xml:space="preserve">CE_10 </v>
          </cell>
          <cell r="AO853">
            <v>25200000</v>
          </cell>
          <cell r="AP853" t="str">
            <v/>
          </cell>
          <cell r="AQ853">
            <v>0</v>
          </cell>
          <cell r="AR853" t="str">
            <v/>
          </cell>
          <cell r="AS853">
            <v>0</v>
          </cell>
          <cell r="AT853">
            <v>25200000</v>
          </cell>
          <cell r="AU853">
            <v>0</v>
          </cell>
        </row>
        <row r="854">
          <cell r="A854">
            <v>333510525</v>
          </cell>
          <cell r="B854" t="str">
            <v>GIT Censo Económico</v>
          </cell>
          <cell r="C854" t="str">
            <v>CE</v>
          </cell>
          <cell r="D854" t="str">
            <v>CE_2025_SECGEN_SE</v>
          </cell>
          <cell r="E854" t="str">
            <v>Censo Economico</v>
          </cell>
          <cell r="F854" t="str">
            <v>Producción de información estructural</v>
          </cell>
          <cell r="G854" t="str">
            <v>Servicio de evaluación</v>
          </cell>
          <cell r="H854" t="str">
            <v>CE-Producción de información estructural-Servicio de evaluación</v>
          </cell>
          <cell r="I854" t="str">
            <v>202300000000099</v>
          </cell>
          <cell r="J854" t="str">
            <v>DIRECCIÓN TERRITORIAL CENTRAL</v>
          </cell>
          <cell r="K854" t="str">
            <v>DANE CENTRAL</v>
          </cell>
          <cell r="L854" t="str">
            <v>Talento Humano</v>
          </cell>
          <cell r="M854" t="str">
            <v>Profesional</v>
          </cell>
          <cell r="N854" t="str">
            <v>2</v>
          </cell>
          <cell r="O854">
            <v>11</v>
          </cell>
          <cell r="P854" t="str">
            <v>8</v>
          </cell>
          <cell r="Q854" t="str">
            <v>11.2666666667</v>
          </cell>
          <cell r="R854">
            <v>100</v>
          </cell>
          <cell r="S854">
            <v>9000000</v>
          </cell>
          <cell r="T854" t="str">
            <v>2025-01-15</v>
          </cell>
          <cell r="U854">
            <v>202800000</v>
          </cell>
          <cell r="V854">
            <v>198000000</v>
          </cell>
          <cell r="W854">
            <v>4800000</v>
          </cell>
          <cell r="X854" t="str">
            <v>NO</v>
          </cell>
          <cell r="Y854" t="str">
            <v>NO</v>
          </cell>
          <cell r="Z854" t="str">
            <v>39625</v>
          </cell>
          <cell r="AA854">
            <v>198000000</v>
          </cell>
          <cell r="AB854">
            <v>4800000</v>
          </cell>
          <cell r="AC854" t="str">
            <v>542</v>
          </cell>
          <cell r="AD854" t="str">
            <v>GIT Censo Económico</v>
          </cell>
          <cell r="AF854" t="str">
            <v>ANDERSON GUTIERREZ MEJIA / SANTIAGO DAVID BRAVO PIARPUZAN</v>
          </cell>
          <cell r="AG854" t="str">
            <v>CE_10 - Consolidar el Informe de evaluación de la fase de procesamiento y análisis</v>
          </cell>
          <cell r="AH854">
            <v>1</v>
          </cell>
          <cell r="AI854">
            <v>0</v>
          </cell>
          <cell r="AJ854">
            <v>0</v>
          </cell>
          <cell r="AK854">
            <v>0</v>
          </cell>
          <cell r="AL854">
            <v>0</v>
          </cell>
          <cell r="AM854">
            <v>1</v>
          </cell>
          <cell r="AN854" t="str">
            <v>CE_10</v>
          </cell>
          <cell r="AO854">
            <v>202800000</v>
          </cell>
          <cell r="AP854" t="str">
            <v>0</v>
          </cell>
          <cell r="AQ854">
            <v>0</v>
          </cell>
          <cell r="AR854" t="str">
            <v>0</v>
          </cell>
          <cell r="AS854">
            <v>0</v>
          </cell>
          <cell r="AT854">
            <v>202800000</v>
          </cell>
          <cell r="AU854">
            <v>0</v>
          </cell>
        </row>
        <row r="855">
          <cell r="A855">
            <v>336910525</v>
          </cell>
          <cell r="B855" t="str">
            <v>GIT Censo Económico</v>
          </cell>
          <cell r="C855" t="str">
            <v>CE</v>
          </cell>
          <cell r="D855" t="str">
            <v>CE_2025_DRA_BDC</v>
          </cell>
          <cell r="E855" t="str">
            <v>Censo Economico</v>
          </cell>
          <cell r="F855" t="str">
            <v>Producción de información estructural</v>
          </cell>
          <cell r="G855" t="str">
            <v>Bases de datos Censal</v>
          </cell>
          <cell r="H855" t="str">
            <v>CE-Producción de información estructural-Bases de datos Censal</v>
          </cell>
          <cell r="I855" t="str">
            <v>202300000000099</v>
          </cell>
          <cell r="J855" t="str">
            <v>DIRECCIÓN TERRITORIAL NOROCCIDENTE</v>
          </cell>
          <cell r="K855" t="str">
            <v>MEDELLÍN</v>
          </cell>
          <cell r="L855" t="str">
            <v>Talento Humano</v>
          </cell>
          <cell r="M855" t="str">
            <v>Encuestador</v>
          </cell>
          <cell r="N855" t="str">
            <v>38</v>
          </cell>
          <cell r="O855">
            <v>1</v>
          </cell>
          <cell r="P855" t="str">
            <v>18.84</v>
          </cell>
          <cell r="Q855" t="str">
            <v>1.6000000000</v>
          </cell>
          <cell r="R855">
            <v>100</v>
          </cell>
          <cell r="S855">
            <v>2000000</v>
          </cell>
          <cell r="T855" t="str">
            <v>2025-01-15</v>
          </cell>
          <cell r="U855">
            <v>123728000</v>
          </cell>
          <cell r="V855">
            <v>123711331.34</v>
          </cell>
          <cell r="W855">
            <v>16668.65999999642</v>
          </cell>
          <cell r="X855" t="str">
            <v>NO</v>
          </cell>
          <cell r="Y855" t="str">
            <v>NO</v>
          </cell>
          <cell r="Z855" t="str">
            <v>37725</v>
          </cell>
          <cell r="AA855">
            <v>123711331.34</v>
          </cell>
          <cell r="AB855">
            <v>16668.65999999642</v>
          </cell>
          <cell r="AC855" t="str">
            <v>4823</v>
          </cell>
          <cell r="AD855" t="str">
            <v>Dirección Territorial Medellín</v>
          </cell>
          <cell r="AF855" t="str">
            <v>BARRIDO - TH - TERRITORIAL - CENSISTA RUTA</v>
          </cell>
          <cell r="AG855" t="str">
            <v>CE_02 - Informe operativo de recolección del Censo Económico Nacional Urbano CENU 2024 finalizado.
(Línea Base 2024 70%)</v>
          </cell>
          <cell r="AH855">
            <v>1</v>
          </cell>
          <cell r="AI855">
            <v>0</v>
          </cell>
          <cell r="AJ855">
            <v>0</v>
          </cell>
          <cell r="AK855">
            <v>0</v>
          </cell>
          <cell r="AL855">
            <v>0</v>
          </cell>
          <cell r="AM855">
            <v>1</v>
          </cell>
          <cell r="AN855" t="str">
            <v>CE_02</v>
          </cell>
          <cell r="AO855">
            <v>123728000</v>
          </cell>
          <cell r="AP855" t="str">
            <v>0</v>
          </cell>
          <cell r="AQ855">
            <v>0</v>
          </cell>
          <cell r="AR855" t="str">
            <v>0</v>
          </cell>
          <cell r="AS855">
            <v>0</v>
          </cell>
          <cell r="AT855">
            <v>123728000</v>
          </cell>
          <cell r="AU855">
            <v>0</v>
          </cell>
        </row>
        <row r="856">
          <cell r="A856">
            <v>336810525</v>
          </cell>
          <cell r="B856" t="str">
            <v>GIT Censo Económico</v>
          </cell>
          <cell r="C856" t="str">
            <v>CE</v>
          </cell>
          <cell r="D856" t="str">
            <v>CE_2025_DRA_BDC</v>
          </cell>
          <cell r="E856" t="str">
            <v>Censo Economico</v>
          </cell>
          <cell r="F856" t="str">
            <v>Producción de información estructural</v>
          </cell>
          <cell r="G856" t="str">
            <v>Bases de datos Censal</v>
          </cell>
          <cell r="H856" t="str">
            <v>CE-Producción de información estructural-Bases de datos Censal</v>
          </cell>
          <cell r="I856" t="str">
            <v>202300000000099</v>
          </cell>
          <cell r="J856" t="str">
            <v>DIRECCIÓN TERRITORIAL NOROCCIDENTE</v>
          </cell>
          <cell r="K856" t="str">
            <v>MEDELLÍN</v>
          </cell>
          <cell r="L856" t="str">
            <v>Talento Humano</v>
          </cell>
          <cell r="M856" t="str">
            <v>Supervisor I</v>
          </cell>
          <cell r="N856" t="str">
            <v>34</v>
          </cell>
          <cell r="O856">
            <v>1</v>
          </cell>
          <cell r="P856" t="str">
            <v>27.25</v>
          </cell>
          <cell r="Q856" t="str">
            <v>1.9000000000</v>
          </cell>
          <cell r="R856">
            <v>100</v>
          </cell>
          <cell r="S856">
            <v>2500000</v>
          </cell>
          <cell r="T856" t="str">
            <v>2025-01-15</v>
          </cell>
          <cell r="U856">
            <v>162208333.33000001</v>
          </cell>
          <cell r="V856">
            <v>162166666.66999999</v>
          </cell>
          <cell r="W856">
            <v>41666.660000026233</v>
          </cell>
          <cell r="X856" t="str">
            <v>NO</v>
          </cell>
          <cell r="Y856" t="str">
            <v>NO</v>
          </cell>
          <cell r="Z856" t="str">
            <v>28825</v>
          </cell>
          <cell r="AA856">
            <v>162166666.66999999</v>
          </cell>
          <cell r="AB856">
            <v>41666.660000026233</v>
          </cell>
          <cell r="AC856" t="str">
            <v>4828</v>
          </cell>
          <cell r="AD856" t="str">
            <v>Dirección Territorial Medellín</v>
          </cell>
          <cell r="AF856" t="str">
            <v>BARRIDO - TH - TERRITORIAL - SUPERVISOR</v>
          </cell>
          <cell r="AG856" t="str">
            <v>CE_02 - Informe operativo de recolección del Censo Económico Nacional Urbano CENU 2024 finalizado.
(Línea Base 2024 70%)</v>
          </cell>
          <cell r="AH856">
            <v>1</v>
          </cell>
          <cell r="AI856">
            <v>0</v>
          </cell>
          <cell r="AJ856">
            <v>0</v>
          </cell>
          <cell r="AK856">
            <v>0</v>
          </cell>
          <cell r="AL856">
            <v>0</v>
          </cell>
          <cell r="AM856">
            <v>1</v>
          </cell>
          <cell r="AN856" t="str">
            <v>CE_02</v>
          </cell>
          <cell r="AO856">
            <v>162208333.33000001</v>
          </cell>
          <cell r="AP856" t="str">
            <v>0</v>
          </cell>
          <cell r="AQ856">
            <v>0</v>
          </cell>
          <cell r="AR856" t="str">
            <v>0</v>
          </cell>
          <cell r="AS856">
            <v>0</v>
          </cell>
          <cell r="AT856">
            <v>162208333.33000001</v>
          </cell>
          <cell r="AU856">
            <v>0</v>
          </cell>
        </row>
        <row r="857">
          <cell r="A857">
            <v>336210525</v>
          </cell>
          <cell r="B857" t="str">
            <v>GIT Censo Económico</v>
          </cell>
          <cell r="C857" t="str">
            <v>CE</v>
          </cell>
          <cell r="D857" t="str">
            <v>CE_2025_DRA_BDC</v>
          </cell>
          <cell r="E857" t="str">
            <v>Censo Economico</v>
          </cell>
          <cell r="F857" t="str">
            <v>Producción de información estructural</v>
          </cell>
          <cell r="G857" t="str">
            <v>Bases de datos Censal</v>
          </cell>
          <cell r="H857" t="str">
            <v>CE-Producción de información estructural-Bases de datos Censal</v>
          </cell>
          <cell r="I857" t="str">
            <v>202300000000099</v>
          </cell>
          <cell r="J857" t="str">
            <v>DIRECCIÓN TERRITORIAL CENTRO OCCIDENTE</v>
          </cell>
          <cell r="K857" t="str">
            <v>MANIZALES_MAN</v>
          </cell>
          <cell r="L857" t="str">
            <v>Talento Humano</v>
          </cell>
          <cell r="M857" t="str">
            <v>Profesional Junior</v>
          </cell>
          <cell r="N857" t="str">
            <v>1</v>
          </cell>
          <cell r="O857">
            <v>9</v>
          </cell>
          <cell r="P857" t="str">
            <v>27</v>
          </cell>
          <cell r="Q857" t="str">
            <v>9.9000000000</v>
          </cell>
          <cell r="R857">
            <v>100</v>
          </cell>
          <cell r="S857">
            <v>3985000</v>
          </cell>
          <cell r="T857" t="str">
            <v>2025-03-03</v>
          </cell>
          <cell r="U857">
            <v>39451500</v>
          </cell>
          <cell r="V857">
            <v>33474000</v>
          </cell>
          <cell r="W857">
            <v>5977500</v>
          </cell>
          <cell r="X857" t="str">
            <v>NO</v>
          </cell>
          <cell r="Y857" t="str">
            <v>NO</v>
          </cell>
          <cell r="Z857" t="str">
            <v>37625</v>
          </cell>
          <cell r="AA857">
            <v>33474000</v>
          </cell>
          <cell r="AB857">
            <v>5977500</v>
          </cell>
          <cell r="AC857" t="str">
            <v>2388</v>
          </cell>
          <cell r="AD857" t="str">
            <v>Dirección Territorial Manizales</v>
          </cell>
          <cell r="AF857" t="str">
            <v>TH FORTALECIMIENTO ADMINISTRATIVO TERRITORIAL - APOYO FINANCIERO</v>
          </cell>
          <cell r="AG857" t="str">
            <v>CE_01 - Documentos con los principales resultados, logros y dificultades en el desarrollo de los operativos de recolección del Censo Económico Nacional Urbano (Línea Base 2024 94%)</v>
          </cell>
          <cell r="AH857">
            <v>1</v>
          </cell>
          <cell r="AI857">
            <v>0</v>
          </cell>
          <cell r="AJ857">
            <v>0</v>
          </cell>
          <cell r="AK857">
            <v>0</v>
          </cell>
          <cell r="AL857">
            <v>0</v>
          </cell>
          <cell r="AM857">
            <v>1</v>
          </cell>
          <cell r="AN857" t="str">
            <v>CE_01</v>
          </cell>
          <cell r="AO857">
            <v>39451500</v>
          </cell>
          <cell r="AP857" t="str">
            <v>0</v>
          </cell>
          <cell r="AQ857">
            <v>0</v>
          </cell>
          <cell r="AR857" t="str">
            <v>0</v>
          </cell>
          <cell r="AS857">
            <v>0</v>
          </cell>
          <cell r="AT857">
            <v>39451500</v>
          </cell>
          <cell r="AU857">
            <v>0</v>
          </cell>
        </row>
        <row r="858">
          <cell r="A858">
            <v>425810525</v>
          </cell>
          <cell r="B858" t="str">
            <v>GIT Censo Económico</v>
          </cell>
          <cell r="C858" t="str">
            <v>CE</v>
          </cell>
          <cell r="D858" t="str">
            <v>CE_2025_GIT_CE_BDC</v>
          </cell>
          <cell r="E858" t="str">
            <v>Censo Economico</v>
          </cell>
          <cell r="F858" t="str">
            <v>Producción de información estructural</v>
          </cell>
          <cell r="G858" t="str">
            <v>Bases de datos Censal</v>
          </cell>
          <cell r="H858" t="str">
            <v>CE-Producción de información estructural-Bases de datos Censal</v>
          </cell>
          <cell r="I858" t="str">
            <v>202300000000099</v>
          </cell>
          <cell r="J858" t="str">
            <v>DIRECCIÓN TERRITORIAL CENTRAL</v>
          </cell>
          <cell r="K858" t="str">
            <v>DANE CENTRAL</v>
          </cell>
          <cell r="L858" t="str">
            <v>Talento Humano</v>
          </cell>
          <cell r="M858" t="str">
            <v>Profesional</v>
          </cell>
          <cell r="N858" t="str">
            <v>1</v>
          </cell>
          <cell r="O858">
            <v>6</v>
          </cell>
          <cell r="P858" t="str">
            <v>0</v>
          </cell>
          <cell r="Q858" t="str">
            <v>6.0000000000</v>
          </cell>
          <cell r="R858">
            <v>100</v>
          </cell>
          <cell r="S858">
            <v>7530000</v>
          </cell>
          <cell r="T858" t="str">
            <v>2025-06-16</v>
          </cell>
          <cell r="U858">
            <v>45180000</v>
          </cell>
          <cell r="V858">
            <v>45180000</v>
          </cell>
          <cell r="W858">
            <v>0</v>
          </cell>
          <cell r="X858" t="str">
            <v>no</v>
          </cell>
          <cell r="Y858" t="str">
            <v>no</v>
          </cell>
          <cell r="Z858" t="str">
            <v>101625</v>
          </cell>
          <cell r="AA858">
            <v>45180000</v>
          </cell>
          <cell r="AB858">
            <v>0</v>
          </cell>
          <cell r="AC858" t="str">
            <v>5903</v>
          </cell>
          <cell r="AD858" t="str">
            <v>GIT Censo Económico</v>
          </cell>
          <cell r="AF858" t="str">
            <v>ANDRES MAURICIO SUAREZ - ANONIMIZACIÓN</v>
          </cell>
          <cell r="AG858" t="str">
            <v>CE_08 - Generar Cuadros de salida de resultados de cada cuestionario</v>
          </cell>
          <cell r="AH858">
            <v>1</v>
          </cell>
          <cell r="AI858" t="str">
            <v/>
          </cell>
          <cell r="AJ858">
            <v>0</v>
          </cell>
          <cell r="AK858" t="str">
            <v/>
          </cell>
          <cell r="AL858">
            <v>0</v>
          </cell>
          <cell r="AM858">
            <v>1</v>
          </cell>
          <cell r="AN858" t="str">
            <v xml:space="preserve">CE_08 </v>
          </cell>
          <cell r="AO858">
            <v>45180000</v>
          </cell>
          <cell r="AP858" t="str">
            <v/>
          </cell>
          <cell r="AQ858">
            <v>0</v>
          </cell>
          <cell r="AR858" t="str">
            <v/>
          </cell>
          <cell r="AS858">
            <v>0</v>
          </cell>
          <cell r="AT858">
            <v>45180000</v>
          </cell>
          <cell r="AU858">
            <v>0</v>
          </cell>
        </row>
        <row r="859">
          <cell r="A859">
            <v>425910525</v>
          </cell>
          <cell r="B859" t="str">
            <v>GIT Censo Económico</v>
          </cell>
          <cell r="C859" t="str">
            <v>CE</v>
          </cell>
          <cell r="D859" t="str">
            <v>CE_2025_GIT_CE_BDC</v>
          </cell>
          <cell r="E859" t="str">
            <v>Censo Economico</v>
          </cell>
          <cell r="F859" t="str">
            <v>Producción de información estructural</v>
          </cell>
          <cell r="G859" t="str">
            <v>Bases de datos Censal</v>
          </cell>
          <cell r="H859" t="str">
            <v>CE-Producción de información estructural-Bases de datos Censal</v>
          </cell>
          <cell r="I859" t="str">
            <v>202300000000099</v>
          </cell>
          <cell r="J859" t="str">
            <v>DIRECCIÓN TERRITORIAL CENTRAL</v>
          </cell>
          <cell r="K859" t="str">
            <v>DANE CENTRAL</v>
          </cell>
          <cell r="L859" t="str">
            <v>Talento Humano</v>
          </cell>
          <cell r="M859" t="str">
            <v>Profesional</v>
          </cell>
          <cell r="N859" t="str">
            <v>1</v>
          </cell>
          <cell r="O859">
            <v>6</v>
          </cell>
          <cell r="P859" t="str">
            <v>0</v>
          </cell>
          <cell r="Q859" t="str">
            <v>6.0000000000</v>
          </cell>
          <cell r="R859">
            <v>100</v>
          </cell>
          <cell r="S859">
            <v>7530000</v>
          </cell>
          <cell r="T859" t="str">
            <v>2025-06-16</v>
          </cell>
          <cell r="U859">
            <v>45180000</v>
          </cell>
          <cell r="V859">
            <v>45180000</v>
          </cell>
          <cell r="W859">
            <v>0</v>
          </cell>
          <cell r="X859" t="str">
            <v>no</v>
          </cell>
          <cell r="Y859" t="str">
            <v>no</v>
          </cell>
          <cell r="Z859" t="str">
            <v>101725</v>
          </cell>
          <cell r="AA859">
            <v>45180000</v>
          </cell>
          <cell r="AB859">
            <v>0</v>
          </cell>
          <cell r="AC859" t="str">
            <v>5904</v>
          </cell>
          <cell r="AD859" t="str">
            <v>GIT Censo Económico</v>
          </cell>
          <cell r="AF859" t="str">
            <v>NELSON ALBERTO ARIAS ARIAS - ANONIMIZACIÓN</v>
          </cell>
          <cell r="AG859" t="str">
            <v>CE_08 - Generar Cuadros de salida de resultados de cada cuestionario</v>
          </cell>
          <cell r="AH859">
            <v>1</v>
          </cell>
          <cell r="AI859" t="str">
            <v/>
          </cell>
          <cell r="AJ859">
            <v>0</v>
          </cell>
          <cell r="AK859" t="str">
            <v/>
          </cell>
          <cell r="AL859">
            <v>0</v>
          </cell>
          <cell r="AM859">
            <v>1</v>
          </cell>
          <cell r="AN859" t="str">
            <v xml:space="preserve">CE_08 </v>
          </cell>
          <cell r="AO859">
            <v>45180000</v>
          </cell>
          <cell r="AP859" t="str">
            <v/>
          </cell>
          <cell r="AQ859">
            <v>0</v>
          </cell>
          <cell r="AR859" t="str">
            <v/>
          </cell>
          <cell r="AS859">
            <v>0</v>
          </cell>
          <cell r="AT859">
            <v>45180000</v>
          </cell>
          <cell r="AU859">
            <v>0</v>
          </cell>
        </row>
        <row r="860">
          <cell r="A860">
            <v>316210525</v>
          </cell>
          <cell r="B860" t="str">
            <v>GIT Censo Económico</v>
          </cell>
          <cell r="C860" t="str">
            <v>CE</v>
          </cell>
          <cell r="D860" t="str">
            <v>CE_2025_SISTEMAS_SE</v>
          </cell>
          <cell r="E860" t="str">
            <v>Censo Economico</v>
          </cell>
          <cell r="F860" t="str">
            <v>Producción de información estructural</v>
          </cell>
          <cell r="G860" t="str">
            <v>Servicio de evaluación</v>
          </cell>
          <cell r="H860" t="str">
            <v>CE-Producción de información estructural-Servicio de evaluación</v>
          </cell>
          <cell r="I860" t="str">
            <v>202300000000099</v>
          </cell>
          <cell r="J860" t="str">
            <v>DIRECCIÓN TERRITORIAL CENTRAL</v>
          </cell>
          <cell r="K860" t="str">
            <v>DANE CENTRAL</v>
          </cell>
          <cell r="L860" t="str">
            <v>Talento Humano</v>
          </cell>
          <cell r="M860" t="str">
            <v>Profesional</v>
          </cell>
          <cell r="N860" t="str">
            <v>1</v>
          </cell>
          <cell r="O860">
            <v>7</v>
          </cell>
          <cell r="P860" t="str">
            <v>0</v>
          </cell>
          <cell r="Q860" t="str">
            <v>7</v>
          </cell>
          <cell r="R860">
            <v>100</v>
          </cell>
          <cell r="S860">
            <v>6090000</v>
          </cell>
          <cell r="T860" t="str">
            <v>2025-01-08 00:00:00</v>
          </cell>
          <cell r="U860">
            <v>42630000</v>
          </cell>
          <cell r="V860">
            <v>42630000</v>
          </cell>
          <cell r="W860">
            <v>0</v>
          </cell>
          <cell r="X860" t="str">
            <v>NO</v>
          </cell>
          <cell r="Y860" t="str">
            <v>NO</v>
          </cell>
          <cell r="Z860" t="str">
            <v>34825</v>
          </cell>
          <cell r="AA860">
            <v>42630000</v>
          </cell>
          <cell r="AB860">
            <v>0</v>
          </cell>
          <cell r="AC860" t="str">
            <v>249</v>
          </cell>
          <cell r="AD860" t="str">
            <v>GIT Censo Económico</v>
          </cell>
          <cell r="AF860" t="str">
            <v>LÍDER DE GESTIÓN DE CALIDAD DEL PROYECTO - -</v>
          </cell>
          <cell r="AG860" t="str">
            <v>CE_11 - Elaborar un documento que consolide el diseño e implementación de la estrategia de comunicación y difusión de los resultados del Censo Económico a los grupos de interés.</v>
          </cell>
          <cell r="AH860">
            <v>1</v>
          </cell>
          <cell r="AI860">
            <v>0</v>
          </cell>
          <cell r="AJ860">
            <v>0</v>
          </cell>
          <cell r="AK860">
            <v>0</v>
          </cell>
          <cell r="AL860">
            <v>0</v>
          </cell>
          <cell r="AM860">
            <v>1</v>
          </cell>
          <cell r="AN860" t="str">
            <v>CE_11</v>
          </cell>
          <cell r="AO860">
            <v>42630000</v>
          </cell>
          <cell r="AP860" t="str">
            <v>0</v>
          </cell>
          <cell r="AQ860">
            <v>0</v>
          </cell>
          <cell r="AR860" t="str">
            <v>0</v>
          </cell>
          <cell r="AS860">
            <v>0</v>
          </cell>
          <cell r="AT860">
            <v>42630000</v>
          </cell>
          <cell r="AU860">
            <v>0</v>
          </cell>
        </row>
        <row r="861">
          <cell r="A861">
            <v>315810525</v>
          </cell>
          <cell r="B861" t="str">
            <v>GIT Censo Económico</v>
          </cell>
          <cell r="C861" t="str">
            <v>CE</v>
          </cell>
          <cell r="D861" t="str">
            <v>CE_2025_SECGEN_BDC</v>
          </cell>
          <cell r="E861" t="str">
            <v>Censo Economico</v>
          </cell>
          <cell r="F861" t="str">
            <v>Producción de información estructural</v>
          </cell>
          <cell r="G861" t="str">
            <v>Bases de datos Censal</v>
          </cell>
          <cell r="H861" t="str">
            <v>CE-Producción de información estructural-Bases de datos Censal</v>
          </cell>
          <cell r="I861" t="str">
            <v>202300000000099</v>
          </cell>
          <cell r="J861" t="str">
            <v>DIRECCIÓN TERRITORIAL CENTRAL</v>
          </cell>
          <cell r="K861" t="str">
            <v>DANE CENTRAL</v>
          </cell>
          <cell r="L861" t="str">
            <v>Talento Humano</v>
          </cell>
          <cell r="M861" t="str">
            <v>Profesional Junior</v>
          </cell>
          <cell r="N861" t="str">
            <v>1</v>
          </cell>
          <cell r="O861">
            <v>6</v>
          </cell>
          <cell r="P861" t="str">
            <v>28</v>
          </cell>
          <cell r="Q861" t="str">
            <v>6.9333333333</v>
          </cell>
          <cell r="R861">
            <v>100</v>
          </cell>
          <cell r="S861">
            <v>4000000</v>
          </cell>
          <cell r="T861" t="str">
            <v>2025-02-17</v>
          </cell>
          <cell r="U861">
            <v>27733333.329999998</v>
          </cell>
          <cell r="V861">
            <v>27667981</v>
          </cell>
          <cell r="W861">
            <v>65352.329999998212</v>
          </cell>
          <cell r="X861" t="str">
            <v>no</v>
          </cell>
          <cell r="Y861" t="str">
            <v>no</v>
          </cell>
          <cell r="Z861" t="str">
            <v>32725</v>
          </cell>
          <cell r="AA861">
            <v>27667981</v>
          </cell>
          <cell r="AB861">
            <v>65352.329999998212</v>
          </cell>
          <cell r="AC861" t="str">
            <v>180</v>
          </cell>
          <cell r="AD861" t="str">
            <v>GIT Censo Económico</v>
          </cell>
          <cell r="AF861" t="str">
            <v>ADMINISTRATIVA 2 - -</v>
          </cell>
          <cell r="AG861" t="str">
            <v>CE_02 - Informe operativo de recolección del Censo Económico Nacional Urbano CENU 2024 finalizado.
(Línea Base 2024 70%)</v>
          </cell>
          <cell r="AH861">
            <v>1</v>
          </cell>
          <cell r="AI861">
            <v>0</v>
          </cell>
          <cell r="AJ861">
            <v>0</v>
          </cell>
          <cell r="AK861">
            <v>0</v>
          </cell>
          <cell r="AL861">
            <v>0</v>
          </cell>
          <cell r="AM861">
            <v>1</v>
          </cell>
          <cell r="AN861" t="str">
            <v>CE_02</v>
          </cell>
          <cell r="AO861">
            <v>27733333.329999998</v>
          </cell>
          <cell r="AP861" t="str">
            <v>0</v>
          </cell>
          <cell r="AQ861">
            <v>0</v>
          </cell>
          <cell r="AR861" t="str">
            <v>0</v>
          </cell>
          <cell r="AS861">
            <v>0</v>
          </cell>
          <cell r="AT861">
            <v>27733333.329999998</v>
          </cell>
          <cell r="AU861">
            <v>0</v>
          </cell>
        </row>
        <row r="862">
          <cell r="A862">
            <v>315410525</v>
          </cell>
          <cell r="B862" t="str">
            <v>GIT Censo Económico</v>
          </cell>
          <cell r="C862" t="str">
            <v>CE</v>
          </cell>
          <cell r="D862" t="str">
            <v>CE_2025_GIT_CE_BDC</v>
          </cell>
          <cell r="E862" t="str">
            <v>Censo Economico</v>
          </cell>
          <cell r="F862" t="str">
            <v>Producción de información estructural</v>
          </cell>
          <cell r="G862" t="str">
            <v>Bases de datos Censal</v>
          </cell>
          <cell r="H862" t="str">
            <v>CE-Producción de información estructural-Bases de datos Censal</v>
          </cell>
          <cell r="I862" t="str">
            <v>202300000000099</v>
          </cell>
          <cell r="J862" t="str">
            <v>DIRECCIÓN TERRITORIAL CENTRAL</v>
          </cell>
          <cell r="K862" t="str">
            <v>DANE CENTRAL</v>
          </cell>
          <cell r="L862" t="str">
            <v>Talento Humano</v>
          </cell>
          <cell r="M862" t="str">
            <v>Profesional</v>
          </cell>
          <cell r="N862" t="str">
            <v>1</v>
          </cell>
          <cell r="O862">
            <v>8</v>
          </cell>
          <cell r="P862" t="str">
            <v>0</v>
          </cell>
          <cell r="Q862" t="str">
            <v>8.0000000000</v>
          </cell>
          <cell r="R862">
            <v>100</v>
          </cell>
          <cell r="S862">
            <v>5100000</v>
          </cell>
          <cell r="T862" t="str">
            <v>2025-02-10</v>
          </cell>
          <cell r="U862">
            <v>40800000</v>
          </cell>
          <cell r="V862">
            <v>40800000</v>
          </cell>
          <cell r="W862">
            <v>0</v>
          </cell>
          <cell r="X862" t="str">
            <v>NO</v>
          </cell>
          <cell r="Y862" t="str">
            <v>NO</v>
          </cell>
          <cell r="Z862" t="str">
            <v>78025</v>
          </cell>
          <cell r="AA862">
            <v>40800000</v>
          </cell>
          <cell r="AB862">
            <v>0</v>
          </cell>
          <cell r="AC862" t="str">
            <v>2019</v>
          </cell>
          <cell r="AD862" t="str">
            <v>GIT Censo Económico</v>
          </cell>
          <cell r="AF862" t="str">
            <v>ANDREA CATHERINE ABRIL NIETO - -</v>
          </cell>
          <cell r="AG862" t="str">
            <v>CE_01 - Documentos con los principales resultados, logros y dificultades en el desarrollo de los operativos de recolección del Censo Económico Nacional Urbano (Línea Base 2024 94%)</v>
          </cell>
          <cell r="AH862">
            <v>1</v>
          </cell>
          <cell r="AI862">
            <v>0</v>
          </cell>
          <cell r="AJ862">
            <v>0</v>
          </cell>
          <cell r="AK862">
            <v>0</v>
          </cell>
          <cell r="AL862">
            <v>0</v>
          </cell>
          <cell r="AM862">
            <v>1</v>
          </cell>
          <cell r="AN862" t="str">
            <v>CE_01</v>
          </cell>
          <cell r="AO862">
            <v>40800000</v>
          </cell>
          <cell r="AP862" t="str">
            <v>0</v>
          </cell>
          <cell r="AQ862">
            <v>0</v>
          </cell>
          <cell r="AR862" t="str">
            <v>0</v>
          </cell>
          <cell r="AS862">
            <v>0</v>
          </cell>
          <cell r="AT862">
            <v>40800000</v>
          </cell>
          <cell r="AU862">
            <v>0</v>
          </cell>
        </row>
        <row r="863">
          <cell r="A863">
            <v>315210525</v>
          </cell>
          <cell r="B863" t="str">
            <v>GIT Censo Económico</v>
          </cell>
          <cell r="C863" t="str">
            <v>CE</v>
          </cell>
          <cell r="D863" t="str">
            <v>CE_2025_GIT_CE_BDC</v>
          </cell>
          <cell r="E863" t="str">
            <v>Censo Economico</v>
          </cell>
          <cell r="F863" t="str">
            <v>Producción de información estructural</v>
          </cell>
          <cell r="G863" t="str">
            <v>Bases de datos Censal</v>
          </cell>
          <cell r="H863" t="str">
            <v>CE-Producción de información estructural-Bases de datos Censal</v>
          </cell>
          <cell r="I863" t="str">
            <v>202300000000099</v>
          </cell>
          <cell r="J863" t="str">
            <v>DIRECCIÓN TERRITORIAL CENTRAL</v>
          </cell>
          <cell r="K863" t="str">
            <v>DANE CENTRAL</v>
          </cell>
          <cell r="L863" t="str">
            <v>Talento Humano</v>
          </cell>
          <cell r="M863" t="str">
            <v>Profesional Junior</v>
          </cell>
          <cell r="N863" t="str">
            <v>1</v>
          </cell>
          <cell r="O863">
            <v>8</v>
          </cell>
          <cell r="P863" t="str">
            <v>0</v>
          </cell>
          <cell r="Q863" t="str">
            <v>8.0000000000</v>
          </cell>
          <cell r="R863">
            <v>100</v>
          </cell>
          <cell r="S863">
            <v>4800000</v>
          </cell>
          <cell r="T863" t="str">
            <v>2025-02-10</v>
          </cell>
          <cell r="U863">
            <v>38400000</v>
          </cell>
          <cell r="V863">
            <v>38400000</v>
          </cell>
          <cell r="W863">
            <v>0</v>
          </cell>
          <cell r="X863" t="str">
            <v>NO</v>
          </cell>
          <cell r="Y863" t="str">
            <v>NO</v>
          </cell>
          <cell r="Z863" t="str">
            <v>78125</v>
          </cell>
          <cell r="AA863">
            <v>38400000</v>
          </cell>
          <cell r="AB863">
            <v>0</v>
          </cell>
          <cell r="AC863" t="str">
            <v>2022</v>
          </cell>
          <cell r="AD863" t="str">
            <v>GIT Censo Económico</v>
          </cell>
          <cell r="AF863" t="str">
            <v>MARIA ALEJANDRA ESCOBAR RICO - -</v>
          </cell>
          <cell r="AG863" t="str">
            <v>CE_01 - Documentos con los principales resultados, logros y dificultades en el desarrollo de los operativos de recolección del Censo Económico Nacional Urbano (Línea Base 2024 94%)</v>
          </cell>
          <cell r="AH863">
            <v>1</v>
          </cell>
          <cell r="AI863">
            <v>0</v>
          </cell>
          <cell r="AJ863">
            <v>0</v>
          </cell>
          <cell r="AK863">
            <v>0</v>
          </cell>
          <cell r="AL863">
            <v>0</v>
          </cell>
          <cell r="AM863">
            <v>1</v>
          </cell>
          <cell r="AN863" t="str">
            <v>CE_01</v>
          </cell>
          <cell r="AO863">
            <v>38400000</v>
          </cell>
          <cell r="AP863" t="str">
            <v>0</v>
          </cell>
          <cell r="AQ863">
            <v>0</v>
          </cell>
          <cell r="AR863" t="str">
            <v>0</v>
          </cell>
          <cell r="AS863">
            <v>0</v>
          </cell>
          <cell r="AT863">
            <v>38400000</v>
          </cell>
          <cell r="AU863">
            <v>0</v>
          </cell>
        </row>
        <row r="864">
          <cell r="A864">
            <v>314610525</v>
          </cell>
          <cell r="B864" t="str">
            <v>GIT Censo Económico</v>
          </cell>
          <cell r="C864" t="str">
            <v>CE</v>
          </cell>
          <cell r="D864" t="str">
            <v>CE_2025_GIT_CE_BDC</v>
          </cell>
          <cell r="E864" t="str">
            <v>Censo Economico</v>
          </cell>
          <cell r="F864" t="str">
            <v>Producción de información estructural</v>
          </cell>
          <cell r="G864" t="str">
            <v>Bases de datos Censal</v>
          </cell>
          <cell r="H864" t="str">
            <v>CE-Producción de información estructural-Bases de datos Censal</v>
          </cell>
          <cell r="I864" t="str">
            <v>202300000000099</v>
          </cell>
          <cell r="J864" t="str">
            <v>DIRECCIÓN TERRITORIAL CENTRAL</v>
          </cell>
          <cell r="K864" t="str">
            <v>DANE CENTRAL</v>
          </cell>
          <cell r="L864" t="str">
            <v>Talento Humano</v>
          </cell>
          <cell r="M864" t="str">
            <v>Encuestador Basico</v>
          </cell>
          <cell r="N864" t="str">
            <v>1</v>
          </cell>
          <cell r="O864">
            <v>10</v>
          </cell>
          <cell r="P864" t="str">
            <v>0</v>
          </cell>
          <cell r="Q864" t="str">
            <v>10.0000000000</v>
          </cell>
          <cell r="R864">
            <v>100</v>
          </cell>
          <cell r="S864">
            <v>3800000</v>
          </cell>
          <cell r="T864" t="str">
            <v>2025-02-05</v>
          </cell>
          <cell r="U864">
            <v>38000000</v>
          </cell>
          <cell r="V864">
            <v>38000000</v>
          </cell>
          <cell r="W864">
            <v>0</v>
          </cell>
          <cell r="X864" t="str">
            <v>NO</v>
          </cell>
          <cell r="Y864" t="str">
            <v>NO</v>
          </cell>
          <cell r="Z864" t="str">
            <v>78725</v>
          </cell>
          <cell r="AA864">
            <v>38000000</v>
          </cell>
          <cell r="AB864">
            <v>0</v>
          </cell>
          <cell r="AC864" t="str">
            <v>2018</v>
          </cell>
          <cell r="AD864" t="str">
            <v>GIT Censo Económico</v>
          </cell>
          <cell r="AF864" t="str">
            <v>ALEJANDRO FRANCO SANCHEZ - -</v>
          </cell>
          <cell r="AG864" t="str">
            <v>CE_01 - Documentos con los principales resultados, logros y dificultades en el desarrollo de los operativos de recolección del Censo Económico Nacional Urbano (Línea Base 2024 94%)</v>
          </cell>
          <cell r="AH864">
            <v>1</v>
          </cell>
          <cell r="AI864">
            <v>0</v>
          </cell>
          <cell r="AJ864">
            <v>0</v>
          </cell>
          <cell r="AK864">
            <v>0</v>
          </cell>
          <cell r="AL864">
            <v>0</v>
          </cell>
          <cell r="AM864">
            <v>1</v>
          </cell>
          <cell r="AN864" t="str">
            <v>CE_01</v>
          </cell>
          <cell r="AO864">
            <v>38000000</v>
          </cell>
          <cell r="AP864" t="str">
            <v>0</v>
          </cell>
          <cell r="AQ864">
            <v>0</v>
          </cell>
          <cell r="AR864" t="str">
            <v>0</v>
          </cell>
          <cell r="AS864">
            <v>0</v>
          </cell>
          <cell r="AT864">
            <v>38000000</v>
          </cell>
          <cell r="AU864">
            <v>0</v>
          </cell>
        </row>
        <row r="865">
          <cell r="A865">
            <v>314310525</v>
          </cell>
          <cell r="B865" t="str">
            <v>GIT Censo Económico</v>
          </cell>
          <cell r="C865" t="str">
            <v>CE</v>
          </cell>
          <cell r="D865" t="str">
            <v>CE_2025_GIT_CE_SE</v>
          </cell>
          <cell r="E865" t="str">
            <v>Censo Economico</v>
          </cell>
          <cell r="F865" t="str">
            <v>Producción de información estructural</v>
          </cell>
          <cell r="G865" t="str">
            <v>Servicio de evaluación</v>
          </cell>
          <cell r="H865" t="str">
            <v>CE-Producción de información estructural-Servicio de evaluación</v>
          </cell>
          <cell r="I865" t="str">
            <v>202300000000099</v>
          </cell>
          <cell r="J865" t="str">
            <v>DIRECCIÓN TERRITORIAL CENTRAL</v>
          </cell>
          <cell r="K865" t="str">
            <v>DANE CENTRAL</v>
          </cell>
          <cell r="L865" t="str">
            <v>Talento Humano</v>
          </cell>
          <cell r="M865" t="str">
            <v>Profesional</v>
          </cell>
          <cell r="N865" t="str">
            <v>1</v>
          </cell>
          <cell r="O865">
            <v>6</v>
          </cell>
          <cell r="P865" t="str">
            <v>15</v>
          </cell>
          <cell r="Q865" t="str">
            <v>6.5000000000</v>
          </cell>
          <cell r="R865">
            <v>100</v>
          </cell>
          <cell r="S865">
            <v>10700000</v>
          </cell>
          <cell r="T865" t="str">
            <v>2025-06-16</v>
          </cell>
          <cell r="U865">
            <v>69550000</v>
          </cell>
          <cell r="V865">
            <v>69550000</v>
          </cell>
          <cell r="W865">
            <v>0</v>
          </cell>
          <cell r="X865" t="str">
            <v>no</v>
          </cell>
          <cell r="Y865" t="str">
            <v>no</v>
          </cell>
          <cell r="Z865" t="str">
            <v>101825</v>
          </cell>
          <cell r="AA865">
            <v>69550000</v>
          </cell>
          <cell r="AB865">
            <v>0</v>
          </cell>
          <cell r="AC865" t="str">
            <v>5882</v>
          </cell>
          <cell r="AD865" t="str">
            <v>GIT Censo Económico</v>
          </cell>
          <cell r="AF865" t="str">
            <v>CLAUDIA NOELBA FANDIÑO MARTINEZ</v>
          </cell>
          <cell r="AG865" t="str">
            <v>CE_10 - Consolidar el Informe de evaluación de la fase de procesamiento y análisis</v>
          </cell>
          <cell r="AH865">
            <v>1</v>
          </cell>
          <cell r="AI865">
            <v>0</v>
          </cell>
          <cell r="AJ865">
            <v>0</v>
          </cell>
          <cell r="AK865">
            <v>0</v>
          </cell>
          <cell r="AL865">
            <v>0</v>
          </cell>
          <cell r="AM865">
            <v>1</v>
          </cell>
          <cell r="AN865" t="str">
            <v>CE_10</v>
          </cell>
          <cell r="AO865">
            <v>69550000</v>
          </cell>
          <cell r="AP865" t="str">
            <v>0</v>
          </cell>
          <cell r="AQ865">
            <v>0</v>
          </cell>
          <cell r="AR865" t="str">
            <v>0</v>
          </cell>
          <cell r="AS865">
            <v>0</v>
          </cell>
          <cell r="AT865">
            <v>69550000</v>
          </cell>
          <cell r="AU865">
            <v>0</v>
          </cell>
        </row>
        <row r="866">
          <cell r="A866">
            <v>314210525</v>
          </cell>
          <cell r="B866" t="str">
            <v>GIT Censo Económico</v>
          </cell>
          <cell r="C866" t="str">
            <v>CE</v>
          </cell>
          <cell r="D866" t="str">
            <v>CE_2025_GIT_CE_BDC</v>
          </cell>
          <cell r="E866" t="str">
            <v>Censo Economico</v>
          </cell>
          <cell r="F866" t="str">
            <v>Producción de información estructural</v>
          </cell>
          <cell r="G866" t="str">
            <v>Bases de datos Censal</v>
          </cell>
          <cell r="H866" t="str">
            <v>CE-Producción de información estructural-Bases de datos Censal</v>
          </cell>
          <cell r="I866" t="str">
            <v>202300000000099</v>
          </cell>
          <cell r="J866" t="str">
            <v>DIRECCIÓN TERRITORIAL CENTRAL</v>
          </cell>
          <cell r="K866" t="str">
            <v>DANE CENTRAL</v>
          </cell>
          <cell r="L866" t="str">
            <v>Talento Humano</v>
          </cell>
          <cell r="M866" t="str">
            <v>Profesional</v>
          </cell>
          <cell r="N866" t="str">
            <v>1</v>
          </cell>
          <cell r="O866">
            <v>4</v>
          </cell>
          <cell r="P866" t="str">
            <v>0</v>
          </cell>
          <cell r="Q866" t="str">
            <v>4</v>
          </cell>
          <cell r="R866">
            <v>100</v>
          </cell>
          <cell r="S866">
            <v>10300000</v>
          </cell>
          <cell r="T866" t="str">
            <v>2025-02-10</v>
          </cell>
          <cell r="U866">
            <v>41200000</v>
          </cell>
          <cell r="V866">
            <v>41200000</v>
          </cell>
          <cell r="W866">
            <v>0</v>
          </cell>
          <cell r="X866" t="str">
            <v>NO</v>
          </cell>
          <cell r="Y866" t="str">
            <v>NO</v>
          </cell>
          <cell r="Z866" t="str">
            <v>77125</v>
          </cell>
          <cell r="AA866">
            <v>41200000</v>
          </cell>
          <cell r="AB866">
            <v>0</v>
          </cell>
          <cell r="AC866" t="str">
            <v>1972</v>
          </cell>
          <cell r="AD866" t="str">
            <v>GIT Censo Económico</v>
          </cell>
          <cell r="AF866" t="str">
            <v>FRANCISCO JAVIER JIMENEZ ORTEGA</v>
          </cell>
          <cell r="AG866" t="str">
            <v>CE_01 - Documentos con los principales resultados, logros y dificultades en el desarrollo de los operativos de recolección del Censo Económico Nacional Urbano (Línea Base 2024 94%)</v>
          </cell>
          <cell r="AH866">
            <v>1</v>
          </cell>
          <cell r="AI866">
            <v>0</v>
          </cell>
          <cell r="AJ866">
            <v>0</v>
          </cell>
          <cell r="AK866">
            <v>0</v>
          </cell>
          <cell r="AL866">
            <v>0</v>
          </cell>
          <cell r="AM866">
            <v>1</v>
          </cell>
          <cell r="AN866" t="str">
            <v>CE_01</v>
          </cell>
          <cell r="AO866">
            <v>41200000</v>
          </cell>
          <cell r="AP866" t="str">
            <v>0</v>
          </cell>
          <cell r="AQ866">
            <v>0</v>
          </cell>
          <cell r="AR866" t="str">
            <v>0</v>
          </cell>
          <cell r="AS866">
            <v>0</v>
          </cell>
          <cell r="AT866">
            <v>41200000</v>
          </cell>
          <cell r="AU866">
            <v>0</v>
          </cell>
        </row>
        <row r="867">
          <cell r="A867">
            <v>314110525</v>
          </cell>
          <cell r="B867" t="str">
            <v>GIT Censo Económico</v>
          </cell>
          <cell r="C867" t="str">
            <v>CE</v>
          </cell>
          <cell r="D867" t="str">
            <v>CE_2025_GIT_CE_BDC</v>
          </cell>
          <cell r="E867" t="str">
            <v>Censo Economico</v>
          </cell>
          <cell r="F867" t="str">
            <v>Producción de información estructural</v>
          </cell>
          <cell r="G867" t="str">
            <v>Bases de datos Censal</v>
          </cell>
          <cell r="H867" t="str">
            <v>CE-Producción de información estructural-Bases de datos Censal</v>
          </cell>
          <cell r="I867" t="str">
            <v>202300000000099</v>
          </cell>
          <cell r="J867" t="str">
            <v>DIRECCIÓN TERRITORIAL CENTRAL</v>
          </cell>
          <cell r="K867" t="str">
            <v>DANE CENTRAL</v>
          </cell>
          <cell r="L867" t="str">
            <v>Talento Humano</v>
          </cell>
          <cell r="M867" t="str">
            <v>Profesional</v>
          </cell>
          <cell r="N867" t="str">
            <v>1</v>
          </cell>
          <cell r="O867">
            <v>4</v>
          </cell>
          <cell r="P867" t="str">
            <v>0</v>
          </cell>
          <cell r="Q867" t="str">
            <v>4</v>
          </cell>
          <cell r="R867">
            <v>100</v>
          </cell>
          <cell r="S867">
            <v>7300000</v>
          </cell>
          <cell r="T867" t="str">
            <v>2025-01-08 00:00:00</v>
          </cell>
          <cell r="U867">
            <v>29200000</v>
          </cell>
          <cell r="V867">
            <v>29200000</v>
          </cell>
          <cell r="W867">
            <v>0</v>
          </cell>
          <cell r="X867" t="str">
            <v>NO</v>
          </cell>
          <cell r="Y867" t="str">
            <v>NO</v>
          </cell>
          <cell r="Z867" t="str">
            <v>78325</v>
          </cell>
          <cell r="AA867">
            <v>29200000</v>
          </cell>
          <cell r="AB867">
            <v>0</v>
          </cell>
          <cell r="AC867" t="str">
            <v>2024</v>
          </cell>
          <cell r="AD867" t="str">
            <v>GIT Censo Económico</v>
          </cell>
          <cell r="AF867" t="str">
            <v>ANDRES ESTEBAN GARCÍA ARGOTE - -</v>
          </cell>
          <cell r="AG867" t="str">
            <v>CE_02 - Informe operativo de recolección del Censo Económico Nacional Urbano CENU 2024 finalizado.
(Línea Base 2024 70%)</v>
          </cell>
          <cell r="AH867">
            <v>1</v>
          </cell>
          <cell r="AI867">
            <v>0</v>
          </cell>
          <cell r="AJ867">
            <v>0</v>
          </cell>
          <cell r="AK867">
            <v>0</v>
          </cell>
          <cell r="AL867">
            <v>0</v>
          </cell>
          <cell r="AM867">
            <v>1</v>
          </cell>
          <cell r="AN867" t="str">
            <v>CE_02</v>
          </cell>
          <cell r="AO867">
            <v>29200000</v>
          </cell>
          <cell r="AP867" t="str">
            <v>0</v>
          </cell>
          <cell r="AQ867">
            <v>0</v>
          </cell>
          <cell r="AR867" t="str">
            <v>0</v>
          </cell>
          <cell r="AS867">
            <v>0</v>
          </cell>
          <cell r="AT867">
            <v>29200000</v>
          </cell>
          <cell r="AU867">
            <v>0</v>
          </cell>
        </row>
        <row r="868">
          <cell r="A868">
            <v>312110525</v>
          </cell>
          <cell r="B868" t="str">
            <v>GIT Censo Económico</v>
          </cell>
          <cell r="C868" t="str">
            <v>CE</v>
          </cell>
          <cell r="D868" t="str">
            <v>CE_2025_DRA_BDC</v>
          </cell>
          <cell r="E868" t="str">
            <v>Censo Economico</v>
          </cell>
          <cell r="F868" t="str">
            <v>Producción de información estructural</v>
          </cell>
          <cell r="G868" t="str">
            <v>Bases de datos Censal</v>
          </cell>
          <cell r="H868" t="str">
            <v>CE-Producción de información estructural-Bases de datos Censal</v>
          </cell>
          <cell r="I868" t="str">
            <v>202300000000099</v>
          </cell>
          <cell r="J868" t="str">
            <v>DIRECCIÓN TERRITORIAL CENTRAL</v>
          </cell>
          <cell r="K868" t="str">
            <v>DANE CENTRAL</v>
          </cell>
          <cell r="L868" t="str">
            <v>Talento Humano</v>
          </cell>
          <cell r="M868" t="str">
            <v>Profesional</v>
          </cell>
          <cell r="N868" t="str">
            <v>1</v>
          </cell>
          <cell r="O868">
            <v>6</v>
          </cell>
          <cell r="P868" t="str">
            <v>0</v>
          </cell>
          <cell r="Q868" t="str">
            <v>6</v>
          </cell>
          <cell r="R868">
            <v>100</v>
          </cell>
          <cell r="S868">
            <v>8432800</v>
          </cell>
          <cell r="T868" t="str">
            <v>2025-01-08 00:00:00</v>
          </cell>
          <cell r="U868">
            <v>50596800</v>
          </cell>
          <cell r="V868">
            <v>50596800</v>
          </cell>
          <cell r="W868">
            <v>0</v>
          </cell>
          <cell r="X868" t="str">
            <v>NO</v>
          </cell>
          <cell r="Y868" t="str">
            <v>NO</v>
          </cell>
          <cell r="Z868" t="str">
            <v>52125</v>
          </cell>
          <cell r="AA868">
            <v>50596800</v>
          </cell>
          <cell r="AB868">
            <v>0</v>
          </cell>
          <cell r="AC868" t="str">
            <v>931</v>
          </cell>
          <cell r="AD868" t="str">
            <v>GIT Censo Económico</v>
          </cell>
          <cell r="AF868" t="str">
            <v>ANOMALÍAS 2 - -</v>
          </cell>
          <cell r="AG868" t="str">
            <v>CE_02 - Informe operativo de recolección del Censo Económico Nacional Urbano CENU 2024 finalizado.
(Línea Base 2024 70%)</v>
          </cell>
          <cell r="AH868">
            <v>1</v>
          </cell>
          <cell r="AI868">
            <v>0</v>
          </cell>
          <cell r="AJ868">
            <v>0</v>
          </cell>
          <cell r="AK868">
            <v>0</v>
          </cell>
          <cell r="AL868">
            <v>0</v>
          </cell>
          <cell r="AM868">
            <v>1</v>
          </cell>
          <cell r="AN868" t="str">
            <v>CE_02</v>
          </cell>
          <cell r="AO868">
            <v>50596800</v>
          </cell>
          <cell r="AP868" t="str">
            <v>0</v>
          </cell>
          <cell r="AQ868">
            <v>0</v>
          </cell>
          <cell r="AR868" t="str">
            <v>0</v>
          </cell>
          <cell r="AS868">
            <v>0</v>
          </cell>
          <cell r="AT868">
            <v>50596800</v>
          </cell>
          <cell r="AU868">
            <v>0</v>
          </cell>
        </row>
        <row r="869">
          <cell r="A869">
            <v>312010525</v>
          </cell>
          <cell r="B869" t="str">
            <v>GIT Censo Económico</v>
          </cell>
          <cell r="C869" t="str">
            <v>CE</v>
          </cell>
          <cell r="D869" t="str">
            <v>CE_2025_DRA_BDC</v>
          </cell>
          <cell r="E869" t="str">
            <v>Censo Economico</v>
          </cell>
          <cell r="F869" t="str">
            <v>Producción de información estructural</v>
          </cell>
          <cell r="G869" t="str">
            <v>Bases de datos Censal</v>
          </cell>
          <cell r="H869" t="str">
            <v>CE-Producción de información estructural-Bases de datos Censal</v>
          </cell>
          <cell r="I869" t="str">
            <v>202300000000099</v>
          </cell>
          <cell r="J869" t="str">
            <v>DIRECCIÓN TERRITORIAL CENTRAL</v>
          </cell>
          <cell r="K869" t="str">
            <v>DANE CENTRAL</v>
          </cell>
          <cell r="L869" t="str">
            <v>Talento Humano</v>
          </cell>
          <cell r="M869" t="str">
            <v>Profesional</v>
          </cell>
          <cell r="N869" t="str">
            <v>1</v>
          </cell>
          <cell r="O869">
            <v>6</v>
          </cell>
          <cell r="P869" t="str">
            <v>0</v>
          </cell>
          <cell r="Q869" t="str">
            <v>6</v>
          </cell>
          <cell r="R869">
            <v>100</v>
          </cell>
          <cell r="S869">
            <v>8432800</v>
          </cell>
          <cell r="T869" t="str">
            <v>2025-01-08 00:00:00</v>
          </cell>
          <cell r="U869">
            <v>50596800</v>
          </cell>
          <cell r="V869">
            <v>50596800</v>
          </cell>
          <cell r="W869">
            <v>0</v>
          </cell>
          <cell r="X869" t="str">
            <v>NO</v>
          </cell>
          <cell r="Y869" t="str">
            <v>NO</v>
          </cell>
          <cell r="Z869" t="str">
            <v>52025</v>
          </cell>
          <cell r="AA869">
            <v>50596800</v>
          </cell>
          <cell r="AB869">
            <v>0</v>
          </cell>
          <cell r="AC869" t="str">
            <v>930</v>
          </cell>
          <cell r="AD869" t="str">
            <v>GIT Censo Económico</v>
          </cell>
          <cell r="AF869" t="str">
            <v>ANOMALÍAS 1 - -</v>
          </cell>
          <cell r="AG869" t="str">
            <v>CE_02 - Informe operativo de recolección del Censo Económico Nacional Urbano CENU 2024 finalizado.
(Línea Base 2024 70%)</v>
          </cell>
          <cell r="AH869">
            <v>1</v>
          </cell>
          <cell r="AI869">
            <v>0</v>
          </cell>
          <cell r="AJ869">
            <v>0</v>
          </cell>
          <cell r="AK869">
            <v>0</v>
          </cell>
          <cell r="AL869">
            <v>0</v>
          </cell>
          <cell r="AM869">
            <v>1</v>
          </cell>
          <cell r="AN869" t="str">
            <v>CE_02</v>
          </cell>
          <cell r="AO869">
            <v>50596800</v>
          </cell>
          <cell r="AP869" t="str">
            <v>0</v>
          </cell>
          <cell r="AQ869">
            <v>0</v>
          </cell>
          <cell r="AR869" t="str">
            <v>0</v>
          </cell>
          <cell r="AS869">
            <v>0</v>
          </cell>
          <cell r="AT869">
            <v>50596800</v>
          </cell>
          <cell r="AU869">
            <v>0</v>
          </cell>
        </row>
        <row r="870">
          <cell r="A870">
            <v>311910525</v>
          </cell>
          <cell r="B870" t="str">
            <v>GIT Censo Económico</v>
          </cell>
          <cell r="C870" t="str">
            <v>CE</v>
          </cell>
          <cell r="D870" t="str">
            <v>CE_2025_DRA_BDC</v>
          </cell>
          <cell r="E870" t="str">
            <v>Censo Economico</v>
          </cell>
          <cell r="F870" t="str">
            <v>Producción de información estructural</v>
          </cell>
          <cell r="G870" t="str">
            <v>Bases de datos Censal</v>
          </cell>
          <cell r="H870" t="str">
            <v>CE-Producción de información estructural-Bases de datos Censal</v>
          </cell>
          <cell r="I870" t="str">
            <v>202300000000099</v>
          </cell>
          <cell r="J870" t="str">
            <v>DIRECCIÓN TERRITORIAL CENTRAL</v>
          </cell>
          <cell r="K870" t="str">
            <v>DANE CENTRAL</v>
          </cell>
          <cell r="L870" t="str">
            <v>Talento Humano</v>
          </cell>
          <cell r="M870" t="str">
            <v>Profesional</v>
          </cell>
          <cell r="N870" t="str">
            <v>1</v>
          </cell>
          <cell r="O870">
            <v>6</v>
          </cell>
          <cell r="P870" t="str">
            <v>0</v>
          </cell>
          <cell r="Q870" t="str">
            <v>6</v>
          </cell>
          <cell r="R870">
            <v>100</v>
          </cell>
          <cell r="S870">
            <v>7000000</v>
          </cell>
          <cell r="T870" t="str">
            <v>2025-01-08 00:00:00</v>
          </cell>
          <cell r="U870">
            <v>42000000</v>
          </cell>
          <cell r="V870">
            <v>42000000</v>
          </cell>
          <cell r="W870">
            <v>0</v>
          </cell>
          <cell r="X870" t="str">
            <v>NO</v>
          </cell>
          <cell r="Y870" t="str">
            <v>NO</v>
          </cell>
          <cell r="Z870" t="str">
            <v>49125</v>
          </cell>
          <cell r="AA870">
            <v>42000000</v>
          </cell>
          <cell r="AB870">
            <v>0</v>
          </cell>
          <cell r="AC870" t="str">
            <v>860</v>
          </cell>
          <cell r="AD870" t="str">
            <v>GIT Censo Económico</v>
          </cell>
          <cell r="AF870" t="str">
            <v>FREDY ORLANDO LÓPEZ ARANGUREN - -</v>
          </cell>
          <cell r="AG870" t="str">
            <v>CE_01 - Documentos con los principales resultados, logros y dificultades en el desarrollo de los operativos de recolección del Censo Económico Nacional Urbano (Línea Base 2024 94%)</v>
          </cell>
          <cell r="AH870">
            <v>1</v>
          </cell>
          <cell r="AI870">
            <v>0</v>
          </cell>
          <cell r="AJ870">
            <v>0</v>
          </cell>
          <cell r="AK870">
            <v>0</v>
          </cell>
          <cell r="AL870">
            <v>0</v>
          </cell>
          <cell r="AM870">
            <v>1</v>
          </cell>
          <cell r="AN870" t="str">
            <v>CE_01</v>
          </cell>
          <cell r="AO870">
            <v>42000000</v>
          </cell>
          <cell r="AP870" t="str">
            <v>0</v>
          </cell>
          <cell r="AQ870">
            <v>0</v>
          </cell>
          <cell r="AR870" t="str">
            <v>0</v>
          </cell>
          <cell r="AS870">
            <v>0</v>
          </cell>
          <cell r="AT870">
            <v>42000000</v>
          </cell>
          <cell r="AU870">
            <v>0</v>
          </cell>
        </row>
        <row r="871">
          <cell r="A871">
            <v>311810525</v>
          </cell>
          <cell r="B871" t="str">
            <v>GIT Censo Económico</v>
          </cell>
          <cell r="C871" t="str">
            <v>CE</v>
          </cell>
          <cell r="D871" t="str">
            <v>CE_2025_DRA_BDC</v>
          </cell>
          <cell r="E871" t="str">
            <v>Censo Economico</v>
          </cell>
          <cell r="F871" t="str">
            <v>Producción de información estructural</v>
          </cell>
          <cell r="G871" t="str">
            <v>Bases de datos Censal</v>
          </cell>
          <cell r="H871" t="str">
            <v>CE-Producción de información estructural-Bases de datos Censal</v>
          </cell>
          <cell r="I871" t="str">
            <v>202300000000099</v>
          </cell>
          <cell r="J871" t="str">
            <v>DIRECCIÓN TERRITORIAL CENTRAL</v>
          </cell>
          <cell r="K871" t="str">
            <v>DANE CENTRAL</v>
          </cell>
          <cell r="L871" t="str">
            <v>Talento Humano</v>
          </cell>
          <cell r="M871" t="str">
            <v>Profesional</v>
          </cell>
          <cell r="N871" t="str">
            <v>1</v>
          </cell>
          <cell r="O871">
            <v>1</v>
          </cell>
          <cell r="P871" t="str">
            <v>0</v>
          </cell>
          <cell r="Q871" t="str">
            <v>1</v>
          </cell>
          <cell r="R871">
            <v>100</v>
          </cell>
          <cell r="S871">
            <v>6090000</v>
          </cell>
          <cell r="T871" t="str">
            <v>2025-01-08 00:00:00</v>
          </cell>
          <cell r="U871">
            <v>6090000</v>
          </cell>
          <cell r="V871">
            <v>6090000</v>
          </cell>
          <cell r="W871">
            <v>0</v>
          </cell>
          <cell r="X871" t="str">
            <v>NO</v>
          </cell>
          <cell r="Y871" t="str">
            <v>NO</v>
          </cell>
          <cell r="Z871" t="str">
            <v>75625</v>
          </cell>
          <cell r="AA871">
            <v>6090000</v>
          </cell>
          <cell r="AB871">
            <v>0</v>
          </cell>
          <cell r="AC871" t="str">
            <v>1877</v>
          </cell>
          <cell r="AD871" t="str">
            <v>GIT Censo Económico</v>
          </cell>
          <cell r="AF871" t="str">
            <v>TH GRUPO BASE AUTO DILIGENCIAMIENTO CIENTÍFICO DE DATOS  PMG - -</v>
          </cell>
          <cell r="AG871" t="str">
            <v>CE_02 - Informe operativo de recolección del Censo Económico Nacional Urbano CENU 2024 finalizado.
(Línea Base 2024 70%)</v>
          </cell>
          <cell r="AH871">
            <v>1</v>
          </cell>
          <cell r="AI871">
            <v>0</v>
          </cell>
          <cell r="AJ871">
            <v>0</v>
          </cell>
          <cell r="AK871">
            <v>0</v>
          </cell>
          <cell r="AL871">
            <v>0</v>
          </cell>
          <cell r="AM871">
            <v>1</v>
          </cell>
          <cell r="AN871" t="str">
            <v>CE_02</v>
          </cell>
          <cell r="AO871">
            <v>6090000</v>
          </cell>
          <cell r="AP871" t="str">
            <v>0</v>
          </cell>
          <cell r="AQ871">
            <v>0</v>
          </cell>
          <cell r="AR871" t="str">
            <v>0</v>
          </cell>
          <cell r="AS871">
            <v>0</v>
          </cell>
          <cell r="AT871">
            <v>6090000</v>
          </cell>
          <cell r="AU871">
            <v>0</v>
          </cell>
        </row>
        <row r="872">
          <cell r="A872">
            <v>311710525</v>
          </cell>
          <cell r="B872" t="str">
            <v>GIT Censo Económico</v>
          </cell>
          <cell r="C872" t="str">
            <v>CE</v>
          </cell>
          <cell r="D872" t="str">
            <v>CE_2025_DRA_BDC</v>
          </cell>
          <cell r="E872" t="str">
            <v>Censo Economico</v>
          </cell>
          <cell r="F872" t="str">
            <v>Producción de información estructural</v>
          </cell>
          <cell r="G872" t="str">
            <v>Bases de datos Censal</v>
          </cell>
          <cell r="H872" t="str">
            <v>CE-Producción de información estructural-Bases de datos Censal</v>
          </cell>
          <cell r="I872" t="str">
            <v>202300000000099</v>
          </cell>
          <cell r="J872" t="str">
            <v>DIRECCIÓN TERRITORIAL CENTRAL</v>
          </cell>
          <cell r="K872" t="str">
            <v>DANE CENTRAL</v>
          </cell>
          <cell r="L872" t="str">
            <v>Talento Humano</v>
          </cell>
          <cell r="M872" t="str">
            <v>Profesional</v>
          </cell>
          <cell r="N872" t="str">
            <v>1</v>
          </cell>
          <cell r="O872">
            <v>8</v>
          </cell>
          <cell r="P872" t="str">
            <v>0</v>
          </cell>
          <cell r="Q872" t="str">
            <v>8</v>
          </cell>
          <cell r="R872">
            <v>100</v>
          </cell>
          <cell r="S872">
            <v>5250000</v>
          </cell>
          <cell r="T872" t="str">
            <v>2025-01-08 00:00:00</v>
          </cell>
          <cell r="U872">
            <v>42000000</v>
          </cell>
          <cell r="V872">
            <v>42000000</v>
          </cell>
          <cell r="W872">
            <v>0</v>
          </cell>
          <cell r="X872" t="str">
            <v>NO</v>
          </cell>
          <cell r="Y872" t="str">
            <v>NO</v>
          </cell>
          <cell r="Z872" t="str">
            <v>49825</v>
          </cell>
          <cell r="AA872">
            <v>42000000</v>
          </cell>
          <cell r="AB872">
            <v>0</v>
          </cell>
          <cell r="AC872" t="str">
            <v>862</v>
          </cell>
          <cell r="AD872" t="str">
            <v>GIT Censo Económico</v>
          </cell>
          <cell r="AF872" t="str">
            <v>TH GRUPO BASE AUTODILIGENCIAMIENTO LÍDER ANALISTAS PMG - -</v>
          </cell>
          <cell r="AG872" t="str">
            <v>CE_02 - Informe operativo de recolección del Censo Económico Nacional Urbano CENU 2024 finalizado.
(Línea Base 2024 70%)</v>
          </cell>
          <cell r="AH872">
            <v>1</v>
          </cell>
          <cell r="AI872">
            <v>0</v>
          </cell>
          <cell r="AJ872">
            <v>0</v>
          </cell>
          <cell r="AK872">
            <v>0</v>
          </cell>
          <cell r="AL872">
            <v>0</v>
          </cell>
          <cell r="AM872">
            <v>1</v>
          </cell>
          <cell r="AN872" t="str">
            <v>CE_02</v>
          </cell>
          <cell r="AO872">
            <v>42000000</v>
          </cell>
          <cell r="AP872" t="str">
            <v>0</v>
          </cell>
          <cell r="AQ872">
            <v>0</v>
          </cell>
          <cell r="AR872" t="str">
            <v>0</v>
          </cell>
          <cell r="AS872">
            <v>0</v>
          </cell>
          <cell r="AT872">
            <v>42000000</v>
          </cell>
          <cell r="AU872">
            <v>0</v>
          </cell>
        </row>
        <row r="873">
          <cell r="A873">
            <v>311610525</v>
          </cell>
          <cell r="B873" t="str">
            <v>GIT Censo Económico</v>
          </cell>
          <cell r="C873" t="str">
            <v>CE</v>
          </cell>
          <cell r="D873" t="str">
            <v>CE_2025_DRA_BDC</v>
          </cell>
          <cell r="E873" t="str">
            <v>Censo Economico</v>
          </cell>
          <cell r="F873" t="str">
            <v>Producción de información estructural</v>
          </cell>
          <cell r="G873" t="str">
            <v>Bases de datos Censal</v>
          </cell>
          <cell r="H873" t="str">
            <v>CE-Producción de información estructural-Bases de datos Censal</v>
          </cell>
          <cell r="I873" t="str">
            <v>202300000000099</v>
          </cell>
          <cell r="J873" t="str">
            <v>DIRECCIÓN TERRITORIAL CENTRAL</v>
          </cell>
          <cell r="K873" t="str">
            <v>DANE CENTRAL</v>
          </cell>
          <cell r="L873" t="str">
            <v>Talento Humano</v>
          </cell>
          <cell r="M873" t="str">
            <v>Profesional Junior</v>
          </cell>
          <cell r="N873" t="str">
            <v>3</v>
          </cell>
          <cell r="O873">
            <v>8</v>
          </cell>
          <cell r="P873" t="str">
            <v>0</v>
          </cell>
          <cell r="Q873" t="str">
            <v>8</v>
          </cell>
          <cell r="R873">
            <v>100</v>
          </cell>
          <cell r="S873">
            <v>4635000</v>
          </cell>
          <cell r="T873" t="str">
            <v>2025-01-08 00:00:00</v>
          </cell>
          <cell r="U873">
            <v>111240000</v>
          </cell>
          <cell r="V873">
            <v>111240000</v>
          </cell>
          <cell r="W873">
            <v>0</v>
          </cell>
          <cell r="X873" t="str">
            <v>NO</v>
          </cell>
          <cell r="Y873" t="str">
            <v>NO</v>
          </cell>
          <cell r="Z873" t="str">
            <v>82425</v>
          </cell>
          <cell r="AA873">
            <v>111240000</v>
          </cell>
          <cell r="AB873">
            <v>0</v>
          </cell>
          <cell r="AC873" t="str">
            <v>2247</v>
          </cell>
          <cell r="AD873" t="str">
            <v>GIT Censo Económico</v>
          </cell>
          <cell r="AF873" t="str">
            <v>TH GRUPO BASE AUTODILIGENCIAMIENTO ANALISTAS FEST - -</v>
          </cell>
          <cell r="AG873" t="str">
            <v>CE_02 - Informe operativo de recolección del Censo Económico Nacional Urbano CENU 2024 finalizado.
(Línea Base 2024 70%)</v>
          </cell>
          <cell r="AH873">
            <v>1</v>
          </cell>
          <cell r="AI873">
            <v>0</v>
          </cell>
          <cell r="AJ873">
            <v>0</v>
          </cell>
          <cell r="AK873">
            <v>0</v>
          </cell>
          <cell r="AL873">
            <v>0</v>
          </cell>
          <cell r="AM873">
            <v>1</v>
          </cell>
          <cell r="AN873" t="str">
            <v>CE_02</v>
          </cell>
          <cell r="AO873">
            <v>111240000</v>
          </cell>
          <cell r="AP873" t="str">
            <v>0</v>
          </cell>
          <cell r="AQ873">
            <v>0</v>
          </cell>
          <cell r="AR873" t="str">
            <v>0</v>
          </cell>
          <cell r="AS873">
            <v>0</v>
          </cell>
          <cell r="AT873">
            <v>111240000</v>
          </cell>
          <cell r="AU873">
            <v>0</v>
          </cell>
        </row>
        <row r="874">
          <cell r="A874">
            <v>311310525</v>
          </cell>
          <cell r="B874" t="str">
            <v>GIT Censo Económico</v>
          </cell>
          <cell r="C874" t="str">
            <v>CE</v>
          </cell>
          <cell r="D874" t="str">
            <v>CE_2025_DIRPEN_SE</v>
          </cell>
          <cell r="E874" t="str">
            <v>Censo Economico</v>
          </cell>
          <cell r="F874" t="str">
            <v>Producción de información estructural</v>
          </cell>
          <cell r="G874" t="str">
            <v>Servicio de evaluación</v>
          </cell>
          <cell r="H874" t="str">
            <v>CE-Producción de información estructural-Servicio de evaluación</v>
          </cell>
          <cell r="I874" t="str">
            <v>202300000000099</v>
          </cell>
          <cell r="J874" t="str">
            <v>DIRECCIÓN TERRITORIAL CENTRAL</v>
          </cell>
          <cell r="K874" t="str">
            <v>DANE CENTRAL</v>
          </cell>
          <cell r="L874" t="str">
            <v>Talento Humano</v>
          </cell>
          <cell r="M874" t="str">
            <v>Profesional</v>
          </cell>
          <cell r="N874" t="str">
            <v>1</v>
          </cell>
          <cell r="O874">
            <v>6</v>
          </cell>
          <cell r="P874" t="str">
            <v>0</v>
          </cell>
          <cell r="Q874" t="str">
            <v>6</v>
          </cell>
          <cell r="R874">
            <v>100</v>
          </cell>
          <cell r="S874">
            <v>7378700</v>
          </cell>
          <cell r="T874" t="str">
            <v>2025-01-08 00:00:00</v>
          </cell>
          <cell r="U874">
            <v>44272200</v>
          </cell>
          <cell r="V874">
            <v>44272200</v>
          </cell>
          <cell r="W874">
            <v>0</v>
          </cell>
          <cell r="X874" t="str">
            <v>NO</v>
          </cell>
          <cell r="Y874" t="str">
            <v>NO</v>
          </cell>
          <cell r="Z874" t="str">
            <v>61425</v>
          </cell>
          <cell r="AA874">
            <v>44272200</v>
          </cell>
          <cell r="AB874">
            <v>0</v>
          </cell>
          <cell r="AC874" t="str">
            <v>1606</v>
          </cell>
          <cell r="AD874" t="str">
            <v>GIT Censo Económico</v>
          </cell>
          <cell r="AF874" t="str">
            <v>MABEL ANDREA ZABALA PEREZ - -</v>
          </cell>
          <cell r="AG874" t="str">
            <v>CE_07 - Anonimizar Bases de datos</v>
          </cell>
          <cell r="AH874">
            <v>1</v>
          </cell>
          <cell r="AI874">
            <v>0</v>
          </cell>
          <cell r="AJ874">
            <v>0</v>
          </cell>
          <cell r="AK874">
            <v>0</v>
          </cell>
          <cell r="AL874">
            <v>0</v>
          </cell>
          <cell r="AM874">
            <v>1</v>
          </cell>
          <cell r="AN874" t="str">
            <v>CE_07</v>
          </cell>
          <cell r="AO874">
            <v>44272200</v>
          </cell>
          <cell r="AP874" t="str">
            <v>0</v>
          </cell>
          <cell r="AQ874">
            <v>0</v>
          </cell>
          <cell r="AR874" t="str">
            <v>0</v>
          </cell>
          <cell r="AS874">
            <v>0</v>
          </cell>
          <cell r="AT874">
            <v>44272200</v>
          </cell>
          <cell r="AU874">
            <v>0</v>
          </cell>
        </row>
        <row r="875">
          <cell r="A875">
            <v>311210525</v>
          </cell>
          <cell r="B875" t="str">
            <v>GIT Censo Económico</v>
          </cell>
          <cell r="C875" t="str">
            <v>CE</v>
          </cell>
          <cell r="D875" t="str">
            <v>CE_2025_DIRPEN_SE</v>
          </cell>
          <cell r="E875" t="str">
            <v>Censo Economico</v>
          </cell>
          <cell r="F875" t="str">
            <v>Producción de información estructural</v>
          </cell>
          <cell r="G875" t="str">
            <v>Servicio de evaluación</v>
          </cell>
          <cell r="H875" t="str">
            <v>CE-Producción de información estructural-Servicio de evaluación</v>
          </cell>
          <cell r="I875" t="str">
            <v>202300000000099</v>
          </cell>
          <cell r="J875" t="str">
            <v>DIRECCIÓN TERRITORIAL CENTRAL</v>
          </cell>
          <cell r="K875" t="str">
            <v>DANE CENTRAL</v>
          </cell>
          <cell r="L875" t="str">
            <v>Talento Humano</v>
          </cell>
          <cell r="M875" t="str">
            <v>Profesional</v>
          </cell>
          <cell r="N875" t="str">
            <v>1</v>
          </cell>
          <cell r="O875">
            <v>6</v>
          </cell>
          <cell r="P875" t="str">
            <v>0</v>
          </cell>
          <cell r="Q875" t="str">
            <v>6</v>
          </cell>
          <cell r="R875">
            <v>100</v>
          </cell>
          <cell r="S875">
            <v>6324600</v>
          </cell>
          <cell r="T875" t="str">
            <v>2025-01-08 00:00:00</v>
          </cell>
          <cell r="U875">
            <v>37947600</v>
          </cell>
          <cell r="V875">
            <v>37947600</v>
          </cell>
          <cell r="W875">
            <v>0</v>
          </cell>
          <cell r="X875" t="str">
            <v>NO</v>
          </cell>
          <cell r="Y875" t="str">
            <v>NO</v>
          </cell>
          <cell r="Z875" t="str">
            <v>69425</v>
          </cell>
          <cell r="AA875">
            <v>37947600</v>
          </cell>
          <cell r="AB875">
            <v>0</v>
          </cell>
          <cell r="AC875" t="str">
            <v>1611</v>
          </cell>
          <cell r="AD875" t="str">
            <v>GIT Censo Económico</v>
          </cell>
          <cell r="AF875" t="str">
            <v>ADRIANA TOVAR CORZO - -</v>
          </cell>
          <cell r="AG875" t="str">
            <v>CE_07 - Anonimizar Bases de datos</v>
          </cell>
          <cell r="AH875">
            <v>1</v>
          </cell>
          <cell r="AI875">
            <v>0</v>
          </cell>
          <cell r="AJ875">
            <v>0</v>
          </cell>
          <cell r="AK875">
            <v>0</v>
          </cell>
          <cell r="AL875">
            <v>0</v>
          </cell>
          <cell r="AM875">
            <v>1</v>
          </cell>
          <cell r="AN875" t="str">
            <v>CE_07</v>
          </cell>
          <cell r="AO875">
            <v>37947600</v>
          </cell>
          <cell r="AP875" t="str">
            <v>0</v>
          </cell>
          <cell r="AQ875">
            <v>0</v>
          </cell>
          <cell r="AR875" t="str">
            <v>0</v>
          </cell>
          <cell r="AS875">
            <v>0</v>
          </cell>
          <cell r="AT875">
            <v>37947600</v>
          </cell>
          <cell r="AU875">
            <v>0</v>
          </cell>
        </row>
        <row r="876">
          <cell r="A876">
            <v>310210525</v>
          </cell>
          <cell r="B876" t="str">
            <v>GIT Censo Económico</v>
          </cell>
          <cell r="C876" t="str">
            <v>CE</v>
          </cell>
          <cell r="D876" t="str">
            <v>CE_2025_DIG_BDMGN</v>
          </cell>
          <cell r="E876" t="str">
            <v>Censo Economico</v>
          </cell>
          <cell r="F876" t="str">
            <v>Producción de información estructural</v>
          </cell>
          <cell r="G876" t="str">
            <v>Bases de Datos del Marco Geoestadístico Nacional</v>
          </cell>
          <cell r="H876" t="str">
            <v>CE-Producción de información estructural-Bases de Datos del Marco Geoestadístico Nacional</v>
          </cell>
          <cell r="I876" t="str">
            <v>202300000000099</v>
          </cell>
          <cell r="J876" t="str">
            <v>DIRECCIÓN TERRITORIAL CENTRAL</v>
          </cell>
          <cell r="K876" t="str">
            <v>DANE CENTRAL</v>
          </cell>
          <cell r="L876" t="str">
            <v>Talento Humano</v>
          </cell>
          <cell r="M876" t="str">
            <v>Técnico</v>
          </cell>
          <cell r="N876" t="str">
            <v>1</v>
          </cell>
          <cell r="O876">
            <v>6</v>
          </cell>
          <cell r="P876" t="str">
            <v>0</v>
          </cell>
          <cell r="Q876" t="str">
            <v>6</v>
          </cell>
          <cell r="R876">
            <v>100</v>
          </cell>
          <cell r="S876">
            <v>2953000</v>
          </cell>
          <cell r="T876" t="str">
            <v>2025-01-08 00:00:00</v>
          </cell>
          <cell r="U876">
            <v>17718000</v>
          </cell>
          <cell r="V876">
            <v>17718000</v>
          </cell>
          <cell r="W876">
            <v>0</v>
          </cell>
          <cell r="X876" t="str">
            <v>NO</v>
          </cell>
          <cell r="Y876" t="str">
            <v>NO</v>
          </cell>
          <cell r="Z876" t="str">
            <v>84925</v>
          </cell>
          <cell r="AA876">
            <v>17718000</v>
          </cell>
          <cell r="AB876">
            <v>0</v>
          </cell>
          <cell r="AC876" t="str">
            <v>2351</v>
          </cell>
          <cell r="AD876" t="str">
            <v>GIT Censo Económico</v>
          </cell>
          <cell r="AF876" t="str">
            <v>MGN - MARCO GEOESTADISTICO NACIONAL 3 - -</v>
          </cell>
          <cell r="AG876" t="str">
            <v>CE_03 - Revisar las bases cartográfica del Marco Geoestadístico Nacional, a partir de las novedades cartográficas registradas durante el operativo de barrido del Censo Económico.</v>
          </cell>
          <cell r="AH876">
            <v>1</v>
          </cell>
          <cell r="AI876">
            <v>0</v>
          </cell>
          <cell r="AJ876">
            <v>0</v>
          </cell>
          <cell r="AK876">
            <v>0</v>
          </cell>
          <cell r="AL876">
            <v>0</v>
          </cell>
          <cell r="AM876">
            <v>1</v>
          </cell>
          <cell r="AN876" t="str">
            <v>CE_03</v>
          </cell>
          <cell r="AO876">
            <v>17718000</v>
          </cell>
          <cell r="AP876" t="str">
            <v>0</v>
          </cell>
          <cell r="AQ876">
            <v>0</v>
          </cell>
          <cell r="AR876" t="str">
            <v>0</v>
          </cell>
          <cell r="AS876">
            <v>0</v>
          </cell>
          <cell r="AT876">
            <v>17718000</v>
          </cell>
          <cell r="AU876">
            <v>0</v>
          </cell>
        </row>
        <row r="877">
          <cell r="A877">
            <v>310110525</v>
          </cell>
          <cell r="B877" t="str">
            <v>GIT Censo Económico</v>
          </cell>
          <cell r="C877" t="str">
            <v>CE</v>
          </cell>
          <cell r="D877" t="str">
            <v>CE_2025_DIG_BDMGN</v>
          </cell>
          <cell r="E877" t="str">
            <v>Censo Economico</v>
          </cell>
          <cell r="F877" t="str">
            <v>Producción de información estructural</v>
          </cell>
          <cell r="G877" t="str">
            <v>Bases de Datos del Marco Geoestadístico Nacional</v>
          </cell>
          <cell r="H877" t="str">
            <v>CE-Producción de información estructural-Bases de Datos del Marco Geoestadístico Nacional</v>
          </cell>
          <cell r="I877" t="str">
            <v>202300000000099</v>
          </cell>
          <cell r="J877" t="str">
            <v>DIRECCIÓN TERRITORIAL CENTRAL</v>
          </cell>
          <cell r="K877" t="str">
            <v>DANE CENTRAL</v>
          </cell>
          <cell r="L877" t="str">
            <v>Talento Humano</v>
          </cell>
          <cell r="M877" t="str">
            <v>Profesional</v>
          </cell>
          <cell r="N877" t="str">
            <v>1</v>
          </cell>
          <cell r="O877">
            <v>8</v>
          </cell>
          <cell r="P877" t="str">
            <v>0</v>
          </cell>
          <cell r="Q877" t="str">
            <v>8</v>
          </cell>
          <cell r="R877">
            <v>100</v>
          </cell>
          <cell r="S877">
            <v>5557000</v>
          </cell>
          <cell r="T877" t="str">
            <v>2025-01-08 00:00:00</v>
          </cell>
          <cell r="U877">
            <v>44456000</v>
          </cell>
          <cell r="V877">
            <v>44456000</v>
          </cell>
          <cell r="W877">
            <v>0</v>
          </cell>
          <cell r="X877" t="str">
            <v>NO</v>
          </cell>
          <cell r="Y877" t="str">
            <v>NO</v>
          </cell>
          <cell r="Z877" t="str">
            <v>67225</v>
          </cell>
          <cell r="AA877">
            <v>44456000</v>
          </cell>
          <cell r="AB877">
            <v>0</v>
          </cell>
          <cell r="AC877" t="str">
            <v>1818</v>
          </cell>
          <cell r="AD877" t="str">
            <v>GIT Censo Económico</v>
          </cell>
          <cell r="AF877" t="str">
            <v>MGN - MARCO GEOESTADISTICO NACIONAL 2 - -</v>
          </cell>
          <cell r="AG877" t="str">
            <v>CE_03 - Revisar las bases cartográfica del Marco Geoestadístico Nacional, a partir de las novedades cartográficas registradas durante el operativo de barrido del Censo Económico.</v>
          </cell>
          <cell r="AH877">
            <v>1</v>
          </cell>
          <cell r="AI877">
            <v>0</v>
          </cell>
          <cell r="AJ877">
            <v>0</v>
          </cell>
          <cell r="AK877">
            <v>0</v>
          </cell>
          <cell r="AL877">
            <v>0</v>
          </cell>
          <cell r="AM877">
            <v>1</v>
          </cell>
          <cell r="AN877" t="str">
            <v>CE_03</v>
          </cell>
          <cell r="AO877">
            <v>44456000</v>
          </cell>
          <cell r="AP877" t="str">
            <v>0</v>
          </cell>
          <cell r="AQ877">
            <v>0</v>
          </cell>
          <cell r="AR877" t="str">
            <v>0</v>
          </cell>
          <cell r="AS877">
            <v>0</v>
          </cell>
          <cell r="AT877">
            <v>44456000</v>
          </cell>
          <cell r="AU877">
            <v>0</v>
          </cell>
        </row>
        <row r="878">
          <cell r="A878">
            <v>310010525</v>
          </cell>
          <cell r="B878" t="str">
            <v>GIT Censo Económico</v>
          </cell>
          <cell r="C878" t="str">
            <v>CE</v>
          </cell>
          <cell r="D878" t="str">
            <v>CE_2025_DIG_BDMGN</v>
          </cell>
          <cell r="E878" t="str">
            <v>Censo Economico</v>
          </cell>
          <cell r="F878" t="str">
            <v>Producción de información estructural</v>
          </cell>
          <cell r="G878" t="str">
            <v>Bases de Datos del Marco Geoestadístico Nacional</v>
          </cell>
          <cell r="H878" t="str">
            <v>CE-Producción de información estructural-Bases de Datos del Marco Geoestadístico Nacional</v>
          </cell>
          <cell r="I878" t="str">
            <v>202300000000099</v>
          </cell>
          <cell r="J878" t="str">
            <v>DIRECCIÓN TERRITORIAL CENTRAL</v>
          </cell>
          <cell r="K878" t="str">
            <v>DANE CENTRAL</v>
          </cell>
          <cell r="L878" t="str">
            <v>Talento Humano</v>
          </cell>
          <cell r="M878" t="str">
            <v>Profesional Junior</v>
          </cell>
          <cell r="N878" t="str">
            <v>4</v>
          </cell>
          <cell r="O878">
            <v>8</v>
          </cell>
          <cell r="P878" t="str">
            <v>0</v>
          </cell>
          <cell r="Q878" t="str">
            <v>8</v>
          </cell>
          <cell r="R878">
            <v>100</v>
          </cell>
          <cell r="S878">
            <v>4132000</v>
          </cell>
          <cell r="T878" t="str">
            <v>2025-01-08 00:00:00</v>
          </cell>
          <cell r="U878">
            <v>132224000</v>
          </cell>
          <cell r="V878">
            <v>132224000</v>
          </cell>
          <cell r="W878">
            <v>0</v>
          </cell>
          <cell r="X878" t="str">
            <v>NO</v>
          </cell>
          <cell r="Y878" t="str">
            <v>NO</v>
          </cell>
          <cell r="Z878" t="str">
            <v>68925</v>
          </cell>
          <cell r="AA878">
            <v>132224000</v>
          </cell>
          <cell r="AB878">
            <v>0</v>
          </cell>
          <cell r="AC878" t="str">
            <v>1804</v>
          </cell>
          <cell r="AD878" t="str">
            <v>GIT Censo Económico</v>
          </cell>
          <cell r="AF878" t="str">
            <v>MGN - MARCO GEOESTADISTICO NACIONAL 1 - -</v>
          </cell>
          <cell r="AG878" t="str">
            <v>CE_03 - Revisar las bases cartográfica del Marco Geoestadístico Nacional, a partir de las novedades cartográficas registradas durante el operativo de barrido del Censo Económico.</v>
          </cell>
          <cell r="AH878">
            <v>1</v>
          </cell>
          <cell r="AI878">
            <v>0</v>
          </cell>
          <cell r="AJ878">
            <v>0</v>
          </cell>
          <cell r="AK878">
            <v>0</v>
          </cell>
          <cell r="AL878">
            <v>0</v>
          </cell>
          <cell r="AM878">
            <v>1</v>
          </cell>
          <cell r="AN878" t="str">
            <v>CE_03</v>
          </cell>
          <cell r="AO878">
            <v>132224000</v>
          </cell>
          <cell r="AP878" t="str">
            <v>0</v>
          </cell>
          <cell r="AQ878">
            <v>0</v>
          </cell>
          <cell r="AR878" t="str">
            <v>0</v>
          </cell>
          <cell r="AS878">
            <v>0</v>
          </cell>
          <cell r="AT878">
            <v>132224000</v>
          </cell>
          <cell r="AU878">
            <v>0</v>
          </cell>
        </row>
        <row r="879">
          <cell r="A879">
            <v>309910525</v>
          </cell>
          <cell r="B879" t="str">
            <v>GIT Censo Económico</v>
          </cell>
          <cell r="C879" t="str">
            <v>CE</v>
          </cell>
          <cell r="D879" t="str">
            <v>CE_2025_DIG_SE</v>
          </cell>
          <cell r="E879" t="str">
            <v>Censo Economico</v>
          </cell>
          <cell r="F879" t="str">
            <v>Producción de información estructural</v>
          </cell>
          <cell r="G879" t="str">
            <v>Servicio de evaluación</v>
          </cell>
          <cell r="H879" t="str">
            <v>CE-Producción de información estructural-Servicio de evaluación</v>
          </cell>
          <cell r="I879" t="str">
            <v>202300000000099</v>
          </cell>
          <cell r="J879" t="str">
            <v>DIRECCIÓN TERRITORIAL CENTRAL</v>
          </cell>
          <cell r="K879" t="str">
            <v>DANE CENTRAL</v>
          </cell>
          <cell r="L879" t="str">
            <v>Talento Humano</v>
          </cell>
          <cell r="M879" t="str">
            <v>Profesional Junior</v>
          </cell>
          <cell r="N879" t="str">
            <v>1</v>
          </cell>
          <cell r="O879">
            <v>10</v>
          </cell>
          <cell r="P879" t="str">
            <v>0</v>
          </cell>
          <cell r="Q879" t="str">
            <v>10</v>
          </cell>
          <cell r="R879">
            <v>100</v>
          </cell>
          <cell r="S879">
            <v>4480000</v>
          </cell>
          <cell r="T879" t="str">
            <v>2025-01-08 00:00:00</v>
          </cell>
          <cell r="U879">
            <v>44800000</v>
          </cell>
          <cell r="V879">
            <v>44800000</v>
          </cell>
          <cell r="W879">
            <v>0</v>
          </cell>
          <cell r="X879" t="str">
            <v>NO</v>
          </cell>
          <cell r="Y879" t="str">
            <v>NO</v>
          </cell>
          <cell r="Z879" t="str">
            <v>64825</v>
          </cell>
          <cell r="AA879">
            <v>44800000</v>
          </cell>
          <cell r="AB879">
            <v>0</v>
          </cell>
          <cell r="AC879" t="str">
            <v>1617</v>
          </cell>
          <cell r="AD879" t="str">
            <v>GIT Censo Económico</v>
          </cell>
          <cell r="AF879" t="str">
            <v>OSCAR MAURICIO SARMIENTO PRIETO - -</v>
          </cell>
          <cell r="AG879" t="str">
            <v>CE_04 - Atender los requerimientos de análisis y procesamiento geoestadístico de los datos resultantes del CENU derivados del proceso de difusión de la operación estadística</v>
          </cell>
          <cell r="AH879">
            <v>1</v>
          </cell>
          <cell r="AI879">
            <v>0</v>
          </cell>
          <cell r="AJ879">
            <v>0</v>
          </cell>
          <cell r="AK879">
            <v>0</v>
          </cell>
          <cell r="AL879">
            <v>0</v>
          </cell>
          <cell r="AM879">
            <v>1</v>
          </cell>
          <cell r="AN879" t="str">
            <v>CE_04</v>
          </cell>
          <cell r="AO879">
            <v>44800000</v>
          </cell>
          <cell r="AP879" t="str">
            <v>0</v>
          </cell>
          <cell r="AQ879">
            <v>0</v>
          </cell>
          <cell r="AR879" t="str">
            <v>0</v>
          </cell>
          <cell r="AS879">
            <v>0</v>
          </cell>
          <cell r="AT879">
            <v>44800000</v>
          </cell>
          <cell r="AU879">
            <v>0</v>
          </cell>
        </row>
        <row r="880">
          <cell r="A880">
            <v>309810525</v>
          </cell>
          <cell r="B880" t="str">
            <v>GIT Censo Económico</v>
          </cell>
          <cell r="C880" t="str">
            <v>CE</v>
          </cell>
          <cell r="D880" t="str">
            <v>CE_2025_DIG_SE</v>
          </cell>
          <cell r="E880" t="str">
            <v>Censo Economico</v>
          </cell>
          <cell r="F880" t="str">
            <v>Producción de información estructural</v>
          </cell>
          <cell r="G880" t="str">
            <v>Servicio de evaluación</v>
          </cell>
          <cell r="H880" t="str">
            <v>CE-Producción de información estructural-Servicio de evaluación</v>
          </cell>
          <cell r="I880" t="str">
            <v>202300000000099</v>
          </cell>
          <cell r="J880" t="str">
            <v>DIRECCIÓN TERRITORIAL CENTRAL</v>
          </cell>
          <cell r="K880" t="str">
            <v>DANE CENTRAL</v>
          </cell>
          <cell r="L880" t="str">
            <v>Talento Humano</v>
          </cell>
          <cell r="M880" t="str">
            <v>Profesional</v>
          </cell>
          <cell r="N880" t="str">
            <v>1</v>
          </cell>
          <cell r="O880">
            <v>10</v>
          </cell>
          <cell r="P880" t="str">
            <v>0</v>
          </cell>
          <cell r="Q880" t="str">
            <v>10</v>
          </cell>
          <cell r="R880">
            <v>100</v>
          </cell>
          <cell r="S880">
            <v>7089000</v>
          </cell>
          <cell r="T880" t="str">
            <v>2025-01-08 00:00:00</v>
          </cell>
          <cell r="U880">
            <v>70890000</v>
          </cell>
          <cell r="V880">
            <v>70890000</v>
          </cell>
          <cell r="W880">
            <v>0</v>
          </cell>
          <cell r="X880" t="str">
            <v>NO</v>
          </cell>
          <cell r="Y880" t="str">
            <v>NO</v>
          </cell>
          <cell r="Z880" t="str">
            <v>64325</v>
          </cell>
          <cell r="AA880">
            <v>70890000</v>
          </cell>
          <cell r="AB880">
            <v>0</v>
          </cell>
          <cell r="AC880" t="str">
            <v>1620</v>
          </cell>
          <cell r="AD880" t="str">
            <v>GIT Censo Económico</v>
          </cell>
          <cell r="AF880" t="str">
            <v>ADRIANA VASQUEZ - -</v>
          </cell>
          <cell r="AG880" t="str">
            <v>CE_04 - Atender los requerimientos de análisis y procesamiento geoestadístico de los datos resultantes del CENU derivados del proceso de difusión de la operación estadística</v>
          </cell>
          <cell r="AH880">
            <v>1</v>
          </cell>
          <cell r="AI880">
            <v>0</v>
          </cell>
          <cell r="AJ880">
            <v>0</v>
          </cell>
          <cell r="AK880">
            <v>0</v>
          </cell>
          <cell r="AL880">
            <v>0</v>
          </cell>
          <cell r="AM880">
            <v>1</v>
          </cell>
          <cell r="AN880" t="str">
            <v>CE_04</v>
          </cell>
          <cell r="AO880">
            <v>70890000</v>
          </cell>
          <cell r="AP880" t="str">
            <v>0</v>
          </cell>
          <cell r="AQ880">
            <v>0</v>
          </cell>
          <cell r="AR880" t="str">
            <v>0</v>
          </cell>
          <cell r="AS880">
            <v>0</v>
          </cell>
          <cell r="AT880">
            <v>70890000</v>
          </cell>
          <cell r="AU880">
            <v>0</v>
          </cell>
        </row>
        <row r="881">
          <cell r="A881">
            <v>309410525</v>
          </cell>
          <cell r="B881" t="str">
            <v>GIT Censo Económico</v>
          </cell>
          <cell r="C881" t="str">
            <v>CE</v>
          </cell>
          <cell r="D881" t="str">
            <v>CE_2025_DICE_SE</v>
          </cell>
          <cell r="E881" t="str">
            <v>Censo Economico</v>
          </cell>
          <cell r="F881" t="str">
            <v>Producción de información estructural</v>
          </cell>
          <cell r="G881" t="str">
            <v>Servicio de evaluación</v>
          </cell>
          <cell r="H881" t="str">
            <v>CE-Producción de información estructural-Servicio de evaluación</v>
          </cell>
          <cell r="I881" t="str">
            <v>202300000000099</v>
          </cell>
          <cell r="J881" t="str">
            <v>DIRECCIÓN TERRITORIAL CENTRAL</v>
          </cell>
          <cell r="K881" t="str">
            <v>DANE CENTRAL</v>
          </cell>
          <cell r="L881" t="str">
            <v>Talento Humano</v>
          </cell>
          <cell r="M881" t="str">
            <v>Profesional Junior</v>
          </cell>
          <cell r="N881" t="str">
            <v>1</v>
          </cell>
          <cell r="O881">
            <v>10</v>
          </cell>
          <cell r="P881" t="str">
            <v>12</v>
          </cell>
          <cell r="Q881" t="str">
            <v>10.4000000000</v>
          </cell>
          <cell r="R881">
            <v>100</v>
          </cell>
          <cell r="S881">
            <v>3162300</v>
          </cell>
          <cell r="T881" t="str">
            <v>2025-02-17</v>
          </cell>
          <cell r="U881">
            <v>32887920</v>
          </cell>
          <cell r="V881">
            <v>32887920</v>
          </cell>
          <cell r="W881">
            <v>0</v>
          </cell>
          <cell r="X881" t="str">
            <v>NO</v>
          </cell>
          <cell r="Y881" t="str">
            <v>NO</v>
          </cell>
          <cell r="Z881" t="str">
            <v>79225</v>
          </cell>
          <cell r="AA881">
            <v>32887920</v>
          </cell>
          <cell r="AB881">
            <v>0</v>
          </cell>
          <cell r="AC881" t="str">
            <v>2174</v>
          </cell>
          <cell r="AD881" t="str">
            <v>GIT Censo Económico</v>
          </cell>
          <cell r="AF881" t="str">
            <v>QUINCHANEGUA ANA CAROLINA - -</v>
          </cell>
          <cell r="AG881" t="str">
            <v>CE_11 - Elaborar un documento que consolide el diseño e implementación de la estrategia de comunicación y difusión de los resultados del Censo Económico a los grupos de interés.</v>
          </cell>
          <cell r="AH881">
            <v>1</v>
          </cell>
          <cell r="AI881">
            <v>0</v>
          </cell>
          <cell r="AJ881">
            <v>0</v>
          </cell>
          <cell r="AK881">
            <v>0</v>
          </cell>
          <cell r="AL881">
            <v>0</v>
          </cell>
          <cell r="AM881">
            <v>1</v>
          </cell>
          <cell r="AN881" t="str">
            <v>CE_11</v>
          </cell>
          <cell r="AO881">
            <v>32887920</v>
          </cell>
          <cell r="AP881" t="str">
            <v>0</v>
          </cell>
          <cell r="AQ881">
            <v>0</v>
          </cell>
          <cell r="AR881" t="str">
            <v>0</v>
          </cell>
          <cell r="AS881">
            <v>0</v>
          </cell>
          <cell r="AT881">
            <v>32887920</v>
          </cell>
          <cell r="AU881">
            <v>0</v>
          </cell>
        </row>
        <row r="882">
          <cell r="A882">
            <v>309210525</v>
          </cell>
          <cell r="B882" t="str">
            <v>GIT Censo Económico</v>
          </cell>
          <cell r="C882" t="str">
            <v>CE</v>
          </cell>
          <cell r="D882" t="str">
            <v>CE_2025_DICE_SE</v>
          </cell>
          <cell r="E882" t="str">
            <v>Censo Economico</v>
          </cell>
          <cell r="F882" t="str">
            <v>Producción de información estructural</v>
          </cell>
          <cell r="G882" t="str">
            <v>Servicio de evaluación</v>
          </cell>
          <cell r="H882" t="str">
            <v>CE-Producción de información estructural-Servicio de evaluación</v>
          </cell>
          <cell r="I882" t="str">
            <v>202300000000099</v>
          </cell>
          <cell r="J882" t="str">
            <v>DIRECCIÓN TERRITORIAL CENTRAL</v>
          </cell>
          <cell r="K882" t="str">
            <v>DANE CENTRAL</v>
          </cell>
          <cell r="L882" t="str">
            <v>Talento Humano</v>
          </cell>
          <cell r="M882" t="str">
            <v>Tecnico</v>
          </cell>
          <cell r="N882" t="str">
            <v>1</v>
          </cell>
          <cell r="O882">
            <v>10</v>
          </cell>
          <cell r="P882" t="str">
            <v>15</v>
          </cell>
          <cell r="Q882" t="str">
            <v>10.5000000000</v>
          </cell>
          <cell r="R882">
            <v>100</v>
          </cell>
          <cell r="S882">
            <v>3550000</v>
          </cell>
          <cell r="T882" t="str">
            <v>2025-02-17</v>
          </cell>
          <cell r="U882">
            <v>37275000</v>
          </cell>
          <cell r="V882">
            <v>37275000</v>
          </cell>
          <cell r="W882">
            <v>0</v>
          </cell>
          <cell r="X882" t="str">
            <v>NO</v>
          </cell>
          <cell r="Y882" t="str">
            <v>NO</v>
          </cell>
          <cell r="Z882" t="str">
            <v>86925</v>
          </cell>
          <cell r="AA882">
            <v>37275000</v>
          </cell>
          <cell r="AB882">
            <v>0</v>
          </cell>
          <cell r="AC882" t="str">
            <v>2395</v>
          </cell>
          <cell r="AD882" t="str">
            <v>GIT Censo Económico</v>
          </cell>
          <cell r="AF882" t="str">
            <v>BLANCO JAVIER ENRIQUE - -</v>
          </cell>
          <cell r="AG882" t="str">
            <v>CE_11 - Elaborar un documento que consolide el diseño e implementación de la estrategia de comunicación y difusión de los resultados del Censo Económico a los grupos de interés.</v>
          </cell>
          <cell r="AH882">
            <v>1</v>
          </cell>
          <cell r="AI882">
            <v>0</v>
          </cell>
          <cell r="AJ882">
            <v>0</v>
          </cell>
          <cell r="AK882">
            <v>0</v>
          </cell>
          <cell r="AL882">
            <v>0</v>
          </cell>
          <cell r="AM882">
            <v>1</v>
          </cell>
          <cell r="AN882" t="str">
            <v>CE_11</v>
          </cell>
          <cell r="AO882">
            <v>37275000</v>
          </cell>
          <cell r="AP882" t="str">
            <v>0</v>
          </cell>
          <cell r="AQ882">
            <v>0</v>
          </cell>
          <cell r="AR882" t="str">
            <v>0</v>
          </cell>
          <cell r="AS882">
            <v>0</v>
          </cell>
          <cell r="AT882">
            <v>37275000</v>
          </cell>
          <cell r="AU882">
            <v>0</v>
          </cell>
        </row>
        <row r="883">
          <cell r="A883">
            <v>309010525</v>
          </cell>
          <cell r="B883" t="str">
            <v>GIT Censo Económico</v>
          </cell>
          <cell r="C883" t="str">
            <v>CE</v>
          </cell>
          <cell r="D883" t="str">
            <v>CE_2025_DICE_SE</v>
          </cell>
          <cell r="E883" t="str">
            <v>Censo Economico</v>
          </cell>
          <cell r="F883" t="str">
            <v>Producción de información estructural</v>
          </cell>
          <cell r="G883" t="str">
            <v>Servicio de evaluación</v>
          </cell>
          <cell r="H883" t="str">
            <v>CE-Producción de información estructural-Servicio de evaluación</v>
          </cell>
          <cell r="I883" t="str">
            <v>202300000000099</v>
          </cell>
          <cell r="J883" t="str">
            <v>DIRECCIÓN TERRITORIAL CENTRAL</v>
          </cell>
          <cell r="K883" t="str">
            <v>DANE CENTRAL</v>
          </cell>
          <cell r="L883" t="str">
            <v>Talento Humano</v>
          </cell>
          <cell r="M883" t="str">
            <v>Profesional</v>
          </cell>
          <cell r="N883" t="str">
            <v>1</v>
          </cell>
          <cell r="O883">
            <v>10</v>
          </cell>
          <cell r="P883" t="str">
            <v>27</v>
          </cell>
          <cell r="Q883" t="str">
            <v>10.9</v>
          </cell>
          <cell r="R883">
            <v>100</v>
          </cell>
          <cell r="S883">
            <v>5200000</v>
          </cell>
          <cell r="T883" t="str">
            <v>2025-02-04</v>
          </cell>
          <cell r="U883">
            <v>56680000</v>
          </cell>
          <cell r="V883">
            <v>56680000</v>
          </cell>
          <cell r="W883">
            <v>0</v>
          </cell>
          <cell r="X883" t="str">
            <v>NO</v>
          </cell>
          <cell r="Y883" t="str">
            <v>NO</v>
          </cell>
          <cell r="Z883" t="str">
            <v>65025</v>
          </cell>
          <cell r="AA883">
            <v>56680000</v>
          </cell>
          <cell r="AB883">
            <v>0</v>
          </cell>
          <cell r="AC883" t="str">
            <v>1699</v>
          </cell>
          <cell r="AD883" t="str">
            <v>GIT Censo Económico</v>
          </cell>
          <cell r="AF883" t="str">
            <v>YULEIDY SARABIA - SENSIBILIZACIÓN Y RELACIONAMIENTO EN REDES</v>
          </cell>
          <cell r="AG883" t="str">
            <v>CE_11 - Elaborar un documento que consolide el diseño e implementación de la estrategia de comunicación y difusión de los resultados del Censo Económico a los grupos de interés.</v>
          </cell>
          <cell r="AH883">
            <v>1</v>
          </cell>
          <cell r="AI883">
            <v>0</v>
          </cell>
          <cell r="AJ883">
            <v>0</v>
          </cell>
          <cell r="AK883">
            <v>0</v>
          </cell>
          <cell r="AL883">
            <v>0</v>
          </cell>
          <cell r="AM883">
            <v>1</v>
          </cell>
          <cell r="AN883" t="str">
            <v>CE_11</v>
          </cell>
          <cell r="AO883">
            <v>56680000</v>
          </cell>
          <cell r="AP883" t="str">
            <v>0</v>
          </cell>
          <cell r="AQ883">
            <v>0</v>
          </cell>
          <cell r="AR883" t="str">
            <v>0</v>
          </cell>
          <cell r="AS883">
            <v>0</v>
          </cell>
          <cell r="AT883">
            <v>56680000</v>
          </cell>
          <cell r="AU883">
            <v>0</v>
          </cell>
        </row>
        <row r="884">
          <cell r="A884">
            <v>314510525</v>
          </cell>
          <cell r="B884" t="str">
            <v>GIT Censo Económico</v>
          </cell>
          <cell r="C884" t="str">
            <v>CE</v>
          </cell>
          <cell r="D884" t="str">
            <v>CE_2025_GIT_CE_BDC</v>
          </cell>
          <cell r="E884" t="str">
            <v>Censo Economico</v>
          </cell>
          <cell r="F884" t="str">
            <v>Producción de información estructural</v>
          </cell>
          <cell r="G884" t="str">
            <v>Bases de datos Censal</v>
          </cell>
          <cell r="H884" t="str">
            <v>CE-Producción de información estructural-Bases de datos Censal</v>
          </cell>
          <cell r="I884" t="str">
            <v>202300000000099</v>
          </cell>
          <cell r="J884" t="str">
            <v>DIRECCIÓN TERRITORIAL CENTRAL</v>
          </cell>
          <cell r="K884" t="str">
            <v>DANE CENTRAL</v>
          </cell>
          <cell r="L884" t="str">
            <v>Talento Humano</v>
          </cell>
          <cell r="M884" t="str">
            <v>Encuestador Basico</v>
          </cell>
          <cell r="N884" t="str">
            <v>1</v>
          </cell>
          <cell r="O884">
            <v>10</v>
          </cell>
          <cell r="P884" t="str">
            <v>11</v>
          </cell>
          <cell r="Q884" t="str">
            <v>10.3666666667</v>
          </cell>
          <cell r="R884">
            <v>100</v>
          </cell>
          <cell r="S884">
            <v>3500000</v>
          </cell>
          <cell r="T884" t="str">
            <v>2025-02-10</v>
          </cell>
          <cell r="U884">
            <v>36283333.329999998</v>
          </cell>
          <cell r="V884">
            <v>36283333</v>
          </cell>
          <cell r="W884">
            <v>0.32999999821186071</v>
          </cell>
          <cell r="X884" t="str">
            <v>no</v>
          </cell>
          <cell r="Y884" t="str">
            <v>no</v>
          </cell>
          <cell r="Z884" t="str">
            <v>70025</v>
          </cell>
          <cell r="AA884">
            <v>36283333</v>
          </cell>
          <cell r="AB884">
            <v>0.32999999821186071</v>
          </cell>
          <cell r="AC884" t="str">
            <v>1887</v>
          </cell>
          <cell r="AD884" t="str">
            <v>GIT Censo Económico</v>
          </cell>
          <cell r="AF884" t="str">
            <v>JENIFER PRECIADO BARBOSA - -</v>
          </cell>
          <cell r="AG884" t="str">
            <v>CE_02 - Informe operativo de recolección del Censo Económico Nacional Urbano CENU 2024 finalizado.
(Línea Base 2024 70%)</v>
          </cell>
          <cell r="AH884">
            <v>1</v>
          </cell>
          <cell r="AI884">
            <v>0</v>
          </cell>
          <cell r="AJ884">
            <v>0</v>
          </cell>
          <cell r="AK884">
            <v>0</v>
          </cell>
          <cell r="AL884">
            <v>0</v>
          </cell>
          <cell r="AM884">
            <v>1</v>
          </cell>
          <cell r="AN884" t="str">
            <v>CE_02</v>
          </cell>
          <cell r="AO884">
            <v>36283333.329999998</v>
          </cell>
          <cell r="AP884" t="str">
            <v>0</v>
          </cell>
          <cell r="AQ884">
            <v>0</v>
          </cell>
          <cell r="AR884" t="str">
            <v>0</v>
          </cell>
          <cell r="AS884">
            <v>0</v>
          </cell>
          <cell r="AT884">
            <v>36283333.329999998</v>
          </cell>
          <cell r="AU884">
            <v>0</v>
          </cell>
        </row>
        <row r="885">
          <cell r="A885">
            <v>315010525</v>
          </cell>
          <cell r="B885" t="str">
            <v>GIT Censo Económico</v>
          </cell>
          <cell r="C885" t="str">
            <v>CE</v>
          </cell>
          <cell r="D885" t="str">
            <v>CE_2025_GIT_CE_BDC</v>
          </cell>
          <cell r="E885" t="str">
            <v>Censo Economico</v>
          </cell>
          <cell r="F885" t="str">
            <v>Producción de información estructural</v>
          </cell>
          <cell r="G885" t="str">
            <v>Bases de datos Censal</v>
          </cell>
          <cell r="H885" t="str">
            <v>CE-Producción de información estructural-Bases de datos Censal</v>
          </cell>
          <cell r="I885" t="str">
            <v>202300000000099</v>
          </cell>
          <cell r="J885" t="str">
            <v>DIRECCIÓN TERRITORIAL CENTRAL</v>
          </cell>
          <cell r="K885" t="str">
            <v>DANE CENTRAL</v>
          </cell>
          <cell r="L885" t="str">
            <v>Talento Humano</v>
          </cell>
          <cell r="M885" t="str">
            <v>Profesional</v>
          </cell>
          <cell r="N885" t="str">
            <v>1</v>
          </cell>
          <cell r="O885">
            <v>6</v>
          </cell>
          <cell r="P885" t="str">
            <v>0</v>
          </cell>
          <cell r="Q885" t="str">
            <v>6.0000000000</v>
          </cell>
          <cell r="R885">
            <v>100</v>
          </cell>
          <cell r="S885">
            <v>10000000</v>
          </cell>
          <cell r="T885" t="str">
            <v>2025-01-13</v>
          </cell>
          <cell r="U885">
            <v>60000000</v>
          </cell>
          <cell r="V885">
            <v>60000000</v>
          </cell>
          <cell r="W885">
            <v>0</v>
          </cell>
          <cell r="X885" t="str">
            <v>no</v>
          </cell>
          <cell r="Y885" t="str">
            <v>no</v>
          </cell>
          <cell r="Z885" t="str">
            <v>50725</v>
          </cell>
          <cell r="AA885">
            <v>60000000</v>
          </cell>
          <cell r="AB885">
            <v>0</v>
          </cell>
          <cell r="AC885" t="str">
            <v>1020</v>
          </cell>
          <cell r="AD885" t="str">
            <v>GIT Censo Económico</v>
          </cell>
          <cell r="AF885" t="str">
            <v>MAURICIO DANILO SALAZAR ANDRADE - -</v>
          </cell>
          <cell r="AG885" t="str">
            <v>CE_02 - Informe operativo de recolección del Censo Económico Nacional Urbano CENU 2024 finalizado.
(Línea Base 2024 70%)</v>
          </cell>
          <cell r="AH885">
            <v>1</v>
          </cell>
          <cell r="AI885">
            <v>0</v>
          </cell>
          <cell r="AJ885">
            <v>0</v>
          </cell>
          <cell r="AK885">
            <v>0</v>
          </cell>
          <cell r="AL885">
            <v>0</v>
          </cell>
          <cell r="AM885">
            <v>1</v>
          </cell>
          <cell r="AN885" t="str">
            <v>CE_02</v>
          </cell>
          <cell r="AO885">
            <v>60000000</v>
          </cell>
          <cell r="AP885" t="str">
            <v>0</v>
          </cell>
          <cell r="AQ885">
            <v>0</v>
          </cell>
          <cell r="AR885" t="str">
            <v>0</v>
          </cell>
          <cell r="AS885">
            <v>0</v>
          </cell>
          <cell r="AT885">
            <v>60000000</v>
          </cell>
          <cell r="AU885">
            <v>0</v>
          </cell>
        </row>
        <row r="886">
          <cell r="A886">
            <v>314710525</v>
          </cell>
          <cell r="B886" t="str">
            <v>GIT Censo Económico</v>
          </cell>
          <cell r="C886" t="str">
            <v>CE</v>
          </cell>
          <cell r="D886" t="str">
            <v>CE_2025_GIT_CE_SE</v>
          </cell>
          <cell r="E886" t="str">
            <v>Censo Economico</v>
          </cell>
          <cell r="F886" t="str">
            <v>Producción de información estructural</v>
          </cell>
          <cell r="G886" t="str">
            <v>Servicio de evaluación</v>
          </cell>
          <cell r="H886" t="str">
            <v>CE-Producción de información estructural-Servicio de evaluación</v>
          </cell>
          <cell r="I886" t="str">
            <v>202300000000099</v>
          </cell>
          <cell r="J886" t="str">
            <v>DIRECCIÓN TERRITORIAL CENTRAL</v>
          </cell>
          <cell r="K886" t="str">
            <v>DANE CENTRAL</v>
          </cell>
          <cell r="L886" t="str">
            <v>Talento Humano</v>
          </cell>
          <cell r="M886" t="str">
            <v>Profesional</v>
          </cell>
          <cell r="N886" t="str">
            <v>1</v>
          </cell>
          <cell r="O886">
            <v>6</v>
          </cell>
          <cell r="P886" t="str">
            <v>0</v>
          </cell>
          <cell r="Q886" t="str">
            <v>6.0000000000</v>
          </cell>
          <cell r="R886">
            <v>100</v>
          </cell>
          <cell r="S886">
            <v>8400000</v>
          </cell>
          <cell r="T886" t="str">
            <v>2025-01-13</v>
          </cell>
          <cell r="U886">
            <v>50400000</v>
          </cell>
          <cell r="V886">
            <v>50400000</v>
          </cell>
          <cell r="W886">
            <v>0</v>
          </cell>
          <cell r="X886" t="str">
            <v>no</v>
          </cell>
          <cell r="Y886" t="str">
            <v>no</v>
          </cell>
          <cell r="Z886" t="str">
            <v>32825</v>
          </cell>
          <cell r="AA886">
            <v>50400000</v>
          </cell>
          <cell r="AB886">
            <v>0</v>
          </cell>
          <cell r="AC886" t="str">
            <v>202</v>
          </cell>
          <cell r="AD886" t="str">
            <v>GIT Censo Económico</v>
          </cell>
          <cell r="AF886" t="str">
            <v>AYSAR YUSEF HAMAD CEBALLOS - -</v>
          </cell>
          <cell r="AG886" t="str">
            <v>CE_10 - Consolidar el Informe de evaluación de la fase de procesamiento y análisis</v>
          </cell>
          <cell r="AH886">
            <v>1</v>
          </cell>
          <cell r="AI886">
            <v>0</v>
          </cell>
          <cell r="AJ886">
            <v>0</v>
          </cell>
          <cell r="AK886">
            <v>0</v>
          </cell>
          <cell r="AL886">
            <v>0</v>
          </cell>
          <cell r="AM886">
            <v>1</v>
          </cell>
          <cell r="AN886" t="str">
            <v>CE_10</v>
          </cell>
          <cell r="AO886">
            <v>50400000</v>
          </cell>
          <cell r="AP886" t="str">
            <v>0</v>
          </cell>
          <cell r="AQ886">
            <v>0</v>
          </cell>
          <cell r="AR886" t="str">
            <v>0</v>
          </cell>
          <cell r="AS886">
            <v>0</v>
          </cell>
          <cell r="AT886">
            <v>50400000</v>
          </cell>
          <cell r="AU886">
            <v>0</v>
          </cell>
        </row>
        <row r="887">
          <cell r="A887">
            <v>315910525</v>
          </cell>
          <cell r="B887" t="str">
            <v>GIT Censo Económico</v>
          </cell>
          <cell r="C887" t="str">
            <v>CE</v>
          </cell>
          <cell r="D887" t="str">
            <v>CE_2025_SECGEN_SE</v>
          </cell>
          <cell r="E887" t="str">
            <v>Censo Economico</v>
          </cell>
          <cell r="F887" t="str">
            <v>Producción de información estructural</v>
          </cell>
          <cell r="G887" t="str">
            <v>Servicio de evaluación</v>
          </cell>
          <cell r="H887" t="str">
            <v>CE-Producción de información estructural-Servicio de evaluación</v>
          </cell>
          <cell r="I887" t="str">
            <v>202300000000099</v>
          </cell>
          <cell r="J887" t="str">
            <v>DIRECCIÓN TERRITORIAL CENTRAL</v>
          </cell>
          <cell r="K887" t="str">
            <v>DANE CENTRAL</v>
          </cell>
          <cell r="L887" t="str">
            <v>Talento Humano</v>
          </cell>
          <cell r="M887" t="str">
            <v>Profesional Junior</v>
          </cell>
          <cell r="N887" t="str">
            <v>1</v>
          </cell>
          <cell r="O887">
            <v>11</v>
          </cell>
          <cell r="P887" t="str">
            <v>14</v>
          </cell>
          <cell r="Q887" t="str">
            <v>11.4666666667</v>
          </cell>
          <cell r="R887">
            <v>100</v>
          </cell>
          <cell r="S887">
            <v>4743450</v>
          </cell>
          <cell r="T887" t="str">
            <v>2025-01-16</v>
          </cell>
          <cell r="U887">
            <v>54391560</v>
          </cell>
          <cell r="V887">
            <v>54391560</v>
          </cell>
          <cell r="W887">
            <v>0</v>
          </cell>
          <cell r="X887" t="str">
            <v>no</v>
          </cell>
          <cell r="Y887" t="str">
            <v>no</v>
          </cell>
          <cell r="Z887" t="str">
            <v>30325</v>
          </cell>
          <cell r="AA887">
            <v>54391560</v>
          </cell>
          <cell r="AB887">
            <v>0</v>
          </cell>
          <cell r="AC887" t="str">
            <v>1882</v>
          </cell>
          <cell r="AD887" t="str">
            <v>GIT Censo Económico</v>
          </cell>
          <cell r="AF887" t="str">
            <v>YERFI ANDREA MORALES LOZANO</v>
          </cell>
          <cell r="AG887" t="str">
            <v>CE_10 - Consolidar el Informe de evaluación de la fase de procesamiento y análisis</v>
          </cell>
          <cell r="AH887">
            <v>1</v>
          </cell>
          <cell r="AI887">
            <v>0</v>
          </cell>
          <cell r="AJ887">
            <v>0</v>
          </cell>
          <cell r="AK887">
            <v>0</v>
          </cell>
          <cell r="AL887">
            <v>0</v>
          </cell>
          <cell r="AM887">
            <v>1</v>
          </cell>
          <cell r="AN887" t="str">
            <v>CE_10</v>
          </cell>
          <cell r="AO887">
            <v>54391560</v>
          </cell>
          <cell r="AP887" t="str">
            <v>0</v>
          </cell>
          <cell r="AQ887">
            <v>0</v>
          </cell>
          <cell r="AR887" t="str">
            <v>0</v>
          </cell>
          <cell r="AS887">
            <v>0</v>
          </cell>
          <cell r="AT887">
            <v>54391560</v>
          </cell>
          <cell r="AU887">
            <v>0</v>
          </cell>
        </row>
        <row r="888">
          <cell r="A888">
            <v>316010525</v>
          </cell>
          <cell r="B888" t="str">
            <v>GIT Censo Económico</v>
          </cell>
          <cell r="C888" t="str">
            <v>CE</v>
          </cell>
          <cell r="D888" t="str">
            <v>CE_2025_SECGEN_SE</v>
          </cell>
          <cell r="E888" t="str">
            <v>Censo Economico</v>
          </cell>
          <cell r="F888" t="str">
            <v>Producción de información estructural</v>
          </cell>
          <cell r="G888" t="str">
            <v>Servicio de evaluación</v>
          </cell>
          <cell r="H888" t="str">
            <v>CE-Producción de información estructural-Servicio de evaluación</v>
          </cell>
          <cell r="I888" t="str">
            <v>202300000000099</v>
          </cell>
          <cell r="J888" t="str">
            <v>DIRECCIÓN TERRITORIAL CENTRAL</v>
          </cell>
          <cell r="K888" t="str">
            <v>DANE CENTRAL</v>
          </cell>
          <cell r="L888" t="str">
            <v>Talento Humano</v>
          </cell>
          <cell r="M888" t="str">
            <v>Profesional Junior</v>
          </cell>
          <cell r="N888" t="str">
            <v>1</v>
          </cell>
          <cell r="O888">
            <v>10</v>
          </cell>
          <cell r="P888" t="str">
            <v>27</v>
          </cell>
          <cell r="Q888" t="str">
            <v>10.9000000000</v>
          </cell>
          <cell r="R888">
            <v>100</v>
          </cell>
          <cell r="S888">
            <v>4743450</v>
          </cell>
          <cell r="T888" t="str">
            <v>2025-01-15</v>
          </cell>
          <cell r="U888">
            <v>51703605</v>
          </cell>
          <cell r="V888">
            <v>51703605</v>
          </cell>
          <cell r="W888">
            <v>0</v>
          </cell>
          <cell r="X888" t="str">
            <v>no</v>
          </cell>
          <cell r="Y888" t="str">
            <v>no</v>
          </cell>
          <cell r="Z888" t="str">
            <v>48825</v>
          </cell>
          <cell r="AA888">
            <v>51703605</v>
          </cell>
          <cell r="AB888">
            <v>0</v>
          </cell>
          <cell r="AC888" t="str">
            <v>844</v>
          </cell>
          <cell r="AD888" t="str">
            <v>FUN_FONDANE</v>
          </cell>
          <cell r="AF888" t="str">
            <v>FREDDY ACOSTA BARRETO</v>
          </cell>
          <cell r="AG888" t="str">
            <v>CE_10 - Consolidar el Informe de evaluación de la fase de procesamiento y análisis</v>
          </cell>
          <cell r="AH888">
            <v>1</v>
          </cell>
          <cell r="AI888">
            <v>0</v>
          </cell>
          <cell r="AJ888">
            <v>0</v>
          </cell>
          <cell r="AK888">
            <v>0</v>
          </cell>
          <cell r="AL888">
            <v>0</v>
          </cell>
          <cell r="AM888">
            <v>1</v>
          </cell>
          <cell r="AN888" t="str">
            <v>CE_10</v>
          </cell>
          <cell r="AO888">
            <v>51703605</v>
          </cell>
          <cell r="AP888" t="str">
            <v>0</v>
          </cell>
          <cell r="AQ888">
            <v>0</v>
          </cell>
          <cell r="AR888" t="str">
            <v>0</v>
          </cell>
          <cell r="AS888">
            <v>0</v>
          </cell>
          <cell r="AT888">
            <v>51703605</v>
          </cell>
          <cell r="AU888">
            <v>0</v>
          </cell>
        </row>
        <row r="889">
          <cell r="A889">
            <v>309510525</v>
          </cell>
          <cell r="B889" t="str">
            <v>GIT Censo Económico</v>
          </cell>
          <cell r="C889" t="str">
            <v>CE</v>
          </cell>
          <cell r="D889" t="str">
            <v>CE_2025_DICE_SE</v>
          </cell>
          <cell r="E889" t="str">
            <v>Censo Economico</v>
          </cell>
          <cell r="F889" t="str">
            <v>Producción de información estructural</v>
          </cell>
          <cell r="G889" t="str">
            <v>Servicio de evaluación</v>
          </cell>
          <cell r="H889" t="str">
            <v>CE-Producción de información estructural-Servicio de evaluación</v>
          </cell>
          <cell r="I889" t="str">
            <v>202300000000099</v>
          </cell>
          <cell r="J889" t="str">
            <v>DIRECCIÓN TERRITORIAL CENTRAL</v>
          </cell>
          <cell r="K889" t="str">
            <v>DANE CENTRAL</v>
          </cell>
          <cell r="L889" t="str">
            <v>Talento Humano</v>
          </cell>
          <cell r="M889" t="str">
            <v>Profesional Junior</v>
          </cell>
          <cell r="N889" t="str">
            <v>1</v>
          </cell>
          <cell r="O889">
            <v>9</v>
          </cell>
          <cell r="P889" t="str">
            <v>24</v>
          </cell>
          <cell r="Q889" t="str">
            <v>9.8000000000</v>
          </cell>
          <cell r="R889">
            <v>100</v>
          </cell>
          <cell r="S889">
            <v>3500000</v>
          </cell>
          <cell r="T889" t="str">
            <v>2025-02-17</v>
          </cell>
          <cell r="U889">
            <v>34300000</v>
          </cell>
          <cell r="V889">
            <v>34300000</v>
          </cell>
          <cell r="W889">
            <v>0</v>
          </cell>
          <cell r="X889" t="str">
            <v>no</v>
          </cell>
          <cell r="Y889" t="str">
            <v>no</v>
          </cell>
          <cell r="Z889" t="str">
            <v>79425</v>
          </cell>
          <cell r="AA889">
            <v>34300000</v>
          </cell>
          <cell r="AB889">
            <v>0</v>
          </cell>
          <cell r="AC889" t="str">
            <v>2175</v>
          </cell>
          <cell r="AD889" t="str">
            <v>GIT Censo Económico</v>
          </cell>
          <cell r="AF889" t="str">
            <v>CASTIBLANCO LAURA VALENTINA - -</v>
          </cell>
          <cell r="AG889" t="str">
            <v>CE_11 - Elaborar un documento que consolide el diseño e implementación de la estrategia de comunicación y difusión de los resultados del Censo Económico a los grupos de interés.</v>
          </cell>
          <cell r="AH889">
            <v>1</v>
          </cell>
          <cell r="AI889">
            <v>0</v>
          </cell>
          <cell r="AJ889">
            <v>0</v>
          </cell>
          <cell r="AK889">
            <v>0</v>
          </cell>
          <cell r="AL889">
            <v>0</v>
          </cell>
          <cell r="AM889">
            <v>1</v>
          </cell>
          <cell r="AN889" t="str">
            <v>CE_11</v>
          </cell>
          <cell r="AO889">
            <v>34300000</v>
          </cell>
          <cell r="AP889" t="str">
            <v>0</v>
          </cell>
          <cell r="AQ889">
            <v>0</v>
          </cell>
          <cell r="AR889" t="str">
            <v>0</v>
          </cell>
          <cell r="AS889">
            <v>0</v>
          </cell>
          <cell r="AT889">
            <v>34300000</v>
          </cell>
          <cell r="AU889">
            <v>0</v>
          </cell>
        </row>
        <row r="890">
          <cell r="A890">
            <v>315510525</v>
          </cell>
          <cell r="B890" t="str">
            <v>GIT Censo Económico</v>
          </cell>
          <cell r="C890" t="str">
            <v>CE</v>
          </cell>
          <cell r="D890" t="str">
            <v>CE_2025_GIT_CE_SE</v>
          </cell>
          <cell r="E890" t="str">
            <v>Censo Economico</v>
          </cell>
          <cell r="F890" t="str">
            <v>Producción de información estructural</v>
          </cell>
          <cell r="G890" t="str">
            <v>Servicio de evaluación</v>
          </cell>
          <cell r="H890" t="str">
            <v>CE-Producción de información estructural-Servicio de evaluación</v>
          </cell>
          <cell r="I890" t="str">
            <v>202300000000099</v>
          </cell>
          <cell r="J890" t="str">
            <v>DIRECCIÓN TERRITORIAL CENTRAL</v>
          </cell>
          <cell r="K890" t="str">
            <v>DANE CENTRAL</v>
          </cell>
          <cell r="L890" t="str">
            <v>Talento Humano</v>
          </cell>
          <cell r="M890" t="str">
            <v>Profesional</v>
          </cell>
          <cell r="N890" t="str">
            <v>1</v>
          </cell>
          <cell r="O890">
            <v>10</v>
          </cell>
          <cell r="P890" t="str">
            <v>10</v>
          </cell>
          <cell r="Q890" t="str">
            <v>10.3333333333</v>
          </cell>
          <cell r="R890">
            <v>100</v>
          </cell>
          <cell r="S890">
            <v>5200000</v>
          </cell>
          <cell r="T890" t="str">
            <v>2025-02-10</v>
          </cell>
          <cell r="U890">
            <v>53733333.329999998</v>
          </cell>
          <cell r="V890">
            <v>53733333</v>
          </cell>
          <cell r="W890">
            <v>0.32999999821186071</v>
          </cell>
          <cell r="X890" t="str">
            <v>no</v>
          </cell>
          <cell r="Y890" t="str">
            <v>no</v>
          </cell>
          <cell r="Z890" t="str">
            <v>71125</v>
          </cell>
          <cell r="AA890">
            <v>53733333</v>
          </cell>
          <cell r="AB890">
            <v>0.32999999821186071</v>
          </cell>
          <cell r="AC890" t="str">
            <v>1898</v>
          </cell>
          <cell r="AD890" t="str">
            <v>GIT Censo Económico</v>
          </cell>
          <cell r="AF890" t="str">
            <v>LADY BIBIANA BLANCO PINEDA - -</v>
          </cell>
          <cell r="AG890" t="str">
            <v>CE_10 - Consolidar el Informe de evaluación de la fase de procesamiento y análisis</v>
          </cell>
          <cell r="AH890">
            <v>1</v>
          </cell>
          <cell r="AI890">
            <v>0</v>
          </cell>
          <cell r="AJ890">
            <v>0</v>
          </cell>
          <cell r="AK890">
            <v>0</v>
          </cell>
          <cell r="AL890">
            <v>0</v>
          </cell>
          <cell r="AM890">
            <v>1</v>
          </cell>
          <cell r="AN890" t="str">
            <v>CE_10</v>
          </cell>
          <cell r="AO890">
            <v>53733333.329999998</v>
          </cell>
          <cell r="AP890" t="str">
            <v>0</v>
          </cell>
          <cell r="AQ890">
            <v>0</v>
          </cell>
          <cell r="AR890" t="str">
            <v>0</v>
          </cell>
          <cell r="AS890">
            <v>0</v>
          </cell>
          <cell r="AT890">
            <v>53733333.329999998</v>
          </cell>
          <cell r="AU890">
            <v>0</v>
          </cell>
        </row>
        <row r="891">
          <cell r="A891">
            <v>314410525</v>
          </cell>
          <cell r="B891" t="str">
            <v>GIT Censo Económico</v>
          </cell>
          <cell r="C891" t="str">
            <v>CE</v>
          </cell>
          <cell r="D891" t="str">
            <v>CE_2025_GIT_CE_BDC</v>
          </cell>
          <cell r="E891" t="str">
            <v>Censo Economico</v>
          </cell>
          <cell r="F891" t="str">
            <v>Producción de información estructural</v>
          </cell>
          <cell r="G891" t="str">
            <v>Bases de datos Censal</v>
          </cell>
          <cell r="H891" t="str">
            <v>CE-Producción de información estructural-Bases de datos Censal</v>
          </cell>
          <cell r="I891" t="str">
            <v>202300000000099</v>
          </cell>
          <cell r="J891" t="str">
            <v>DIRECCIÓN TERRITORIAL CENTRAL</v>
          </cell>
          <cell r="K891" t="str">
            <v>DANE CENTRAL</v>
          </cell>
          <cell r="L891" t="str">
            <v>Talento Humano</v>
          </cell>
          <cell r="M891" t="str">
            <v>Profesional</v>
          </cell>
          <cell r="N891" t="str">
            <v>1</v>
          </cell>
          <cell r="O891">
            <v>9</v>
          </cell>
          <cell r="P891" t="str">
            <v>26</v>
          </cell>
          <cell r="Q891" t="str">
            <v>9.8666666667</v>
          </cell>
          <cell r="R891">
            <v>100</v>
          </cell>
          <cell r="S891">
            <v>8000000</v>
          </cell>
          <cell r="T891" t="str">
            <v>2025-02-10</v>
          </cell>
          <cell r="U891">
            <v>78933333.329999998</v>
          </cell>
          <cell r="V891">
            <v>78933333</v>
          </cell>
          <cell r="W891">
            <v>0.32999999821186071</v>
          </cell>
          <cell r="X891" t="str">
            <v>no</v>
          </cell>
          <cell r="Y891" t="str">
            <v>no</v>
          </cell>
          <cell r="Z891" t="str">
            <v>78525</v>
          </cell>
          <cell r="AA891">
            <v>78933333</v>
          </cell>
          <cell r="AB891">
            <v>0.32999999821186071</v>
          </cell>
          <cell r="AC891" t="str">
            <v>2042</v>
          </cell>
          <cell r="AD891" t="str">
            <v>GIT Censo Económico</v>
          </cell>
          <cell r="AF891" t="str">
            <v>STEFANIA CORTÉS MEJIA - -</v>
          </cell>
          <cell r="AG891" t="str">
            <v>CE_02 - Informe operativo de recolección del Censo Económico Nacional Urbano CENU 2024 finalizado.
(Línea Base 2024 70%)</v>
          </cell>
          <cell r="AH891">
            <v>1</v>
          </cell>
          <cell r="AI891">
            <v>0</v>
          </cell>
          <cell r="AJ891">
            <v>0</v>
          </cell>
          <cell r="AK891">
            <v>0</v>
          </cell>
          <cell r="AL891">
            <v>0</v>
          </cell>
          <cell r="AM891">
            <v>1</v>
          </cell>
          <cell r="AN891" t="str">
            <v>CE_02</v>
          </cell>
          <cell r="AO891">
            <v>78933333.329999998</v>
          </cell>
          <cell r="AP891" t="str">
            <v>0</v>
          </cell>
          <cell r="AQ891">
            <v>0</v>
          </cell>
          <cell r="AR891" t="str">
            <v>0</v>
          </cell>
          <cell r="AS891">
            <v>0</v>
          </cell>
          <cell r="AT891">
            <v>78933333.329999998</v>
          </cell>
          <cell r="AU891">
            <v>0</v>
          </cell>
        </row>
        <row r="892">
          <cell r="A892">
            <v>315710525</v>
          </cell>
          <cell r="B892" t="str">
            <v>GIT Censo Económico</v>
          </cell>
          <cell r="C892" t="str">
            <v>CE</v>
          </cell>
          <cell r="D892" t="str">
            <v>CE_2025_SECGEN_BDC</v>
          </cell>
          <cell r="E892" t="str">
            <v>Censo Economico</v>
          </cell>
          <cell r="F892" t="str">
            <v>Producción de información estructural</v>
          </cell>
          <cell r="G892" t="str">
            <v>Bases de datos Censal</v>
          </cell>
          <cell r="H892" t="str">
            <v>CE-Producción de información estructural-Bases de datos Censal</v>
          </cell>
          <cell r="I892" t="str">
            <v>202300000000099</v>
          </cell>
          <cell r="J892" t="str">
            <v>DIRECCIÓN TERRITORIAL CENTRAL</v>
          </cell>
          <cell r="K892" t="str">
            <v>DANE CENTRAL</v>
          </cell>
          <cell r="L892" t="str">
            <v>Talento Humano</v>
          </cell>
          <cell r="M892" t="str">
            <v>Encuestador Basico</v>
          </cell>
          <cell r="N892" t="str">
            <v>3</v>
          </cell>
          <cell r="O892">
            <v>9</v>
          </cell>
          <cell r="P892" t="str">
            <v>0</v>
          </cell>
          <cell r="Q892" t="str">
            <v>9.0000000000</v>
          </cell>
          <cell r="R892">
            <v>100</v>
          </cell>
          <cell r="S892">
            <v>3200000</v>
          </cell>
          <cell r="T892" t="str">
            <v>2025-03-17</v>
          </cell>
          <cell r="U892">
            <v>86400000</v>
          </cell>
          <cell r="V892">
            <v>86400000</v>
          </cell>
          <cell r="W892">
            <v>0</v>
          </cell>
          <cell r="X892" t="str">
            <v>no</v>
          </cell>
          <cell r="Y892" t="str">
            <v>no</v>
          </cell>
          <cell r="Z892" t="str">
            <v>77525</v>
          </cell>
          <cell r="AA892">
            <v>86400000</v>
          </cell>
          <cell r="AB892">
            <v>0</v>
          </cell>
          <cell r="AC892" t="str">
            <v>2010</v>
          </cell>
          <cell r="AD892" t="str">
            <v>GIT Censo Económico</v>
          </cell>
          <cell r="AF892" t="str">
            <v>ADMINISTRATIVA 1 X3 - -</v>
          </cell>
          <cell r="AG892" t="str">
            <v>CE_02 - Informe operativo de recolección del Censo Económico Nacional Urbano CENU 2024 finalizado.
(Línea Base 2024 70%)</v>
          </cell>
          <cell r="AH892">
            <v>1</v>
          </cell>
          <cell r="AI892">
            <v>0</v>
          </cell>
          <cell r="AJ892">
            <v>0</v>
          </cell>
          <cell r="AK892">
            <v>0</v>
          </cell>
          <cell r="AL892">
            <v>0</v>
          </cell>
          <cell r="AM892">
            <v>1</v>
          </cell>
          <cell r="AN892" t="str">
            <v>CE_02</v>
          </cell>
          <cell r="AO892">
            <v>86400000</v>
          </cell>
          <cell r="AP892" t="str">
            <v>0</v>
          </cell>
          <cell r="AQ892">
            <v>0</v>
          </cell>
          <cell r="AR892" t="str">
            <v>0</v>
          </cell>
          <cell r="AS892">
            <v>0</v>
          </cell>
          <cell r="AT892">
            <v>86400000</v>
          </cell>
          <cell r="AU892">
            <v>0</v>
          </cell>
        </row>
        <row r="893">
          <cell r="A893">
            <v>311410525</v>
          </cell>
          <cell r="B893" t="str">
            <v>GIT Censo Económico</v>
          </cell>
          <cell r="C893" t="str">
            <v>CE</v>
          </cell>
          <cell r="D893" t="str">
            <v>CE_2025_DRA_BDC</v>
          </cell>
          <cell r="E893" t="str">
            <v>Censo Economico</v>
          </cell>
          <cell r="F893" t="str">
            <v>Producción de información estructural</v>
          </cell>
          <cell r="G893" t="str">
            <v>Bases de datos Censal</v>
          </cell>
          <cell r="H893" t="str">
            <v>CE-Producción de información estructural-Bases de datos Censal</v>
          </cell>
          <cell r="I893" t="str">
            <v>202300000000099</v>
          </cell>
          <cell r="J893" t="str">
            <v>DIRECCIÓN TERRITORIAL CENTRAL</v>
          </cell>
          <cell r="K893" t="str">
            <v>DANE CENTRAL</v>
          </cell>
          <cell r="L893" t="str">
            <v>Talento Humano</v>
          </cell>
          <cell r="M893" t="str">
            <v>Profesional Junior</v>
          </cell>
          <cell r="N893" t="str">
            <v>1</v>
          </cell>
          <cell r="O893">
            <v>10</v>
          </cell>
          <cell r="P893" t="str">
            <v>21</v>
          </cell>
          <cell r="Q893" t="str">
            <v>10.7000000000</v>
          </cell>
          <cell r="R893">
            <v>100</v>
          </cell>
          <cell r="S893">
            <v>4000000</v>
          </cell>
          <cell r="T893" t="str">
            <v>2025-02-03</v>
          </cell>
          <cell r="U893">
            <v>42800000</v>
          </cell>
          <cell r="V893">
            <v>42800000</v>
          </cell>
          <cell r="W893">
            <v>0</v>
          </cell>
          <cell r="X893" t="str">
            <v>no</v>
          </cell>
          <cell r="Y893" t="str">
            <v>no</v>
          </cell>
          <cell r="Z893" t="str">
            <v>46225</v>
          </cell>
          <cell r="AA893">
            <v>42800000</v>
          </cell>
          <cell r="AB893">
            <v>0</v>
          </cell>
          <cell r="AC893" t="str">
            <v>681</v>
          </cell>
          <cell r="AD893" t="str">
            <v>GIT Censo Económico</v>
          </cell>
          <cell r="AF893" t="str">
            <v>APOYO ADMINISTRATIVO - -</v>
          </cell>
          <cell r="AG893" t="str">
            <v>CE_02 - Informe operativo de recolección del Censo Económico Nacional Urbano CENU 2024 finalizado.
(Línea Base 2024 70%)</v>
          </cell>
          <cell r="AH893">
            <v>1</v>
          </cell>
          <cell r="AI893">
            <v>0</v>
          </cell>
          <cell r="AJ893">
            <v>0</v>
          </cell>
          <cell r="AK893">
            <v>0</v>
          </cell>
          <cell r="AL893">
            <v>0</v>
          </cell>
          <cell r="AM893">
            <v>1</v>
          </cell>
          <cell r="AN893" t="str">
            <v>CE_02</v>
          </cell>
          <cell r="AO893">
            <v>42800000</v>
          </cell>
          <cell r="AP893" t="str">
            <v>0</v>
          </cell>
          <cell r="AQ893">
            <v>0</v>
          </cell>
          <cell r="AR893" t="str">
            <v>0</v>
          </cell>
          <cell r="AS893">
            <v>0</v>
          </cell>
          <cell r="AT893">
            <v>42800000</v>
          </cell>
          <cell r="AU893">
            <v>0</v>
          </cell>
        </row>
        <row r="894">
          <cell r="A894">
            <v>311510525</v>
          </cell>
          <cell r="B894" t="str">
            <v>GIT Censo Económico</v>
          </cell>
          <cell r="C894" t="str">
            <v>CE</v>
          </cell>
          <cell r="D894" t="str">
            <v>CE_2025_DRA_BDC</v>
          </cell>
          <cell r="E894" t="str">
            <v>Censo Economico</v>
          </cell>
          <cell r="F894" t="str">
            <v>Producción de información estructural</v>
          </cell>
          <cell r="G894" t="str">
            <v>Bases de datos Censal</v>
          </cell>
          <cell r="H894" t="str">
            <v>CE-Producción de información estructural-Bases de datos Censal</v>
          </cell>
          <cell r="I894" t="str">
            <v>202300000000099</v>
          </cell>
          <cell r="J894" t="str">
            <v>DIRECCIÓN TERRITORIAL CENTRAL</v>
          </cell>
          <cell r="K894" t="str">
            <v>DANE CENTRAL</v>
          </cell>
          <cell r="L894" t="str">
            <v>Talento Humano</v>
          </cell>
          <cell r="M894" t="str">
            <v>Profesional Junior</v>
          </cell>
          <cell r="N894" t="str">
            <v>3</v>
          </cell>
          <cell r="O894">
            <v>10</v>
          </cell>
          <cell r="P894" t="str">
            <v>5</v>
          </cell>
          <cell r="Q894" t="str">
            <v>10.1666666667</v>
          </cell>
          <cell r="R894">
            <v>100</v>
          </cell>
          <cell r="S894">
            <v>4635000</v>
          </cell>
          <cell r="T894" t="str">
            <v>2025-02-24</v>
          </cell>
          <cell r="U894">
            <v>141367500</v>
          </cell>
          <cell r="V894">
            <v>141367500</v>
          </cell>
          <cell r="W894">
            <v>0</v>
          </cell>
          <cell r="X894" t="str">
            <v>no</v>
          </cell>
          <cell r="Y894" t="str">
            <v>no</v>
          </cell>
          <cell r="Z894" t="str">
            <v>49925</v>
          </cell>
          <cell r="AA894">
            <v>141367500</v>
          </cell>
          <cell r="AB894">
            <v>0</v>
          </cell>
          <cell r="AC894" t="str">
            <v>405</v>
          </cell>
          <cell r="AD894" t="str">
            <v>GIT Censo Económico</v>
          </cell>
          <cell r="AF894" t="str">
            <v>TH GRUPO BASE AUTODILIGENCIAMIENTO ANALISTAS CONSTRUCCIÓN - -</v>
          </cell>
          <cell r="AG894" t="str">
            <v>CE_02 - Informe operativo de recolección del Censo Económico Nacional Urbano CENU 2024 finalizado.
(Línea Base 2024 70%)</v>
          </cell>
          <cell r="AH894">
            <v>1</v>
          </cell>
          <cell r="AI894">
            <v>0</v>
          </cell>
          <cell r="AJ894">
            <v>0</v>
          </cell>
          <cell r="AK894">
            <v>0</v>
          </cell>
          <cell r="AL894">
            <v>0</v>
          </cell>
          <cell r="AM894">
            <v>1</v>
          </cell>
          <cell r="AN894" t="str">
            <v>CE_02</v>
          </cell>
          <cell r="AO894">
            <v>141367500</v>
          </cell>
          <cell r="AP894" t="str">
            <v>0</v>
          </cell>
          <cell r="AQ894">
            <v>0</v>
          </cell>
          <cell r="AR894" t="str">
            <v>0</v>
          </cell>
          <cell r="AS894">
            <v>0</v>
          </cell>
          <cell r="AT894">
            <v>141367500</v>
          </cell>
          <cell r="AU894">
            <v>0</v>
          </cell>
        </row>
        <row r="895">
          <cell r="A895">
            <v>314810525</v>
          </cell>
          <cell r="B895" t="str">
            <v>GIT Censo Económico</v>
          </cell>
          <cell r="C895" t="str">
            <v>CE</v>
          </cell>
          <cell r="D895" t="str">
            <v>CE_2025_GIT_CE_BDC</v>
          </cell>
          <cell r="E895" t="str">
            <v>Censo Economico</v>
          </cell>
          <cell r="F895" t="str">
            <v>Producción de información estructural</v>
          </cell>
          <cell r="G895" t="str">
            <v>Bases de datos Censal</v>
          </cell>
          <cell r="H895" t="str">
            <v>CE-Producción de información estructural-Bases de datos Censal</v>
          </cell>
          <cell r="I895" t="str">
            <v>202300000000099</v>
          </cell>
          <cell r="J895" t="str">
            <v>DIRECCIÓN TERRITORIAL CENTRAL</v>
          </cell>
          <cell r="K895" t="str">
            <v>DANE CENTRAL</v>
          </cell>
          <cell r="L895" t="str">
            <v>Talento Humano</v>
          </cell>
          <cell r="M895" t="str">
            <v>Profesional</v>
          </cell>
          <cell r="N895" t="str">
            <v>5</v>
          </cell>
          <cell r="O895">
            <v>3</v>
          </cell>
          <cell r="P895" t="str">
            <v>0</v>
          </cell>
          <cell r="Q895" t="str">
            <v>3</v>
          </cell>
          <cell r="R895">
            <v>100</v>
          </cell>
          <cell r="S895">
            <v>6300000</v>
          </cell>
          <cell r="T895" t="str">
            <v>2025-08-01</v>
          </cell>
          <cell r="U895">
            <v>94500000</v>
          </cell>
          <cell r="V895">
            <v>94500000</v>
          </cell>
          <cell r="W895">
            <v>0</v>
          </cell>
          <cell r="X895" t="str">
            <v>no</v>
          </cell>
          <cell r="Y895" t="str">
            <v>no</v>
          </cell>
          <cell r="Z895" t="str">
            <v>38225</v>
          </cell>
          <cell r="AA895">
            <v>94500000</v>
          </cell>
          <cell r="AB895">
            <v>0</v>
          </cell>
          <cell r="AC895" t="str">
            <v>522</v>
          </cell>
          <cell r="AD895" t="str">
            <v>GIT Censo Económico</v>
          </cell>
          <cell r="AF895" t="str">
            <v>ARTICULADOR LOGÍSTICA DE MATERIALES 1 - -</v>
          </cell>
          <cell r="AG895" t="str">
            <v>CE_01 - Documentos con los principales resultados, logros y dificultades en el desarrollo de los operativos de recolección del Censo Económico Nacional Urbano (Línea Base 2024 94%)</v>
          </cell>
          <cell r="AH895">
            <v>1</v>
          </cell>
          <cell r="AI895">
            <v>0</v>
          </cell>
          <cell r="AJ895">
            <v>0</v>
          </cell>
          <cell r="AK895">
            <v>0</v>
          </cell>
          <cell r="AL895">
            <v>0</v>
          </cell>
          <cell r="AM895">
            <v>1</v>
          </cell>
          <cell r="AN895" t="str">
            <v>CE_01</v>
          </cell>
          <cell r="AO895">
            <v>94500000</v>
          </cell>
          <cell r="AP895" t="str">
            <v>0</v>
          </cell>
          <cell r="AQ895">
            <v>0</v>
          </cell>
          <cell r="AR895" t="str">
            <v>0</v>
          </cell>
          <cell r="AS895">
            <v>0</v>
          </cell>
          <cell r="AT895">
            <v>94500000</v>
          </cell>
          <cell r="AU895">
            <v>0</v>
          </cell>
        </row>
        <row r="896">
          <cell r="A896">
            <v>315610525</v>
          </cell>
          <cell r="B896" t="str">
            <v>GIT Censo Económico</v>
          </cell>
          <cell r="C896" t="str">
            <v>CE</v>
          </cell>
          <cell r="D896" t="str">
            <v>CE_2025_JURIDICA_BDC</v>
          </cell>
          <cell r="E896" t="str">
            <v>Censo Economico</v>
          </cell>
          <cell r="F896" t="str">
            <v>Producción de información estructural</v>
          </cell>
          <cell r="G896" t="str">
            <v>Bases de datos Censal</v>
          </cell>
          <cell r="H896" t="str">
            <v>CE-Producción de información estructural-Bases de datos Censal</v>
          </cell>
          <cell r="I896" t="str">
            <v>202300000000099</v>
          </cell>
          <cell r="J896" t="str">
            <v>DIRECCIÓN TERRITORIAL CENTRAL</v>
          </cell>
          <cell r="K896" t="str">
            <v>DANE CENTRAL</v>
          </cell>
          <cell r="L896" t="str">
            <v>Talento Humano</v>
          </cell>
          <cell r="M896" t="str">
            <v>Profesional</v>
          </cell>
          <cell r="N896" t="str">
            <v>1</v>
          </cell>
          <cell r="O896">
            <v>10</v>
          </cell>
          <cell r="P896" t="str">
            <v>25</v>
          </cell>
          <cell r="Q896" t="str">
            <v>10.8333333333</v>
          </cell>
          <cell r="R896">
            <v>100</v>
          </cell>
          <cell r="S896">
            <v>9000000</v>
          </cell>
          <cell r="T896" t="str">
            <v>2025-02-24</v>
          </cell>
          <cell r="U896">
            <v>97500000</v>
          </cell>
          <cell r="V896">
            <v>97500000</v>
          </cell>
          <cell r="W896">
            <v>0</v>
          </cell>
          <cell r="X896" t="str">
            <v>no</v>
          </cell>
          <cell r="Y896" t="str">
            <v>no</v>
          </cell>
          <cell r="Z896" t="str">
            <v>49225</v>
          </cell>
          <cell r="AA896">
            <v>97500000</v>
          </cell>
          <cell r="AB896">
            <v>0</v>
          </cell>
          <cell r="AC896" t="str">
            <v>853</v>
          </cell>
          <cell r="AD896" t="str">
            <v>GIT Censo Económico</v>
          </cell>
          <cell r="AF896" t="str">
            <v>CAMILO ERNESTO VILLAMIL GÓMEZ - -</v>
          </cell>
          <cell r="AG896" t="str">
            <v>CE_02 - Informe operativo de recolección del Censo Económico Nacional Urbano CENU 2024 finalizado.
(Línea Base 2024 70%)</v>
          </cell>
          <cell r="AH896">
            <v>1</v>
          </cell>
          <cell r="AI896">
            <v>0</v>
          </cell>
          <cell r="AJ896">
            <v>0</v>
          </cell>
          <cell r="AK896">
            <v>0</v>
          </cell>
          <cell r="AL896">
            <v>0</v>
          </cell>
          <cell r="AM896">
            <v>1</v>
          </cell>
          <cell r="AN896" t="str">
            <v>CE_02</v>
          </cell>
          <cell r="AO896">
            <v>97500000</v>
          </cell>
          <cell r="AP896" t="str">
            <v>0</v>
          </cell>
          <cell r="AQ896">
            <v>0</v>
          </cell>
          <cell r="AR896" t="str">
            <v>0</v>
          </cell>
          <cell r="AS896">
            <v>0</v>
          </cell>
          <cell r="AT896">
            <v>97500000</v>
          </cell>
          <cell r="AU896">
            <v>0</v>
          </cell>
        </row>
        <row r="897">
          <cell r="A897">
            <v>316310525</v>
          </cell>
          <cell r="B897" t="str">
            <v>GIT Censo Económico</v>
          </cell>
          <cell r="C897" t="str">
            <v>CE</v>
          </cell>
          <cell r="D897" t="str">
            <v>CE_2025_SISTEMAS_SE</v>
          </cell>
          <cell r="E897" t="str">
            <v>Censo Economico</v>
          </cell>
          <cell r="F897" t="str">
            <v>Producción de información estructural</v>
          </cell>
          <cell r="G897" t="str">
            <v>Servicio de evaluación</v>
          </cell>
          <cell r="H897" t="str">
            <v>CE-Producción de información estructural-Servicio de evaluación</v>
          </cell>
          <cell r="I897" t="str">
            <v>202300000000099</v>
          </cell>
          <cell r="J897" t="str">
            <v>DIRECCIÓN TERRITORIAL CENTRAL</v>
          </cell>
          <cell r="K897" t="str">
            <v>DANE CENTRAL</v>
          </cell>
          <cell r="L897" t="str">
            <v>Talento Humano</v>
          </cell>
          <cell r="M897" t="str">
            <v>Profesional Junior</v>
          </cell>
          <cell r="N897" t="str">
            <v>1</v>
          </cell>
          <cell r="O897">
            <v>10</v>
          </cell>
          <cell r="P897" t="str">
            <v>15</v>
          </cell>
          <cell r="Q897" t="str">
            <v>10.5000000000</v>
          </cell>
          <cell r="R897">
            <v>100</v>
          </cell>
          <cell r="S897">
            <v>4600000</v>
          </cell>
          <cell r="T897" t="str">
            <v>2025-02-14</v>
          </cell>
          <cell r="U897">
            <v>48300000</v>
          </cell>
          <cell r="V897">
            <v>48300000</v>
          </cell>
          <cell r="W897">
            <v>0</v>
          </cell>
          <cell r="X897" t="str">
            <v>NO</v>
          </cell>
          <cell r="Y897" t="str">
            <v>NO</v>
          </cell>
          <cell r="Z897" t="str">
            <v>34425</v>
          </cell>
          <cell r="AA897">
            <v>48300000</v>
          </cell>
          <cell r="AB897">
            <v>0</v>
          </cell>
          <cell r="AC897" t="str">
            <v>254</v>
          </cell>
          <cell r="AD897" t="str">
            <v>GIT Censo Económico</v>
          </cell>
          <cell r="AF897" t="str">
            <v>DOCUMENTADOR - -</v>
          </cell>
          <cell r="AG897" t="str">
            <v>CE_11 - Elaborar un documento que consolide el diseño e implementación de la estrategia de comunicación y difusión de los resultados del Censo Económico a los grupos de interés.</v>
          </cell>
          <cell r="AH897">
            <v>1</v>
          </cell>
          <cell r="AI897">
            <v>0</v>
          </cell>
          <cell r="AJ897">
            <v>0</v>
          </cell>
          <cell r="AK897">
            <v>0</v>
          </cell>
          <cell r="AL897">
            <v>0</v>
          </cell>
          <cell r="AM897">
            <v>1</v>
          </cell>
          <cell r="AN897" t="str">
            <v>CE_11</v>
          </cell>
          <cell r="AO897">
            <v>48300000</v>
          </cell>
          <cell r="AP897" t="str">
            <v>0</v>
          </cell>
          <cell r="AQ897">
            <v>0</v>
          </cell>
          <cell r="AR897" t="str">
            <v>0</v>
          </cell>
          <cell r="AS897">
            <v>0</v>
          </cell>
          <cell r="AT897">
            <v>48300000</v>
          </cell>
          <cell r="AU897">
            <v>0</v>
          </cell>
        </row>
        <row r="898">
          <cell r="A898">
            <v>308310525</v>
          </cell>
          <cell r="B898" t="str">
            <v>GIT Censo Económico</v>
          </cell>
          <cell r="C898" t="str">
            <v>CE</v>
          </cell>
          <cell r="D898" t="str">
            <v>CE_2025_DICE_SE</v>
          </cell>
          <cell r="E898" t="str">
            <v>Censo Economico</v>
          </cell>
          <cell r="F898" t="str">
            <v>Producción de información estructural</v>
          </cell>
          <cell r="G898" t="str">
            <v>Servicio de evaluación</v>
          </cell>
          <cell r="H898" t="str">
            <v>CE-Producción de información estructural-Servicio de evaluación</v>
          </cell>
          <cell r="I898" t="str">
            <v>202300000000099</v>
          </cell>
          <cell r="J898" t="str">
            <v>DIRECCIÓN TERRITORIAL CENTRAL</v>
          </cell>
          <cell r="K898" t="str">
            <v>DANE CENTRAL</v>
          </cell>
          <cell r="L898" t="str">
            <v>Talento Humano</v>
          </cell>
          <cell r="M898" t="str">
            <v>Profesional Junior</v>
          </cell>
          <cell r="N898" t="str">
            <v>1</v>
          </cell>
          <cell r="O898">
            <v>9</v>
          </cell>
          <cell r="P898" t="str">
            <v>18</v>
          </cell>
          <cell r="Q898" t="str">
            <v>9.6000000000</v>
          </cell>
          <cell r="R898">
            <v>100</v>
          </cell>
          <cell r="S898">
            <v>3392000</v>
          </cell>
          <cell r="T898" t="str">
            <v>2025-02-25</v>
          </cell>
          <cell r="U898">
            <v>32563200</v>
          </cell>
          <cell r="V898">
            <v>32563200</v>
          </cell>
          <cell r="W898">
            <v>0</v>
          </cell>
          <cell r="X898" t="str">
            <v>no</v>
          </cell>
          <cell r="Y898" t="str">
            <v>no</v>
          </cell>
          <cell r="Z898" t="str">
            <v>89825</v>
          </cell>
          <cell r="AA898">
            <v>32563200</v>
          </cell>
          <cell r="AB898">
            <v>0</v>
          </cell>
          <cell r="AC898" t="str">
            <v>3452</v>
          </cell>
          <cell r="AD898" t="str">
            <v>GIT Censo Económico</v>
          </cell>
          <cell r="AF898" t="str">
            <v>PEDRAZA WILMER - -</v>
          </cell>
          <cell r="AG898" t="str">
            <v>CE_11 - Elaborar un documento que consolide el diseño e implementación de la estrategia de comunicación y difusión de los resultados del Censo Económico a los grupos de interés.</v>
          </cell>
          <cell r="AH898">
            <v>1</v>
          </cell>
          <cell r="AI898">
            <v>0</v>
          </cell>
          <cell r="AJ898">
            <v>0</v>
          </cell>
          <cell r="AK898">
            <v>0</v>
          </cell>
          <cell r="AL898">
            <v>0</v>
          </cell>
          <cell r="AM898">
            <v>1</v>
          </cell>
          <cell r="AN898" t="str">
            <v>CE_11</v>
          </cell>
          <cell r="AO898">
            <v>32563200</v>
          </cell>
          <cell r="AP898" t="str">
            <v>0</v>
          </cell>
          <cell r="AQ898">
            <v>0</v>
          </cell>
          <cell r="AR898" t="str">
            <v>0</v>
          </cell>
          <cell r="AS898">
            <v>0</v>
          </cell>
          <cell r="AT898">
            <v>32563200</v>
          </cell>
          <cell r="AU898">
            <v>0</v>
          </cell>
        </row>
        <row r="899">
          <cell r="A899">
            <v>308210525</v>
          </cell>
          <cell r="B899" t="str">
            <v>GIT Censo Económico</v>
          </cell>
          <cell r="C899" t="str">
            <v>CE</v>
          </cell>
          <cell r="D899" t="str">
            <v>CE_2025_DICE_SE</v>
          </cell>
          <cell r="E899" t="str">
            <v>Censo Economico</v>
          </cell>
          <cell r="F899" t="str">
            <v>Producción de información estructural</v>
          </cell>
          <cell r="G899" t="str">
            <v>Servicio de evaluación</v>
          </cell>
          <cell r="H899" t="str">
            <v>CE-Producción de información estructural-Servicio de evaluación</v>
          </cell>
          <cell r="I899" t="str">
            <v>202300000000099</v>
          </cell>
          <cell r="J899" t="str">
            <v>DIRECCIÓN TERRITORIAL CENTRAL</v>
          </cell>
          <cell r="K899" t="str">
            <v>DANE CENTRAL</v>
          </cell>
          <cell r="L899" t="str">
            <v>Talento Humano</v>
          </cell>
          <cell r="M899" t="str">
            <v>Profesional</v>
          </cell>
          <cell r="N899" t="str">
            <v>1</v>
          </cell>
          <cell r="O899">
            <v>10</v>
          </cell>
          <cell r="P899" t="str">
            <v>28</v>
          </cell>
          <cell r="Q899" t="str">
            <v>10.9333333333333</v>
          </cell>
          <cell r="R899">
            <v>100</v>
          </cell>
          <cell r="S899">
            <v>6180000</v>
          </cell>
          <cell r="T899" t="str">
            <v>2025-01-08 00:00:00</v>
          </cell>
          <cell r="U899">
            <v>67568000</v>
          </cell>
          <cell r="V899">
            <v>67568000</v>
          </cell>
          <cell r="W899">
            <v>0</v>
          </cell>
          <cell r="X899" t="str">
            <v>NO</v>
          </cell>
          <cell r="Y899" t="str">
            <v>NO</v>
          </cell>
          <cell r="Z899" t="str">
            <v>48625</v>
          </cell>
          <cell r="AA899">
            <v>67568000</v>
          </cell>
          <cell r="AB899">
            <v>0</v>
          </cell>
          <cell r="AC899" t="str">
            <v>866</v>
          </cell>
          <cell r="AD899" t="str">
            <v>GIT Censo Económico</v>
          </cell>
          <cell r="AF899" t="str">
            <v>RODRÍGUEZ AGUDO PAULA CAMILA  - -</v>
          </cell>
          <cell r="AG899" t="str">
            <v>CE_11 - Elaborar un documento que consolide el diseño e implementación de la estrategia de comunicación y difusión de los resultados del Censo Económico a los grupos de interés.</v>
          </cell>
          <cell r="AH899">
            <v>1</v>
          </cell>
          <cell r="AI899">
            <v>0</v>
          </cell>
          <cell r="AJ899">
            <v>0</v>
          </cell>
          <cell r="AK899">
            <v>0</v>
          </cell>
          <cell r="AL899">
            <v>0</v>
          </cell>
          <cell r="AM899">
            <v>1</v>
          </cell>
          <cell r="AN899" t="str">
            <v>CE_11</v>
          </cell>
          <cell r="AO899">
            <v>67568000</v>
          </cell>
          <cell r="AP899" t="str">
            <v>0</v>
          </cell>
          <cell r="AQ899">
            <v>0</v>
          </cell>
          <cell r="AR899" t="str">
            <v>0</v>
          </cell>
          <cell r="AS899">
            <v>0</v>
          </cell>
          <cell r="AT899">
            <v>67568000</v>
          </cell>
          <cell r="AU899">
            <v>0</v>
          </cell>
        </row>
        <row r="900">
          <cell r="A900">
            <v>308110525</v>
          </cell>
          <cell r="B900" t="str">
            <v>GIT Censo Económico</v>
          </cell>
          <cell r="C900" t="str">
            <v>CE</v>
          </cell>
          <cell r="D900" t="str">
            <v>CE_2025_DICE_SE</v>
          </cell>
          <cell r="E900" t="str">
            <v>Censo Economico</v>
          </cell>
          <cell r="F900" t="str">
            <v>Producción de información estructural</v>
          </cell>
          <cell r="G900" t="str">
            <v>Servicio de evaluación</v>
          </cell>
          <cell r="H900" t="str">
            <v>CE-Producción de información estructural-Servicio de evaluación</v>
          </cell>
          <cell r="I900" t="str">
            <v>202300000000099</v>
          </cell>
          <cell r="J900" t="str">
            <v>DIRECCIÓN TERRITORIAL CENTRAL</v>
          </cell>
          <cell r="K900" t="str">
            <v>DANE CENTRAL</v>
          </cell>
          <cell r="L900" t="str">
            <v>Talento Humano</v>
          </cell>
          <cell r="M900" t="str">
            <v>Profesional</v>
          </cell>
          <cell r="N900" t="str">
            <v>1</v>
          </cell>
          <cell r="O900">
            <v>11</v>
          </cell>
          <cell r="P900" t="str">
            <v>7</v>
          </cell>
          <cell r="Q900" t="str">
            <v>11.2333333333333</v>
          </cell>
          <cell r="R900">
            <v>100</v>
          </cell>
          <cell r="S900">
            <v>6180000</v>
          </cell>
          <cell r="T900" t="str">
            <v>2025-01-13 00:00:00</v>
          </cell>
          <cell r="U900">
            <v>69422000</v>
          </cell>
          <cell r="V900">
            <v>69422000</v>
          </cell>
          <cell r="W900">
            <v>0</v>
          </cell>
          <cell r="X900" t="str">
            <v>NO</v>
          </cell>
          <cell r="Y900" t="str">
            <v>NO</v>
          </cell>
          <cell r="Z900" t="str">
            <v>64025</v>
          </cell>
          <cell r="AA900">
            <v>69422000</v>
          </cell>
          <cell r="AB900">
            <v>0</v>
          </cell>
          <cell r="AC900" t="str">
            <v>1678</v>
          </cell>
          <cell r="AD900" t="str">
            <v>GIT Censo Económico</v>
          </cell>
          <cell r="AF900" t="str">
            <v>CONTRERAS BECERRA MARIA CAMILA - -</v>
          </cell>
          <cell r="AG900" t="str">
            <v>CE_11 - Elaborar un documento que consolide el diseño e implementación de la estrategia de comunicación y difusión de los resultados del Censo Económico a los grupos de interés.</v>
          </cell>
          <cell r="AH900">
            <v>1</v>
          </cell>
          <cell r="AI900">
            <v>0</v>
          </cell>
          <cell r="AJ900">
            <v>0</v>
          </cell>
          <cell r="AK900">
            <v>0</v>
          </cell>
          <cell r="AL900">
            <v>0</v>
          </cell>
          <cell r="AM900">
            <v>1</v>
          </cell>
          <cell r="AN900" t="str">
            <v>CE_11</v>
          </cell>
          <cell r="AO900">
            <v>69422000</v>
          </cell>
          <cell r="AP900" t="str">
            <v>0</v>
          </cell>
          <cell r="AQ900">
            <v>0</v>
          </cell>
          <cell r="AR900" t="str">
            <v>0</v>
          </cell>
          <cell r="AS900">
            <v>0</v>
          </cell>
          <cell r="AT900">
            <v>69422000</v>
          </cell>
          <cell r="AU900">
            <v>0</v>
          </cell>
        </row>
        <row r="901">
          <cell r="A901">
            <v>308010525</v>
          </cell>
          <cell r="B901" t="str">
            <v>GIT Censo Económico</v>
          </cell>
          <cell r="C901" t="str">
            <v>CE</v>
          </cell>
          <cell r="D901" t="str">
            <v>CE_2025_DICE_SE</v>
          </cell>
          <cell r="E901" t="str">
            <v>Censo Economico</v>
          </cell>
          <cell r="F901" t="str">
            <v>Producción de información estructural</v>
          </cell>
          <cell r="G901" t="str">
            <v>Servicio de evaluación</v>
          </cell>
          <cell r="H901" t="str">
            <v>CE-Producción de información estructural-Servicio de evaluación</v>
          </cell>
          <cell r="I901" t="str">
            <v>202300000000099</v>
          </cell>
          <cell r="J901" t="str">
            <v>DIRECCIÓN TERRITORIAL CENTRAL</v>
          </cell>
          <cell r="K901" t="str">
            <v>DANE CENTRAL</v>
          </cell>
          <cell r="L901" t="str">
            <v>Talento Humano</v>
          </cell>
          <cell r="M901" t="str">
            <v>Profesional</v>
          </cell>
          <cell r="N901" t="str">
            <v>1</v>
          </cell>
          <cell r="O901">
            <v>10</v>
          </cell>
          <cell r="P901" t="str">
            <v>15</v>
          </cell>
          <cell r="Q901" t="str">
            <v>10.5000000000</v>
          </cell>
          <cell r="R901">
            <v>100</v>
          </cell>
          <cell r="S901">
            <v>6500000</v>
          </cell>
          <cell r="T901" t="str">
            <v>2025-02-17</v>
          </cell>
          <cell r="U901">
            <v>68250000</v>
          </cell>
          <cell r="V901">
            <v>68250000</v>
          </cell>
          <cell r="W901">
            <v>0</v>
          </cell>
          <cell r="X901" t="str">
            <v>NO</v>
          </cell>
          <cell r="Y901" t="str">
            <v>NO</v>
          </cell>
          <cell r="Z901" t="str">
            <v>79625</v>
          </cell>
          <cell r="AA901">
            <v>68250000</v>
          </cell>
          <cell r="AB901">
            <v>0</v>
          </cell>
          <cell r="AC901" t="str">
            <v>2159</v>
          </cell>
          <cell r="AD901" t="str">
            <v>GIT Censo Económico</v>
          </cell>
          <cell r="AF901" t="str">
            <v>VICTORIA CUARTAS - CREADOR DE CONTENIDO VC</v>
          </cell>
          <cell r="AG901" t="str">
            <v>CE_11 - Elaborar un documento que consolide el diseño e implementación de la estrategia de comunicación y difusión de los resultados del Censo Económico a los grupos de interés.</v>
          </cell>
          <cell r="AH901">
            <v>1</v>
          </cell>
          <cell r="AI901">
            <v>0</v>
          </cell>
          <cell r="AJ901">
            <v>0</v>
          </cell>
          <cell r="AK901">
            <v>0</v>
          </cell>
          <cell r="AL901">
            <v>0</v>
          </cell>
          <cell r="AM901">
            <v>1</v>
          </cell>
          <cell r="AN901" t="str">
            <v>CE_11</v>
          </cell>
          <cell r="AO901">
            <v>68250000</v>
          </cell>
          <cell r="AP901" t="str">
            <v>0</v>
          </cell>
          <cell r="AQ901">
            <v>0</v>
          </cell>
          <cell r="AR901" t="str">
            <v>0</v>
          </cell>
          <cell r="AS901">
            <v>0</v>
          </cell>
          <cell r="AT901">
            <v>68250000</v>
          </cell>
          <cell r="AU901">
            <v>0</v>
          </cell>
        </row>
        <row r="902">
          <cell r="A902">
            <v>307910525</v>
          </cell>
          <cell r="B902" t="str">
            <v>GIT Censo Económico</v>
          </cell>
          <cell r="C902" t="str">
            <v>CE</v>
          </cell>
          <cell r="D902" t="str">
            <v>CE_2025_DICE_SE</v>
          </cell>
          <cell r="E902" t="str">
            <v>Censo Economico</v>
          </cell>
          <cell r="F902" t="str">
            <v>Producción de información estructural</v>
          </cell>
          <cell r="G902" t="str">
            <v>Servicio de evaluación</v>
          </cell>
          <cell r="H902" t="str">
            <v>CE-Producción de información estructural-Servicio de evaluación</v>
          </cell>
          <cell r="I902" t="str">
            <v>202300000000099</v>
          </cell>
          <cell r="J902" t="str">
            <v>DIRECCIÓN TERRITORIAL CENTRAL</v>
          </cell>
          <cell r="K902" t="str">
            <v>DANE CENTRAL</v>
          </cell>
          <cell r="L902" t="str">
            <v>Talento Humano</v>
          </cell>
          <cell r="M902" t="str">
            <v>Profesional</v>
          </cell>
          <cell r="N902" t="str">
            <v>1</v>
          </cell>
          <cell r="O902">
            <v>10</v>
          </cell>
          <cell r="P902" t="str">
            <v>24</v>
          </cell>
          <cell r="Q902" t="str">
            <v>10.8000000000</v>
          </cell>
          <cell r="R902">
            <v>100</v>
          </cell>
          <cell r="S902">
            <v>6100000</v>
          </cell>
          <cell r="T902" t="str">
            <v>2025-02-07</v>
          </cell>
          <cell r="U902">
            <v>65880000</v>
          </cell>
          <cell r="V902">
            <v>65880000</v>
          </cell>
          <cell r="W902">
            <v>0</v>
          </cell>
          <cell r="X902" t="str">
            <v>NO</v>
          </cell>
          <cell r="Y902" t="str">
            <v>NO</v>
          </cell>
          <cell r="Z902" t="str">
            <v>66225</v>
          </cell>
          <cell r="AA902">
            <v>65880000</v>
          </cell>
          <cell r="AB902">
            <v>0</v>
          </cell>
          <cell r="AC902" t="str">
            <v>1802</v>
          </cell>
          <cell r="AD902" t="str">
            <v>GIT Censo Económico</v>
          </cell>
          <cell r="AF902" t="str">
            <v>PERSONA NUEVA 1 ÉTNICOS - -</v>
          </cell>
          <cell r="AG902" t="str">
            <v>CE_11 - Elaborar un documento que consolide el diseño e implementación de la estrategia de comunicación y difusión de los resultados del Censo Económico a los grupos de interés.</v>
          </cell>
          <cell r="AH902">
            <v>1</v>
          </cell>
          <cell r="AI902">
            <v>0</v>
          </cell>
          <cell r="AJ902">
            <v>0</v>
          </cell>
          <cell r="AK902">
            <v>0</v>
          </cell>
          <cell r="AL902">
            <v>0</v>
          </cell>
          <cell r="AM902">
            <v>1</v>
          </cell>
          <cell r="AN902" t="str">
            <v>CE_11</v>
          </cell>
          <cell r="AO902">
            <v>65880000</v>
          </cell>
          <cell r="AP902" t="str">
            <v>0</v>
          </cell>
          <cell r="AQ902">
            <v>0</v>
          </cell>
          <cell r="AR902" t="str">
            <v>0</v>
          </cell>
          <cell r="AS902">
            <v>0</v>
          </cell>
          <cell r="AT902">
            <v>65880000</v>
          </cell>
          <cell r="AU902">
            <v>0</v>
          </cell>
        </row>
        <row r="903">
          <cell r="A903">
            <v>307710525</v>
          </cell>
          <cell r="B903" t="str">
            <v>GIT Censo Económico</v>
          </cell>
          <cell r="C903" t="str">
            <v>CE</v>
          </cell>
          <cell r="D903" t="str">
            <v>CE_2025_DICE_SE</v>
          </cell>
          <cell r="E903" t="str">
            <v>Censo Economico</v>
          </cell>
          <cell r="F903" t="str">
            <v>Producción de información estructural</v>
          </cell>
          <cell r="G903" t="str">
            <v>Servicio de evaluación</v>
          </cell>
          <cell r="H903" t="str">
            <v>CE-Producción de información estructural-Servicio de evaluación</v>
          </cell>
          <cell r="I903" t="str">
            <v>202300000000099</v>
          </cell>
          <cell r="J903" t="str">
            <v>DIRECCIÓN TERRITORIAL CENTRAL</v>
          </cell>
          <cell r="K903" t="str">
            <v>DANE CENTRAL</v>
          </cell>
          <cell r="L903" t="str">
            <v>Talento Humano</v>
          </cell>
          <cell r="M903" t="str">
            <v>Profesional Junior</v>
          </cell>
          <cell r="N903" t="str">
            <v>1</v>
          </cell>
          <cell r="O903">
            <v>10</v>
          </cell>
          <cell r="P903" t="str">
            <v>27</v>
          </cell>
          <cell r="Q903" t="str">
            <v>10.9</v>
          </cell>
          <cell r="R903">
            <v>100</v>
          </cell>
          <cell r="S903">
            <v>4955000</v>
          </cell>
          <cell r="T903" t="str">
            <v>2025-01-08 00:00:00</v>
          </cell>
          <cell r="U903">
            <v>54009500</v>
          </cell>
          <cell r="V903">
            <v>54009500</v>
          </cell>
          <cell r="W903">
            <v>0</v>
          </cell>
          <cell r="X903" t="str">
            <v>NO</v>
          </cell>
          <cell r="Y903" t="str">
            <v>NO</v>
          </cell>
          <cell r="Z903" t="str">
            <v>49325</v>
          </cell>
          <cell r="AA903">
            <v>54009500</v>
          </cell>
          <cell r="AB903">
            <v>0</v>
          </cell>
          <cell r="AC903" t="str">
            <v>867</v>
          </cell>
          <cell r="AD903" t="str">
            <v>GIT Censo Económico</v>
          </cell>
          <cell r="AF903" t="str">
            <v>BARRIOS MARTÍNEZ SERGIO LEONARDO - -</v>
          </cell>
          <cell r="AG903" t="str">
            <v>CE_11 - Elaborar un documento que consolide el diseño e implementación de la estrategia de comunicación y difusión de los resultados del Censo Económico a los grupos de interés.</v>
          </cell>
          <cell r="AH903">
            <v>1</v>
          </cell>
          <cell r="AI903">
            <v>0</v>
          </cell>
          <cell r="AJ903">
            <v>0</v>
          </cell>
          <cell r="AK903">
            <v>0</v>
          </cell>
          <cell r="AL903">
            <v>0</v>
          </cell>
          <cell r="AM903">
            <v>1</v>
          </cell>
          <cell r="AN903" t="str">
            <v>CE_11</v>
          </cell>
          <cell r="AO903">
            <v>54009500</v>
          </cell>
          <cell r="AP903" t="str">
            <v>0</v>
          </cell>
          <cell r="AQ903">
            <v>0</v>
          </cell>
          <cell r="AR903" t="str">
            <v>0</v>
          </cell>
          <cell r="AS903">
            <v>0</v>
          </cell>
          <cell r="AT903">
            <v>54009500</v>
          </cell>
          <cell r="AU903">
            <v>0</v>
          </cell>
        </row>
        <row r="904">
          <cell r="A904">
            <v>307610525</v>
          </cell>
          <cell r="B904" t="str">
            <v>GIT Censo Económico</v>
          </cell>
          <cell r="C904" t="str">
            <v>CE</v>
          </cell>
          <cell r="D904" t="str">
            <v>CE_2025_DICE_SE</v>
          </cell>
          <cell r="E904" t="str">
            <v>Censo Economico</v>
          </cell>
          <cell r="F904" t="str">
            <v>Producción de información estructural</v>
          </cell>
          <cell r="G904" t="str">
            <v>Servicio de evaluación</v>
          </cell>
          <cell r="H904" t="str">
            <v>CE-Producción de información estructural-Servicio de evaluación</v>
          </cell>
          <cell r="I904" t="str">
            <v>202300000000099</v>
          </cell>
          <cell r="J904" t="str">
            <v>DIRECCIÓN TERRITORIAL CENTRAL</v>
          </cell>
          <cell r="K904" t="str">
            <v>DANE CENTRAL</v>
          </cell>
          <cell r="L904" t="str">
            <v>Talento Humano</v>
          </cell>
          <cell r="M904" t="str">
            <v>Profesional</v>
          </cell>
          <cell r="N904" t="str">
            <v>1</v>
          </cell>
          <cell r="O904">
            <v>11</v>
          </cell>
          <cell r="P904" t="str">
            <v>7</v>
          </cell>
          <cell r="Q904" t="str">
            <v>11.2333333333</v>
          </cell>
          <cell r="R904">
            <v>100</v>
          </cell>
          <cell r="S904">
            <v>9000000</v>
          </cell>
          <cell r="T904" t="str">
            <v>2025-01-24</v>
          </cell>
          <cell r="U904">
            <v>101100000</v>
          </cell>
          <cell r="V904">
            <v>101100000</v>
          </cell>
          <cell r="W904">
            <v>0</v>
          </cell>
          <cell r="X904" t="str">
            <v>NO</v>
          </cell>
          <cell r="Y904" t="str">
            <v>NO</v>
          </cell>
          <cell r="Z904" t="str">
            <v>48525</v>
          </cell>
          <cell r="AA904">
            <v>101100000</v>
          </cell>
          <cell r="AB904">
            <v>0</v>
          </cell>
          <cell r="AC904" t="str">
            <v>865</v>
          </cell>
          <cell r="AD904" t="str">
            <v>GIT Censo Económico</v>
          </cell>
          <cell r="AF904" t="str">
            <v>TELLO ALIX - - SEGUIMIENTO OPERADOR AT</v>
          </cell>
          <cell r="AG904" t="str">
            <v>CE_11 - Elaborar un documento que consolide el diseño e implementación de la estrategia de comunicación y difusión de los resultados del Censo Económico a los grupos de interés.</v>
          </cell>
          <cell r="AH904">
            <v>1</v>
          </cell>
          <cell r="AI904">
            <v>0</v>
          </cell>
          <cell r="AJ904">
            <v>0</v>
          </cell>
          <cell r="AK904">
            <v>0</v>
          </cell>
          <cell r="AL904">
            <v>0</v>
          </cell>
          <cell r="AM904">
            <v>1</v>
          </cell>
          <cell r="AN904" t="str">
            <v>CE_11</v>
          </cell>
          <cell r="AO904">
            <v>101100000</v>
          </cell>
          <cell r="AP904" t="str">
            <v>0</v>
          </cell>
          <cell r="AQ904">
            <v>0</v>
          </cell>
          <cell r="AR904" t="str">
            <v>0</v>
          </cell>
          <cell r="AS904">
            <v>0</v>
          </cell>
          <cell r="AT904">
            <v>101100000</v>
          </cell>
          <cell r="AU904">
            <v>0</v>
          </cell>
        </row>
        <row r="905">
          <cell r="A905">
            <v>307410525</v>
          </cell>
          <cell r="B905" t="str">
            <v>GIT Censo Económico</v>
          </cell>
          <cell r="C905" t="str">
            <v>CE</v>
          </cell>
          <cell r="D905" t="str">
            <v>CE_2025_DICE_SE</v>
          </cell>
          <cell r="E905" t="str">
            <v>Censo Economico</v>
          </cell>
          <cell r="F905" t="str">
            <v>Producción de información estructural</v>
          </cell>
          <cell r="G905" t="str">
            <v>Servicio de evaluación</v>
          </cell>
          <cell r="H905" t="str">
            <v>CE-Producción de información estructural-Servicio de evaluación</v>
          </cell>
          <cell r="I905" t="str">
            <v>202300000000099</v>
          </cell>
          <cell r="J905" t="str">
            <v>DIRECCIÓN TERRITORIAL CENTRAL</v>
          </cell>
          <cell r="K905" t="str">
            <v>DANE CENTRAL</v>
          </cell>
          <cell r="L905" t="str">
            <v>Talento Humano</v>
          </cell>
          <cell r="M905" t="str">
            <v>Profesional</v>
          </cell>
          <cell r="N905" t="str">
            <v>1</v>
          </cell>
          <cell r="O905">
            <v>10</v>
          </cell>
          <cell r="P905" t="str">
            <v>10</v>
          </cell>
          <cell r="Q905" t="str">
            <v>10.3333333333</v>
          </cell>
          <cell r="R905">
            <v>100</v>
          </cell>
          <cell r="S905">
            <v>8000000</v>
          </cell>
          <cell r="T905" t="str">
            <v>2025-05-30</v>
          </cell>
          <cell r="U905">
            <v>82666666.670000002</v>
          </cell>
          <cell r="V905">
            <v>82666666.670000002</v>
          </cell>
          <cell r="W905">
            <v>0</v>
          </cell>
          <cell r="X905" t="str">
            <v>no</v>
          </cell>
          <cell r="Y905" t="str">
            <v>no</v>
          </cell>
          <cell r="Z905" t="str">
            <v>69925</v>
          </cell>
          <cell r="AA905">
            <v>82666666.670000002</v>
          </cell>
          <cell r="AB905">
            <v>0</v>
          </cell>
          <cell r="AC905" t="str">
            <v>1901</v>
          </cell>
          <cell r="AD905" t="str">
            <v>GIT Censo Económico</v>
          </cell>
          <cell r="AF905" t="str">
            <v>PINTO WILLIAM - -</v>
          </cell>
          <cell r="AG905" t="str">
            <v>CE_11 - Elaborar un documento que consolide el diseño e implementación de la estrategia de comunicación y difusión de los resultados del Censo Económico a los grupos de interés.</v>
          </cell>
          <cell r="AH905">
            <v>1</v>
          </cell>
          <cell r="AI905">
            <v>0</v>
          </cell>
          <cell r="AJ905">
            <v>0</v>
          </cell>
          <cell r="AK905">
            <v>0</v>
          </cell>
          <cell r="AL905">
            <v>0</v>
          </cell>
          <cell r="AM905">
            <v>1</v>
          </cell>
          <cell r="AN905" t="str">
            <v>CE_11</v>
          </cell>
          <cell r="AO905">
            <v>82666666.670000002</v>
          </cell>
          <cell r="AP905" t="str">
            <v>0</v>
          </cell>
          <cell r="AQ905">
            <v>0</v>
          </cell>
          <cell r="AR905" t="str">
            <v>0</v>
          </cell>
          <cell r="AS905">
            <v>0</v>
          </cell>
          <cell r="AT905">
            <v>82666666.670000002</v>
          </cell>
          <cell r="AU905">
            <v>0</v>
          </cell>
        </row>
        <row r="906">
          <cell r="A906">
            <v>307310525</v>
          </cell>
          <cell r="B906" t="str">
            <v>GIT Censo Económico</v>
          </cell>
          <cell r="C906" t="str">
            <v>CE</v>
          </cell>
          <cell r="D906" t="str">
            <v>CE_2025_DICE_SE</v>
          </cell>
          <cell r="E906" t="str">
            <v>Censo Economico</v>
          </cell>
          <cell r="F906" t="str">
            <v>Producción de información estructural</v>
          </cell>
          <cell r="G906" t="str">
            <v>Servicio de evaluación</v>
          </cell>
          <cell r="H906" t="str">
            <v>CE-Producción de información estructural-Servicio de evaluación</v>
          </cell>
          <cell r="I906" t="str">
            <v>202300000000099</v>
          </cell>
          <cell r="J906" t="str">
            <v>DIRECCIÓN TERRITORIAL CENTRAL</v>
          </cell>
          <cell r="K906" t="str">
            <v>DANE CENTRAL</v>
          </cell>
          <cell r="L906" t="str">
            <v>Talento Humano</v>
          </cell>
          <cell r="M906" t="str">
            <v>Profesional</v>
          </cell>
          <cell r="N906" t="str">
            <v>1</v>
          </cell>
          <cell r="O906">
            <v>10</v>
          </cell>
          <cell r="P906" t="str">
            <v>24</v>
          </cell>
          <cell r="Q906" t="str">
            <v>10.8000000000</v>
          </cell>
          <cell r="R906">
            <v>100</v>
          </cell>
          <cell r="S906">
            <v>5665000</v>
          </cell>
          <cell r="T906" t="str">
            <v>2025-02-07</v>
          </cell>
          <cell r="U906">
            <v>61182000</v>
          </cell>
          <cell r="V906">
            <v>61182000</v>
          </cell>
          <cell r="W906">
            <v>0</v>
          </cell>
          <cell r="X906" t="str">
            <v>NO</v>
          </cell>
          <cell r="Y906" t="str">
            <v>NO</v>
          </cell>
          <cell r="Z906" t="str">
            <v>66125</v>
          </cell>
          <cell r="AA906">
            <v>61182000</v>
          </cell>
          <cell r="AB906">
            <v>0</v>
          </cell>
          <cell r="AC906" t="str">
            <v>1799</v>
          </cell>
          <cell r="AD906" t="str">
            <v>GIT Censo Económico</v>
          </cell>
          <cell r="AF906" t="str">
            <v>BOCANEGRA LOAIZA NANCY KATHERINE - -</v>
          </cell>
          <cell r="AG906" t="str">
            <v>CE_11 - Elaborar un documento que consolide el diseño e implementación de la estrategia de comunicación y difusión de los resultados del Censo Económico a los grupos de interés.</v>
          </cell>
          <cell r="AH906">
            <v>1</v>
          </cell>
          <cell r="AI906">
            <v>0</v>
          </cell>
          <cell r="AJ906">
            <v>0</v>
          </cell>
          <cell r="AK906">
            <v>0</v>
          </cell>
          <cell r="AL906">
            <v>0</v>
          </cell>
          <cell r="AM906">
            <v>1</v>
          </cell>
          <cell r="AN906" t="str">
            <v>CE_11</v>
          </cell>
          <cell r="AO906">
            <v>61182000</v>
          </cell>
          <cell r="AP906" t="str">
            <v>0</v>
          </cell>
          <cell r="AQ906">
            <v>0</v>
          </cell>
          <cell r="AR906" t="str">
            <v>0</v>
          </cell>
          <cell r="AS906">
            <v>0</v>
          </cell>
          <cell r="AT906">
            <v>61182000</v>
          </cell>
          <cell r="AU906">
            <v>0</v>
          </cell>
        </row>
        <row r="907">
          <cell r="A907">
            <v>307010525</v>
          </cell>
          <cell r="B907" t="str">
            <v>GIT Censo Económico</v>
          </cell>
          <cell r="C907" t="str">
            <v>CE</v>
          </cell>
          <cell r="D907" t="str">
            <v>CE_2025_DICE_SE</v>
          </cell>
          <cell r="E907" t="str">
            <v>Censo Economico</v>
          </cell>
          <cell r="F907" t="str">
            <v>Producción de información estructural</v>
          </cell>
          <cell r="G907" t="str">
            <v>Servicio de evaluación</v>
          </cell>
          <cell r="H907" t="str">
            <v>CE-Producción de información estructural-Servicio de evaluación</v>
          </cell>
          <cell r="I907" t="str">
            <v>202300000000099</v>
          </cell>
          <cell r="J907" t="str">
            <v>DIRECCIÓN TERRITORIAL CENTRAL</v>
          </cell>
          <cell r="K907" t="str">
            <v>DANE CENTRAL</v>
          </cell>
          <cell r="L907" t="str">
            <v>Talento Humano</v>
          </cell>
          <cell r="M907" t="str">
            <v>Profesional</v>
          </cell>
          <cell r="N907" t="str">
            <v>1</v>
          </cell>
          <cell r="O907">
            <v>11</v>
          </cell>
          <cell r="P907" t="str">
            <v>0</v>
          </cell>
          <cell r="Q907" t="str">
            <v>11</v>
          </cell>
          <cell r="R907">
            <v>100</v>
          </cell>
          <cell r="S907">
            <v>7500000</v>
          </cell>
          <cell r="T907" t="str">
            <v>2025-01-13 00:00:00</v>
          </cell>
          <cell r="U907">
            <v>82500000</v>
          </cell>
          <cell r="V907">
            <v>82500000</v>
          </cell>
          <cell r="W907">
            <v>0</v>
          </cell>
          <cell r="X907" t="str">
            <v>NO</v>
          </cell>
          <cell r="Y907" t="str">
            <v>NO</v>
          </cell>
          <cell r="Z907" t="str">
            <v>64725</v>
          </cell>
          <cell r="AA907">
            <v>82500000</v>
          </cell>
          <cell r="AB907">
            <v>0</v>
          </cell>
          <cell r="AC907" t="str">
            <v>1701</v>
          </cell>
          <cell r="AD907" t="str">
            <v>GIT Censo Económico</v>
          </cell>
          <cell r="AF907" t="str">
            <v>MORALES DAVID - -</v>
          </cell>
          <cell r="AG907" t="str">
            <v>CE_11 - Elaborar un documento que consolide el diseño e implementación de la estrategia de comunicación y difusión de los resultados del Censo Económico a los grupos de interés.</v>
          </cell>
          <cell r="AH907">
            <v>1</v>
          </cell>
          <cell r="AI907">
            <v>0</v>
          </cell>
          <cell r="AJ907">
            <v>0</v>
          </cell>
          <cell r="AK907">
            <v>0</v>
          </cell>
          <cell r="AL907">
            <v>0</v>
          </cell>
          <cell r="AM907">
            <v>1</v>
          </cell>
          <cell r="AN907" t="str">
            <v>CE_11</v>
          </cell>
          <cell r="AO907">
            <v>82500000</v>
          </cell>
          <cell r="AP907" t="str">
            <v>0</v>
          </cell>
          <cell r="AQ907">
            <v>0</v>
          </cell>
          <cell r="AR907" t="str">
            <v>0</v>
          </cell>
          <cell r="AS907">
            <v>0</v>
          </cell>
          <cell r="AT907">
            <v>82500000</v>
          </cell>
          <cell r="AU907">
            <v>0</v>
          </cell>
        </row>
        <row r="908">
          <cell r="A908">
            <v>306510525</v>
          </cell>
          <cell r="B908" t="str">
            <v>GIT Censo Económico</v>
          </cell>
          <cell r="C908" t="str">
            <v>CE</v>
          </cell>
          <cell r="D908" t="str">
            <v>CE_2025_DCD_SE</v>
          </cell>
          <cell r="E908" t="str">
            <v>Censo Economico</v>
          </cell>
          <cell r="F908" t="str">
            <v>Producción de información estructural</v>
          </cell>
          <cell r="G908" t="str">
            <v>Servicio de evaluación</v>
          </cell>
          <cell r="H908" t="str">
            <v>CE-Producción de información estructural-Servicio de evaluación</v>
          </cell>
          <cell r="I908" t="str">
            <v>202300000000099</v>
          </cell>
          <cell r="J908" t="str">
            <v>DIRECCIÓN TERRITORIAL NOROCCIDENTE</v>
          </cell>
          <cell r="K908" t="str">
            <v>MEDELLÍN</v>
          </cell>
          <cell r="L908" t="str">
            <v>Talento Humano</v>
          </cell>
          <cell r="M908" t="str">
            <v>Profesional</v>
          </cell>
          <cell r="N908" t="str">
            <v>1</v>
          </cell>
          <cell r="O908">
            <v>7</v>
          </cell>
          <cell r="P908" t="str">
            <v>0</v>
          </cell>
          <cell r="Q908" t="str">
            <v>7.0000000000</v>
          </cell>
          <cell r="R908">
            <v>100</v>
          </cell>
          <cell r="S908">
            <v>5600000</v>
          </cell>
          <cell r="T908" t="str">
            <v>2025-06-01</v>
          </cell>
          <cell r="U908">
            <v>39200000</v>
          </cell>
          <cell r="V908">
            <v>39200000</v>
          </cell>
          <cell r="W908">
            <v>0</v>
          </cell>
          <cell r="X908" t="str">
            <v>no</v>
          </cell>
          <cell r="Y908" t="str">
            <v>no</v>
          </cell>
          <cell r="Z908" t="str">
            <v>48425</v>
          </cell>
          <cell r="AA908">
            <v>39200000</v>
          </cell>
          <cell r="AB908">
            <v>0</v>
          </cell>
          <cell r="AC908" t="str">
            <v>5654</v>
          </cell>
          <cell r="AD908" t="str">
            <v>Dirección Territorial Medellín</v>
          </cell>
          <cell r="AF908" t="str">
            <v>ENLACE ÉTNICO RACIAL 6 - -</v>
          </cell>
          <cell r="AG908" t="str">
            <v>CE_10 - Consolidar el Informe de evaluación de la fase de procesamiento y análisis</v>
          </cell>
          <cell r="AH908">
            <v>1</v>
          </cell>
          <cell r="AI908">
            <v>0</v>
          </cell>
          <cell r="AJ908">
            <v>0</v>
          </cell>
          <cell r="AK908">
            <v>0</v>
          </cell>
          <cell r="AL908">
            <v>0</v>
          </cell>
          <cell r="AM908">
            <v>1</v>
          </cell>
          <cell r="AN908" t="str">
            <v>CE_10</v>
          </cell>
          <cell r="AO908">
            <v>39200000</v>
          </cell>
          <cell r="AP908" t="str">
            <v>0</v>
          </cell>
          <cell r="AQ908">
            <v>0</v>
          </cell>
          <cell r="AR908" t="str">
            <v>0</v>
          </cell>
          <cell r="AS908">
            <v>0</v>
          </cell>
          <cell r="AT908">
            <v>39200000</v>
          </cell>
          <cell r="AU908">
            <v>0</v>
          </cell>
        </row>
        <row r="909">
          <cell r="A909">
            <v>306110525</v>
          </cell>
          <cell r="B909" t="str">
            <v>GIT Censo Económico</v>
          </cell>
          <cell r="C909" t="str">
            <v>CE</v>
          </cell>
          <cell r="D909" t="str">
            <v>CE_2025_DCD_SE</v>
          </cell>
          <cell r="E909" t="str">
            <v>Censo Economico</v>
          </cell>
          <cell r="F909" t="str">
            <v>Producción de información estructural</v>
          </cell>
          <cell r="G909" t="str">
            <v>Servicio de evaluación</v>
          </cell>
          <cell r="H909" t="str">
            <v>CE-Producción de información estructural-Servicio de evaluación</v>
          </cell>
          <cell r="I909" t="str">
            <v>202300000000099</v>
          </cell>
          <cell r="J909" t="str">
            <v>DIRECCIÓN TERRITORIAL CENTRO</v>
          </cell>
          <cell r="K909" t="str">
            <v>BOGOTÁ</v>
          </cell>
          <cell r="L909" t="str">
            <v>Talento Humano</v>
          </cell>
          <cell r="M909" t="str">
            <v>Profesional</v>
          </cell>
          <cell r="N909" t="str">
            <v>1</v>
          </cell>
          <cell r="O909">
            <v>7</v>
          </cell>
          <cell r="P909" t="str">
            <v>0</v>
          </cell>
          <cell r="Q909" t="str">
            <v>7.0000000000</v>
          </cell>
          <cell r="R909">
            <v>100</v>
          </cell>
          <cell r="S909">
            <v>5600000</v>
          </cell>
          <cell r="T909" t="str">
            <v>2025-06-01</v>
          </cell>
          <cell r="U909">
            <v>39200000</v>
          </cell>
          <cell r="V909">
            <v>39200000</v>
          </cell>
          <cell r="W909">
            <v>0</v>
          </cell>
          <cell r="X909" t="str">
            <v>no</v>
          </cell>
          <cell r="Y909" t="str">
            <v>no</v>
          </cell>
          <cell r="Z909" t="str">
            <v>96825</v>
          </cell>
          <cell r="AA909">
            <v>39200000</v>
          </cell>
          <cell r="AB909">
            <v>0</v>
          </cell>
          <cell r="AC909" t="str">
            <v>5529</v>
          </cell>
          <cell r="AD909" t="str">
            <v>Dirección Territorial Bogotá</v>
          </cell>
          <cell r="AF909" t="str">
            <v>ENLACE ÉTNICO RACIAL 2 - -</v>
          </cell>
          <cell r="AG909" t="str">
            <v>CE_10 - Consolidar el Informe de evaluación de la fase de procesamiento y análisis</v>
          </cell>
          <cell r="AH909">
            <v>1</v>
          </cell>
          <cell r="AI909">
            <v>0</v>
          </cell>
          <cell r="AJ909">
            <v>0</v>
          </cell>
          <cell r="AK909">
            <v>0</v>
          </cell>
          <cell r="AL909">
            <v>0</v>
          </cell>
          <cell r="AM909">
            <v>1</v>
          </cell>
          <cell r="AN909" t="str">
            <v>CE_10</v>
          </cell>
          <cell r="AO909">
            <v>39200000</v>
          </cell>
          <cell r="AP909" t="str">
            <v>0</v>
          </cell>
          <cell r="AQ909">
            <v>0</v>
          </cell>
          <cell r="AR909" t="str">
            <v>0</v>
          </cell>
          <cell r="AS909">
            <v>0</v>
          </cell>
          <cell r="AT909">
            <v>39200000</v>
          </cell>
          <cell r="AU909">
            <v>0</v>
          </cell>
        </row>
        <row r="910">
          <cell r="A910">
            <v>305810525</v>
          </cell>
          <cell r="B910" t="str">
            <v>GIT Censo Económico</v>
          </cell>
          <cell r="C910" t="str">
            <v>CE</v>
          </cell>
          <cell r="D910" t="str">
            <v>CE_2025_DCD_BDC</v>
          </cell>
          <cell r="E910" t="str">
            <v>Censo Economico</v>
          </cell>
          <cell r="F910" t="str">
            <v>Producción de información estructural</v>
          </cell>
          <cell r="G910" t="str">
            <v>Bases de datos Censal</v>
          </cell>
          <cell r="H910" t="str">
            <v>CE-Producción de información estructural-Bases de datos Censal</v>
          </cell>
          <cell r="I910" t="str">
            <v>202300000000099</v>
          </cell>
          <cell r="J910" t="str">
            <v>DIRECCIÓN TERRITORIAL NOROCCIDENTE</v>
          </cell>
          <cell r="K910" t="str">
            <v>MEDELLÍN</v>
          </cell>
          <cell r="L910" t="str">
            <v>Talento Humano</v>
          </cell>
          <cell r="M910" t="str">
            <v>Profesional</v>
          </cell>
          <cell r="N910" t="str">
            <v>1</v>
          </cell>
          <cell r="O910">
            <v>2</v>
          </cell>
          <cell r="P910" t="str">
            <v>0</v>
          </cell>
          <cell r="Q910" t="str">
            <v>2</v>
          </cell>
          <cell r="R910">
            <v>100</v>
          </cell>
          <cell r="S910">
            <v>4200000</v>
          </cell>
          <cell r="T910" t="str">
            <v>2025-01-13 00:00:00</v>
          </cell>
          <cell r="U910">
            <v>8400000</v>
          </cell>
          <cell r="V910">
            <v>8400000</v>
          </cell>
          <cell r="W910">
            <v>0</v>
          </cell>
          <cell r="X910" t="str">
            <v>NO</v>
          </cell>
          <cell r="Y910" t="str">
            <v>NO</v>
          </cell>
          <cell r="Z910" t="str">
            <v>44325</v>
          </cell>
          <cell r="AA910">
            <v>8400000</v>
          </cell>
          <cell r="AB910">
            <v>0</v>
          </cell>
          <cell r="AC910" t="str">
            <v>5006</v>
          </cell>
          <cell r="AD910" t="str">
            <v>Dirección Territorial Medellín</v>
          </cell>
          <cell r="AF910" t="str">
            <v>ENLACE ÉTNICO INDIGENA 6 - -</v>
          </cell>
          <cell r="AG910" t="str">
            <v>CE_02 - Informe operativo de recolección del Censo Económico Nacional Urbano CENU 2024 finalizado.
(Línea Base 2024 70%)</v>
          </cell>
          <cell r="AH910">
            <v>1</v>
          </cell>
          <cell r="AI910">
            <v>0</v>
          </cell>
          <cell r="AJ910">
            <v>0</v>
          </cell>
          <cell r="AK910">
            <v>0</v>
          </cell>
          <cell r="AL910">
            <v>0</v>
          </cell>
          <cell r="AM910">
            <v>1</v>
          </cell>
          <cell r="AN910" t="str">
            <v>CE_02</v>
          </cell>
          <cell r="AO910">
            <v>8400000</v>
          </cell>
          <cell r="AP910" t="str">
            <v>0</v>
          </cell>
          <cell r="AQ910">
            <v>0</v>
          </cell>
          <cell r="AR910" t="str">
            <v>0</v>
          </cell>
          <cell r="AS910">
            <v>0</v>
          </cell>
          <cell r="AT910">
            <v>8400000</v>
          </cell>
          <cell r="AU910">
            <v>0</v>
          </cell>
        </row>
        <row r="911">
          <cell r="A911">
            <v>305710525</v>
          </cell>
          <cell r="B911" t="str">
            <v>GIT Censo Económico</v>
          </cell>
          <cell r="C911" t="str">
            <v>CE</v>
          </cell>
          <cell r="D911" t="str">
            <v>CE_2025_DCD_BDC</v>
          </cell>
          <cell r="E911" t="str">
            <v>Censo Economico</v>
          </cell>
          <cell r="F911" t="str">
            <v>Producción de información estructural</v>
          </cell>
          <cell r="G911" t="str">
            <v>Bases de datos Censal</v>
          </cell>
          <cell r="H911" t="str">
            <v>CE-Producción de información estructural-Bases de datos Censal</v>
          </cell>
          <cell r="I911" t="str">
            <v>202300000000099</v>
          </cell>
          <cell r="J911" t="str">
            <v>DIRECCIÓN TERRITORIAL CENTRO OCCIDENTE</v>
          </cell>
          <cell r="K911" t="str">
            <v>MANIZALES_MAN</v>
          </cell>
          <cell r="L911" t="str">
            <v>Talento Humano</v>
          </cell>
          <cell r="M911" t="str">
            <v>Profesional</v>
          </cell>
          <cell r="N911" t="str">
            <v>1</v>
          </cell>
          <cell r="O911">
            <v>2</v>
          </cell>
          <cell r="P911" t="str">
            <v>0</v>
          </cell>
          <cell r="Q911" t="str">
            <v>2</v>
          </cell>
          <cell r="R911">
            <v>100</v>
          </cell>
          <cell r="S911">
            <v>4200000</v>
          </cell>
          <cell r="T911" t="str">
            <v>2025-01-13 00:00:00</v>
          </cell>
          <cell r="U911">
            <v>8400000</v>
          </cell>
          <cell r="V911">
            <v>8400000</v>
          </cell>
          <cell r="W911">
            <v>0</v>
          </cell>
          <cell r="X911" t="str">
            <v>NO</v>
          </cell>
          <cell r="Y911" t="str">
            <v>NO</v>
          </cell>
          <cell r="Z911" t="str">
            <v>40625</v>
          </cell>
          <cell r="AA911">
            <v>8400000</v>
          </cell>
          <cell r="AB911">
            <v>0</v>
          </cell>
          <cell r="AC911" t="str">
            <v>4928</v>
          </cell>
          <cell r="AD911" t="str">
            <v>Dirección Territorial Manizales</v>
          </cell>
          <cell r="AF911" t="str">
            <v>ENLACE ÉTNICO INDIGENA 5 - -</v>
          </cell>
          <cell r="AG911" t="str">
            <v>CE_02 - Informe operativo de recolección del Censo Económico Nacional Urbano CENU 2024 finalizado.
(Línea Base 2024 70%)</v>
          </cell>
          <cell r="AH911">
            <v>1</v>
          </cell>
          <cell r="AI911">
            <v>0</v>
          </cell>
          <cell r="AJ911">
            <v>0</v>
          </cell>
          <cell r="AK911">
            <v>0</v>
          </cell>
          <cell r="AL911">
            <v>0</v>
          </cell>
          <cell r="AM911">
            <v>1</v>
          </cell>
          <cell r="AN911" t="str">
            <v>CE_02</v>
          </cell>
          <cell r="AO911">
            <v>8400000</v>
          </cell>
          <cell r="AP911" t="str">
            <v>0</v>
          </cell>
          <cell r="AQ911">
            <v>0</v>
          </cell>
          <cell r="AR911" t="str">
            <v>0</v>
          </cell>
          <cell r="AS911">
            <v>0</v>
          </cell>
          <cell r="AT911">
            <v>8400000</v>
          </cell>
          <cell r="AU911">
            <v>0</v>
          </cell>
        </row>
        <row r="912">
          <cell r="A912">
            <v>305610525</v>
          </cell>
          <cell r="B912" t="str">
            <v>GIT Censo Económico</v>
          </cell>
          <cell r="C912" t="str">
            <v>CE</v>
          </cell>
          <cell r="D912" t="str">
            <v>CE_2025_DCD_BDC</v>
          </cell>
          <cell r="E912" t="str">
            <v>Censo Economico</v>
          </cell>
          <cell r="F912" t="str">
            <v>Producción de información estructural</v>
          </cell>
          <cell r="G912" t="str">
            <v>Bases de datos Censal</v>
          </cell>
          <cell r="H912" t="str">
            <v>CE-Producción de información estructural-Bases de datos Censal</v>
          </cell>
          <cell r="I912" t="str">
            <v>202300000000099</v>
          </cell>
          <cell r="J912" t="str">
            <v>DIRECCIÓN TERRITORIAL SUR OCCIDENTE</v>
          </cell>
          <cell r="K912" t="str">
            <v>CALI</v>
          </cell>
          <cell r="L912" t="str">
            <v>Talento Humano</v>
          </cell>
          <cell r="M912" t="str">
            <v>Profesional</v>
          </cell>
          <cell r="N912" t="str">
            <v>1</v>
          </cell>
          <cell r="O912">
            <v>2</v>
          </cell>
          <cell r="P912" t="str">
            <v>0</v>
          </cell>
          <cell r="Q912" t="str">
            <v>2</v>
          </cell>
          <cell r="R912">
            <v>100</v>
          </cell>
          <cell r="S912">
            <v>4200000</v>
          </cell>
          <cell r="T912" t="str">
            <v>2025-01-13 00:00:00</v>
          </cell>
          <cell r="U912">
            <v>8400000</v>
          </cell>
          <cell r="V912">
            <v>8400000</v>
          </cell>
          <cell r="W912">
            <v>0</v>
          </cell>
          <cell r="X912" t="str">
            <v>NO</v>
          </cell>
          <cell r="Y912" t="str">
            <v>NO</v>
          </cell>
          <cell r="Z912" t="str">
            <v>50325</v>
          </cell>
          <cell r="AA912">
            <v>8400000</v>
          </cell>
          <cell r="AB912">
            <v>0</v>
          </cell>
          <cell r="AC912" t="str">
            <v>4850</v>
          </cell>
          <cell r="AD912" t="str">
            <v>Dirección Territorial Cali</v>
          </cell>
          <cell r="AF912" t="str">
            <v>ENLACE ÉTNICO INDIGENA 4 - -</v>
          </cell>
          <cell r="AG912" t="str">
            <v>CE_02 - Informe operativo de recolección del Censo Económico Nacional Urbano CENU 2024 finalizado.
(Línea Base 2024 70%)</v>
          </cell>
          <cell r="AH912">
            <v>1</v>
          </cell>
          <cell r="AI912">
            <v>0</v>
          </cell>
          <cell r="AJ912">
            <v>0</v>
          </cell>
          <cell r="AK912">
            <v>0</v>
          </cell>
          <cell r="AL912">
            <v>0</v>
          </cell>
          <cell r="AM912">
            <v>1</v>
          </cell>
          <cell r="AN912" t="str">
            <v>CE_02</v>
          </cell>
          <cell r="AO912">
            <v>8400000</v>
          </cell>
          <cell r="AP912" t="str">
            <v>0</v>
          </cell>
          <cell r="AQ912">
            <v>0</v>
          </cell>
          <cell r="AR912" t="str">
            <v>0</v>
          </cell>
          <cell r="AS912">
            <v>0</v>
          </cell>
          <cell r="AT912">
            <v>8400000</v>
          </cell>
          <cell r="AU912">
            <v>0</v>
          </cell>
        </row>
        <row r="913">
          <cell r="A913">
            <v>305510525</v>
          </cell>
          <cell r="B913" t="str">
            <v>GIT Censo Económico</v>
          </cell>
          <cell r="C913" t="str">
            <v>CE</v>
          </cell>
          <cell r="D913" t="str">
            <v>CE_2025_DCD_BDC</v>
          </cell>
          <cell r="E913" t="str">
            <v>Censo Economico</v>
          </cell>
          <cell r="F913" t="str">
            <v>Producción de información estructural</v>
          </cell>
          <cell r="G913" t="str">
            <v>Bases de datos Censal</v>
          </cell>
          <cell r="H913" t="str">
            <v>CE-Producción de información estructural-Bases de datos Censal</v>
          </cell>
          <cell r="I913" t="str">
            <v>202300000000099</v>
          </cell>
          <cell r="J913" t="str">
            <v>DIRECCIÓN TERRITORIAL CENTRO ORIENTE</v>
          </cell>
          <cell r="K913" t="str">
            <v>BUCARAMANGA</v>
          </cell>
          <cell r="L913" t="str">
            <v>Talento Humano</v>
          </cell>
          <cell r="M913" t="str">
            <v>Profesional</v>
          </cell>
          <cell r="N913" t="str">
            <v>1</v>
          </cell>
          <cell r="O913">
            <v>2</v>
          </cell>
          <cell r="P913" t="str">
            <v>0</v>
          </cell>
          <cell r="Q913" t="str">
            <v>2</v>
          </cell>
          <cell r="R913">
            <v>100</v>
          </cell>
          <cell r="S913">
            <v>4200000</v>
          </cell>
          <cell r="T913" t="str">
            <v>2025-03-14</v>
          </cell>
          <cell r="U913">
            <v>8400000</v>
          </cell>
          <cell r="V913">
            <v>8400000</v>
          </cell>
          <cell r="W913">
            <v>0</v>
          </cell>
          <cell r="X913" t="str">
            <v>NO</v>
          </cell>
          <cell r="Y913" t="str">
            <v>NO</v>
          </cell>
          <cell r="Z913" t="str">
            <v>33625</v>
          </cell>
          <cell r="AA913">
            <v>8400000</v>
          </cell>
          <cell r="AB913">
            <v>0</v>
          </cell>
          <cell r="AC913" t="str">
            <v>4794</v>
          </cell>
          <cell r="AD913" t="str">
            <v>Dirección Territorial Bucaramanga</v>
          </cell>
          <cell r="AF913" t="str">
            <v>ENLACE ÉTNICO INDIGENA 3 - -</v>
          </cell>
          <cell r="AG913" t="str">
            <v>CE_02 - Informe operativo de recolección del Censo Económico Nacional Urbano CENU 2024 finalizado.
(Línea Base 2024 70%)</v>
          </cell>
          <cell r="AH913">
            <v>1</v>
          </cell>
          <cell r="AI913">
            <v>0</v>
          </cell>
          <cell r="AJ913">
            <v>0</v>
          </cell>
          <cell r="AK913">
            <v>0</v>
          </cell>
          <cell r="AL913">
            <v>0</v>
          </cell>
          <cell r="AM913">
            <v>1</v>
          </cell>
          <cell r="AN913" t="str">
            <v>CE_02</v>
          </cell>
          <cell r="AO913">
            <v>8400000</v>
          </cell>
          <cell r="AP913" t="str">
            <v>0</v>
          </cell>
          <cell r="AQ913">
            <v>0</v>
          </cell>
          <cell r="AR913" t="str">
            <v>0</v>
          </cell>
          <cell r="AS913">
            <v>0</v>
          </cell>
          <cell r="AT913">
            <v>8400000</v>
          </cell>
          <cell r="AU913">
            <v>0</v>
          </cell>
        </row>
        <row r="914">
          <cell r="A914">
            <v>305410525</v>
          </cell>
          <cell r="B914" t="str">
            <v>GIT Censo Económico</v>
          </cell>
          <cell r="C914" t="str">
            <v>CE</v>
          </cell>
          <cell r="D914" t="str">
            <v>CE_2025_DCD_BDC</v>
          </cell>
          <cell r="E914" t="str">
            <v>Censo Economico</v>
          </cell>
          <cell r="F914" t="str">
            <v>Producción de información estructural</v>
          </cell>
          <cell r="G914" t="str">
            <v>Bases de datos Censal</v>
          </cell>
          <cell r="H914" t="str">
            <v>CE-Producción de información estructural-Bases de datos Censal</v>
          </cell>
          <cell r="I914" t="str">
            <v>202300000000099</v>
          </cell>
          <cell r="J914" t="str">
            <v>DIRECCIÓN TERRITORIAL CENTRO</v>
          </cell>
          <cell r="K914" t="str">
            <v>BOGOTÁ</v>
          </cell>
          <cell r="L914" t="str">
            <v>Talento Humano</v>
          </cell>
          <cell r="M914" t="str">
            <v>Profesional</v>
          </cell>
          <cell r="N914" t="str">
            <v>1</v>
          </cell>
          <cell r="O914">
            <v>2</v>
          </cell>
          <cell r="P914" t="str">
            <v>0</v>
          </cell>
          <cell r="Q914" t="str">
            <v>2</v>
          </cell>
          <cell r="R914">
            <v>100</v>
          </cell>
          <cell r="S914">
            <v>4200000</v>
          </cell>
          <cell r="T914" t="str">
            <v>2025-01-13 00:00:00</v>
          </cell>
          <cell r="U914">
            <v>8400000</v>
          </cell>
          <cell r="V914">
            <v>8400000</v>
          </cell>
          <cell r="W914">
            <v>0</v>
          </cell>
          <cell r="X914" t="str">
            <v>NO</v>
          </cell>
          <cell r="Y914" t="str">
            <v>NO</v>
          </cell>
          <cell r="Z914" t="str">
            <v>93225</v>
          </cell>
          <cell r="AA914">
            <v>8400000</v>
          </cell>
          <cell r="AB914">
            <v>0</v>
          </cell>
          <cell r="AC914" t="str">
            <v>3505</v>
          </cell>
          <cell r="AD914" t="str">
            <v>Dirección Territorial Bogotá</v>
          </cell>
          <cell r="AF914" t="str">
            <v>ENLACE ÉTNICO INDIGENA 2 - -</v>
          </cell>
          <cell r="AG914" t="str">
            <v>CE_02 - Informe operativo de recolección del Censo Económico Nacional Urbano CENU 2024 finalizado.
(Línea Base 2024 70%)</v>
          </cell>
          <cell r="AH914">
            <v>1</v>
          </cell>
          <cell r="AI914">
            <v>0</v>
          </cell>
          <cell r="AJ914">
            <v>0</v>
          </cell>
          <cell r="AK914">
            <v>0</v>
          </cell>
          <cell r="AL914">
            <v>0</v>
          </cell>
          <cell r="AM914">
            <v>1</v>
          </cell>
          <cell r="AN914" t="str">
            <v>CE_02</v>
          </cell>
          <cell r="AO914">
            <v>8400000</v>
          </cell>
          <cell r="AP914" t="str">
            <v>0</v>
          </cell>
          <cell r="AQ914">
            <v>0</v>
          </cell>
          <cell r="AR914" t="str">
            <v>0</v>
          </cell>
          <cell r="AS914">
            <v>0</v>
          </cell>
          <cell r="AT914">
            <v>8400000</v>
          </cell>
          <cell r="AU914">
            <v>0</v>
          </cell>
        </row>
        <row r="915">
          <cell r="A915">
            <v>305310525</v>
          </cell>
          <cell r="B915" t="str">
            <v>GIT Censo Económico</v>
          </cell>
          <cell r="C915" t="str">
            <v>CE</v>
          </cell>
          <cell r="D915" t="str">
            <v>CE_2025_DCD_BDC</v>
          </cell>
          <cell r="E915" t="str">
            <v>Censo Economico</v>
          </cell>
          <cell r="F915" t="str">
            <v>Producción de información estructural</v>
          </cell>
          <cell r="G915" t="str">
            <v>Bases de datos Censal</v>
          </cell>
          <cell r="H915" t="str">
            <v>CE-Producción de información estructural-Bases de datos Censal</v>
          </cell>
          <cell r="I915" t="str">
            <v>202300000000099</v>
          </cell>
          <cell r="J915" t="str">
            <v>DIRECCIÓN TERRITORIAL NORTE</v>
          </cell>
          <cell r="K915" t="str">
            <v>BARRANQUILLA</v>
          </cell>
          <cell r="L915" t="str">
            <v>Talento Humano</v>
          </cell>
          <cell r="M915" t="str">
            <v>Profesional</v>
          </cell>
          <cell r="N915" t="str">
            <v>1</v>
          </cell>
          <cell r="O915">
            <v>2</v>
          </cell>
          <cell r="P915" t="str">
            <v>0</v>
          </cell>
          <cell r="Q915" t="str">
            <v>2</v>
          </cell>
          <cell r="R915">
            <v>100</v>
          </cell>
          <cell r="S915">
            <v>4200000</v>
          </cell>
          <cell r="T915" t="str">
            <v>2025-01-13 00:00:00</v>
          </cell>
          <cell r="U915">
            <v>8400000</v>
          </cell>
          <cell r="V915">
            <v>8400000</v>
          </cell>
          <cell r="W915">
            <v>0</v>
          </cell>
          <cell r="X915" t="str">
            <v>NO</v>
          </cell>
          <cell r="Y915" t="str">
            <v>NO</v>
          </cell>
          <cell r="Z915" t="str">
            <v>69825</v>
          </cell>
          <cell r="AA915">
            <v>8400000</v>
          </cell>
          <cell r="AB915">
            <v>0</v>
          </cell>
          <cell r="AC915" t="str">
            <v>2256</v>
          </cell>
          <cell r="AD915" t="str">
            <v>Dirección Territorial Barranquilla</v>
          </cell>
          <cell r="AF915" t="str">
            <v>ENLACE ÉTNICO INDIGENA 1 - -</v>
          </cell>
          <cell r="AG915" t="str">
            <v>CE_02 - Informe operativo de recolección del Censo Económico Nacional Urbano CENU 2024 finalizado.
(Línea Base 2024 70%)</v>
          </cell>
          <cell r="AH915">
            <v>1</v>
          </cell>
          <cell r="AI915">
            <v>0</v>
          </cell>
          <cell r="AJ915">
            <v>0</v>
          </cell>
          <cell r="AK915">
            <v>0</v>
          </cell>
          <cell r="AL915">
            <v>0</v>
          </cell>
          <cell r="AM915">
            <v>1</v>
          </cell>
          <cell r="AN915" t="str">
            <v>CE_02</v>
          </cell>
          <cell r="AO915">
            <v>8400000</v>
          </cell>
          <cell r="AP915" t="str">
            <v>0</v>
          </cell>
          <cell r="AQ915">
            <v>0</v>
          </cell>
          <cell r="AR915" t="str">
            <v>0</v>
          </cell>
          <cell r="AS915">
            <v>0</v>
          </cell>
          <cell r="AT915">
            <v>8400000</v>
          </cell>
          <cell r="AU915">
            <v>0</v>
          </cell>
        </row>
        <row r="916">
          <cell r="A916">
            <v>305210525</v>
          </cell>
          <cell r="B916" t="str">
            <v>GIT Censo Económico</v>
          </cell>
          <cell r="C916" t="str">
            <v>CE</v>
          </cell>
          <cell r="D916" t="str">
            <v>CE_2025_DCD_BDC</v>
          </cell>
          <cell r="E916" t="str">
            <v>Censo Economico</v>
          </cell>
          <cell r="F916" t="str">
            <v>Producción de información estructural</v>
          </cell>
          <cell r="G916" t="str">
            <v>Bases de datos Censal</v>
          </cell>
          <cell r="H916" t="str">
            <v>CE-Producción de información estructural-Bases de datos Censal</v>
          </cell>
          <cell r="I916" t="str">
            <v>202300000000099</v>
          </cell>
          <cell r="J916" t="str">
            <v>DIRECCIÓN TERRITORIAL NOROCCIDENTE</v>
          </cell>
          <cell r="K916" t="str">
            <v>MEDELLÍN</v>
          </cell>
          <cell r="L916" t="str">
            <v>Talento Humano</v>
          </cell>
          <cell r="M916" t="str">
            <v>Profesional</v>
          </cell>
          <cell r="N916" t="str">
            <v>1</v>
          </cell>
          <cell r="O916">
            <v>2</v>
          </cell>
          <cell r="P916" t="str">
            <v>0</v>
          </cell>
          <cell r="Q916" t="str">
            <v>2</v>
          </cell>
          <cell r="R916">
            <v>100</v>
          </cell>
          <cell r="S916">
            <v>4200000</v>
          </cell>
          <cell r="T916" t="str">
            <v>2025-01-13 00:00:00</v>
          </cell>
          <cell r="U916">
            <v>8400000</v>
          </cell>
          <cell r="V916">
            <v>8400000</v>
          </cell>
          <cell r="W916">
            <v>0</v>
          </cell>
          <cell r="X916" t="str">
            <v>NO</v>
          </cell>
          <cell r="Y916" t="str">
            <v>NO</v>
          </cell>
          <cell r="Z916" t="str">
            <v>44425</v>
          </cell>
          <cell r="AA916">
            <v>8400000</v>
          </cell>
          <cell r="AB916">
            <v>0</v>
          </cell>
          <cell r="AC916" t="str">
            <v>5007</v>
          </cell>
          <cell r="AD916" t="str">
            <v>Dirección Territorial Medellín</v>
          </cell>
          <cell r="AF916" t="str">
            <v>ENLACE ÉTNICO NARP 6 - -</v>
          </cell>
          <cell r="AG916" t="str">
            <v>CE_02 - Informe operativo de recolección del Censo Económico Nacional Urbano CENU 2024 finalizado.
(Línea Base 2024 70%)</v>
          </cell>
          <cell r="AH916">
            <v>1</v>
          </cell>
          <cell r="AI916">
            <v>0</v>
          </cell>
          <cell r="AJ916">
            <v>0</v>
          </cell>
          <cell r="AK916">
            <v>0</v>
          </cell>
          <cell r="AL916">
            <v>0</v>
          </cell>
          <cell r="AM916">
            <v>1</v>
          </cell>
          <cell r="AN916" t="str">
            <v>CE_02</v>
          </cell>
          <cell r="AO916">
            <v>8400000</v>
          </cell>
          <cell r="AP916" t="str">
            <v>0</v>
          </cell>
          <cell r="AQ916">
            <v>0</v>
          </cell>
          <cell r="AR916" t="str">
            <v>0</v>
          </cell>
          <cell r="AS916">
            <v>0</v>
          </cell>
          <cell r="AT916">
            <v>8400000</v>
          </cell>
          <cell r="AU916">
            <v>0</v>
          </cell>
        </row>
        <row r="917">
          <cell r="A917">
            <v>304910525</v>
          </cell>
          <cell r="B917" t="str">
            <v>GIT Censo Económico</v>
          </cell>
          <cell r="C917" t="str">
            <v>CE</v>
          </cell>
          <cell r="D917" t="str">
            <v>CE_2025_DCD_BDC</v>
          </cell>
          <cell r="E917" t="str">
            <v>Censo Economico</v>
          </cell>
          <cell r="F917" t="str">
            <v>Producción de información estructural</v>
          </cell>
          <cell r="G917" t="str">
            <v>Bases de datos Censal</v>
          </cell>
          <cell r="H917" t="str">
            <v>CE-Producción de información estructural-Bases de datos Censal</v>
          </cell>
          <cell r="I917" t="str">
            <v>202300000000099</v>
          </cell>
          <cell r="J917" t="str">
            <v>DIRECCIÓN TERRITORIAL CENTRO ORIENTE</v>
          </cell>
          <cell r="K917" t="str">
            <v>BUCARAMANGA</v>
          </cell>
          <cell r="L917" t="str">
            <v>Talento Humano</v>
          </cell>
          <cell r="M917" t="str">
            <v>Profesional</v>
          </cell>
          <cell r="N917" t="str">
            <v>1</v>
          </cell>
          <cell r="O917">
            <v>2</v>
          </cell>
          <cell r="P917" t="str">
            <v>0</v>
          </cell>
          <cell r="Q917" t="str">
            <v>2</v>
          </cell>
          <cell r="R917">
            <v>100</v>
          </cell>
          <cell r="S917">
            <v>4200000</v>
          </cell>
          <cell r="T917" t="str">
            <v>2025-03-14</v>
          </cell>
          <cell r="U917">
            <v>8400000</v>
          </cell>
          <cell r="V917">
            <v>8400000</v>
          </cell>
          <cell r="W917">
            <v>0</v>
          </cell>
          <cell r="X917" t="str">
            <v>NO</v>
          </cell>
          <cell r="Y917" t="str">
            <v>NO</v>
          </cell>
          <cell r="Z917" t="str">
            <v>33725</v>
          </cell>
          <cell r="AA917">
            <v>8400000</v>
          </cell>
          <cell r="AB917">
            <v>0</v>
          </cell>
          <cell r="AC917" t="str">
            <v>4795</v>
          </cell>
          <cell r="AD917" t="str">
            <v>Dirección Territorial Bucaramanga</v>
          </cell>
          <cell r="AF917" t="str">
            <v>ENLACE ÉTNICO NARP 3 - -</v>
          </cell>
          <cell r="AG917" t="str">
            <v>CE_02 - Informe operativo de recolección del Censo Económico Nacional Urbano CENU 2024 finalizado.
(Línea Base 2024 70%)</v>
          </cell>
          <cell r="AH917">
            <v>1</v>
          </cell>
          <cell r="AI917">
            <v>0</v>
          </cell>
          <cell r="AJ917">
            <v>0</v>
          </cell>
          <cell r="AK917">
            <v>0</v>
          </cell>
          <cell r="AL917">
            <v>0</v>
          </cell>
          <cell r="AM917">
            <v>1</v>
          </cell>
          <cell r="AN917" t="str">
            <v>CE_02</v>
          </cell>
          <cell r="AO917">
            <v>8400000</v>
          </cell>
          <cell r="AP917" t="str">
            <v>0</v>
          </cell>
          <cell r="AQ917">
            <v>0</v>
          </cell>
          <cell r="AR917" t="str">
            <v>0</v>
          </cell>
          <cell r="AS917">
            <v>0</v>
          </cell>
          <cell r="AT917">
            <v>8400000</v>
          </cell>
          <cell r="AU917">
            <v>0</v>
          </cell>
        </row>
        <row r="918">
          <cell r="A918">
            <v>304410525</v>
          </cell>
          <cell r="B918" t="str">
            <v>GIT Censo Económico</v>
          </cell>
          <cell r="C918" t="str">
            <v>CE</v>
          </cell>
          <cell r="D918" t="str">
            <v>CE_2025_DRA_BDC</v>
          </cell>
          <cell r="E918" t="str">
            <v>Censo Economico</v>
          </cell>
          <cell r="F918" t="str">
            <v>Producción de información estructural</v>
          </cell>
          <cell r="G918" t="str">
            <v>Bases de datos Censal</v>
          </cell>
          <cell r="H918" t="str">
            <v>CE-Producción de información estructural-Bases de datos Censal</v>
          </cell>
          <cell r="I918" t="str">
            <v>202300000000099</v>
          </cell>
          <cell r="J918" t="str">
            <v>DIRECCIÓN TERRITORIAL NOROCCIDENTE</v>
          </cell>
          <cell r="K918" t="str">
            <v>QUIBDÓ</v>
          </cell>
          <cell r="L918" t="str">
            <v>Talento Humano</v>
          </cell>
          <cell r="M918" t="str">
            <v>Técnico</v>
          </cell>
          <cell r="N918" t="str">
            <v>1</v>
          </cell>
          <cell r="O918">
            <v>9</v>
          </cell>
          <cell r="P918" t="str">
            <v>8</v>
          </cell>
          <cell r="Q918" t="str">
            <v>9.26666666666666</v>
          </cell>
          <cell r="R918">
            <v>100</v>
          </cell>
          <cell r="S918">
            <v>2000000</v>
          </cell>
          <cell r="T918" t="str">
            <v>2025-01-13 00:00:00</v>
          </cell>
          <cell r="U918">
            <v>18533333.329999998</v>
          </cell>
          <cell r="V918">
            <v>18533333.329999998</v>
          </cell>
          <cell r="W918">
            <v>0</v>
          </cell>
          <cell r="X918" t="str">
            <v>NO</v>
          </cell>
          <cell r="Y918" t="str">
            <v>NO</v>
          </cell>
          <cell r="Z918" t="str">
            <v>44025</v>
          </cell>
          <cell r="AA918">
            <v>18533333.329999998</v>
          </cell>
          <cell r="AB918">
            <v>0</v>
          </cell>
          <cell r="AC918" t="str">
            <v>4982</v>
          </cell>
          <cell r="AD918" t="str">
            <v>Dirección Territorial Medellín</v>
          </cell>
          <cell r="AF918" t="str">
            <v>MARTHA CECILA MOSQUERA BEJARANO - -</v>
          </cell>
          <cell r="AG918" t="str">
            <v>CE_01 - Documentos con los principales resultados, logros y dificultades en el desarrollo de los operativos de recolección del Censo Económico Nacional Urbano (Línea Base 2024 94%)</v>
          </cell>
          <cell r="AH918">
            <v>1</v>
          </cell>
          <cell r="AI918">
            <v>0</v>
          </cell>
          <cell r="AJ918">
            <v>0</v>
          </cell>
          <cell r="AK918">
            <v>0</v>
          </cell>
          <cell r="AL918">
            <v>0</v>
          </cell>
          <cell r="AM918">
            <v>1</v>
          </cell>
          <cell r="AN918" t="str">
            <v>CE_01</v>
          </cell>
          <cell r="AO918">
            <v>18533333.329999998</v>
          </cell>
          <cell r="AP918" t="str">
            <v>0</v>
          </cell>
          <cell r="AQ918">
            <v>0</v>
          </cell>
          <cell r="AR918" t="str">
            <v>0</v>
          </cell>
          <cell r="AS918">
            <v>0</v>
          </cell>
          <cell r="AT918">
            <v>18533333.329999998</v>
          </cell>
          <cell r="AU918">
            <v>0</v>
          </cell>
        </row>
        <row r="919">
          <cell r="A919">
            <v>304310525</v>
          </cell>
          <cell r="B919" t="str">
            <v>GIT Censo Económico</v>
          </cell>
          <cell r="C919" t="str">
            <v>CE</v>
          </cell>
          <cell r="D919" t="str">
            <v>CE_2025_DRA_BDC</v>
          </cell>
          <cell r="E919" t="str">
            <v>Censo Economico</v>
          </cell>
          <cell r="F919" t="str">
            <v>Producción de información estructural</v>
          </cell>
          <cell r="G919" t="str">
            <v>Bases de datos Censal</v>
          </cell>
          <cell r="H919" t="str">
            <v>CE-Producción de información estructural-Bases de datos Censal</v>
          </cell>
          <cell r="I919" t="str">
            <v>202300000000099</v>
          </cell>
          <cell r="J919" t="str">
            <v>DIRECCIÓN TERRITORIAL NOROCCIDENTE</v>
          </cell>
          <cell r="K919" t="str">
            <v>MONTERÍA_MED</v>
          </cell>
          <cell r="L919" t="str">
            <v>Talento Humano</v>
          </cell>
          <cell r="M919" t="str">
            <v>Tecnico</v>
          </cell>
          <cell r="N919" t="str">
            <v>1</v>
          </cell>
          <cell r="O919">
            <v>3</v>
          </cell>
          <cell r="P919" t="str">
            <v>5</v>
          </cell>
          <cell r="Q919" t="str">
            <v>3.1666666667</v>
          </cell>
          <cell r="R919">
            <v>100</v>
          </cell>
          <cell r="S919">
            <v>2000000</v>
          </cell>
          <cell r="T919" t="str">
            <v>2025-04-11</v>
          </cell>
          <cell r="U919">
            <v>6333333.3300000001</v>
          </cell>
          <cell r="V919">
            <v>6333333.3300000001</v>
          </cell>
          <cell r="W919">
            <v>0</v>
          </cell>
          <cell r="X919" t="str">
            <v>no</v>
          </cell>
          <cell r="Y919" t="str">
            <v>no</v>
          </cell>
          <cell r="Z919" t="str">
            <v>44225</v>
          </cell>
          <cell r="AA919">
            <v>6333333.3300000001</v>
          </cell>
          <cell r="AB919">
            <v>0</v>
          </cell>
          <cell r="AC919" t="str">
            <v>5005</v>
          </cell>
          <cell r="AD919" t="str">
            <v>Dirección Territorial Medellín</v>
          </cell>
          <cell r="AF919" t="str">
            <v>YERALDIN BARRIOS PEINADO - -</v>
          </cell>
          <cell r="AG919" t="str">
            <v>CE_01 - Documentos con los principales resultados, logros y dificultades en el desarrollo de los operativos de recolección del Censo Económico Nacional Urbano (Línea Base 2024 94%)</v>
          </cell>
          <cell r="AH919">
            <v>1</v>
          </cell>
          <cell r="AI919">
            <v>0</v>
          </cell>
          <cell r="AJ919">
            <v>0</v>
          </cell>
          <cell r="AK919">
            <v>0</v>
          </cell>
          <cell r="AL919">
            <v>0</v>
          </cell>
          <cell r="AM919">
            <v>1</v>
          </cell>
          <cell r="AN919" t="str">
            <v>CE_01</v>
          </cell>
          <cell r="AO919">
            <v>6333333.3300000001</v>
          </cell>
          <cell r="AP919" t="str">
            <v>0</v>
          </cell>
          <cell r="AQ919">
            <v>0</v>
          </cell>
          <cell r="AR919" t="str">
            <v>0</v>
          </cell>
          <cell r="AS919">
            <v>0</v>
          </cell>
          <cell r="AT919">
            <v>6333333.3300000001</v>
          </cell>
          <cell r="AU919">
            <v>0</v>
          </cell>
        </row>
        <row r="920">
          <cell r="A920">
            <v>304110525</v>
          </cell>
          <cell r="B920" t="str">
            <v>GIT Censo Económico</v>
          </cell>
          <cell r="C920" t="str">
            <v>CE</v>
          </cell>
          <cell r="D920" t="str">
            <v>CE_2025_DRA_BDC</v>
          </cell>
          <cell r="E920" t="str">
            <v>Censo Economico</v>
          </cell>
          <cell r="F920" t="str">
            <v>Producción de información estructural</v>
          </cell>
          <cell r="G920" t="str">
            <v>Bases de datos Censal</v>
          </cell>
          <cell r="H920" t="str">
            <v>CE-Producción de información estructural-Bases de datos Censal</v>
          </cell>
          <cell r="I920" t="str">
            <v>202300000000099</v>
          </cell>
          <cell r="J920" t="str">
            <v>DIRECCIÓN TERRITORIAL NOROCCIDENTE</v>
          </cell>
          <cell r="K920" t="str">
            <v>MONTERÍA_MED</v>
          </cell>
          <cell r="L920" t="str">
            <v>Talento Humano</v>
          </cell>
          <cell r="M920" t="str">
            <v>Tecnico</v>
          </cell>
          <cell r="N920" t="str">
            <v>1</v>
          </cell>
          <cell r="O920">
            <v>4</v>
          </cell>
          <cell r="P920" t="str">
            <v>6</v>
          </cell>
          <cell r="Q920" t="str">
            <v>4.2000000000</v>
          </cell>
          <cell r="R920">
            <v>100</v>
          </cell>
          <cell r="S920">
            <v>2800000</v>
          </cell>
          <cell r="T920" t="str">
            <v>2025-03-24</v>
          </cell>
          <cell r="U920">
            <v>11760000</v>
          </cell>
          <cell r="V920">
            <v>11760000</v>
          </cell>
          <cell r="W920">
            <v>0</v>
          </cell>
          <cell r="X920" t="str">
            <v>no</v>
          </cell>
          <cell r="Y920" t="str">
            <v>no</v>
          </cell>
          <cell r="Z920" t="str">
            <v>43225</v>
          </cell>
          <cell r="AA920">
            <v>11760000</v>
          </cell>
          <cell r="AB920">
            <v>0</v>
          </cell>
          <cell r="AC920" t="str">
            <v>4841</v>
          </cell>
          <cell r="AD920" t="str">
            <v>Dirección Territorial Medellín</v>
          </cell>
          <cell r="AF920" t="str">
            <v>ANA SOFIA BELTRAN MARQUEZ - -</v>
          </cell>
          <cell r="AG920" t="str">
            <v>CE_01 - Documentos con los principales resultados, logros y dificultades en el desarrollo de los operativos de recolección del Censo Económico Nacional Urbano (Línea Base 2024 94%)</v>
          </cell>
          <cell r="AH920">
            <v>1</v>
          </cell>
          <cell r="AI920">
            <v>0</v>
          </cell>
          <cell r="AJ920">
            <v>0</v>
          </cell>
          <cell r="AK920">
            <v>0</v>
          </cell>
          <cell r="AL920">
            <v>0</v>
          </cell>
          <cell r="AM920">
            <v>1</v>
          </cell>
          <cell r="AN920" t="str">
            <v>CE_01</v>
          </cell>
          <cell r="AO920">
            <v>11760000</v>
          </cell>
          <cell r="AP920" t="str">
            <v>0</v>
          </cell>
          <cell r="AQ920">
            <v>0</v>
          </cell>
          <cell r="AR920" t="str">
            <v>0</v>
          </cell>
          <cell r="AS920">
            <v>0</v>
          </cell>
          <cell r="AT920">
            <v>11760000</v>
          </cell>
          <cell r="AU920">
            <v>0</v>
          </cell>
        </row>
        <row r="921">
          <cell r="A921">
            <v>303810525</v>
          </cell>
          <cell r="B921" t="str">
            <v>GIT Censo Económico</v>
          </cell>
          <cell r="C921" t="str">
            <v>CE</v>
          </cell>
          <cell r="D921" t="str">
            <v>CE_2025_DRA_BDC</v>
          </cell>
          <cell r="E921" t="str">
            <v>Censo Economico</v>
          </cell>
          <cell r="F921" t="str">
            <v>Producción de información estructural</v>
          </cell>
          <cell r="G921" t="str">
            <v>Bases de datos Censal</v>
          </cell>
          <cell r="H921" t="str">
            <v>CE-Producción de información estructural-Bases de datos Censal</v>
          </cell>
          <cell r="I921" t="str">
            <v>202300000000099</v>
          </cell>
          <cell r="J921" t="str">
            <v>DIRECCIÓN TERRITORIAL CENTRO OCCIDENTE</v>
          </cell>
          <cell r="K921" t="str">
            <v>IBAGUÉ_MAN</v>
          </cell>
          <cell r="L921" t="str">
            <v>Talento Humano</v>
          </cell>
          <cell r="M921" t="str">
            <v>Técnico</v>
          </cell>
          <cell r="N921" t="str">
            <v>1</v>
          </cell>
          <cell r="O921">
            <v>7</v>
          </cell>
          <cell r="P921" t="str">
            <v>29</v>
          </cell>
          <cell r="Q921" t="str">
            <v>7.96666666666666</v>
          </cell>
          <cell r="R921">
            <v>100</v>
          </cell>
          <cell r="S921">
            <v>2000000</v>
          </cell>
          <cell r="T921" t="str">
            <v>2025-01-13 00:00:00</v>
          </cell>
          <cell r="U921">
            <v>15933333.33</v>
          </cell>
          <cell r="V921">
            <v>15933333.33</v>
          </cell>
          <cell r="W921">
            <v>0</v>
          </cell>
          <cell r="X921" t="str">
            <v>NO</v>
          </cell>
          <cell r="Y921" t="str">
            <v>NO</v>
          </cell>
          <cell r="Z921" t="str">
            <v>24025</v>
          </cell>
          <cell r="AA921">
            <v>15933333.33</v>
          </cell>
          <cell r="AB921">
            <v>0</v>
          </cell>
          <cell r="AC921" t="str">
            <v>754</v>
          </cell>
          <cell r="AD921" t="str">
            <v>Dirección Territorial Manizales</v>
          </cell>
          <cell r="AF921" t="str">
            <v>KAREN TATIANA RUSSEL - -</v>
          </cell>
          <cell r="AG921" t="str">
            <v>CE_01 - Documentos con los principales resultados, logros y dificultades en el desarrollo de los operativos de recolección del Censo Económico Nacional Urbano (Línea Base 2024 94%)</v>
          </cell>
          <cell r="AH921">
            <v>1</v>
          </cell>
          <cell r="AI921">
            <v>0</v>
          </cell>
          <cell r="AJ921">
            <v>0</v>
          </cell>
          <cell r="AK921">
            <v>0</v>
          </cell>
          <cell r="AL921">
            <v>0</v>
          </cell>
          <cell r="AM921">
            <v>1</v>
          </cell>
          <cell r="AN921" t="str">
            <v>CE_01</v>
          </cell>
          <cell r="AO921">
            <v>15933333.33</v>
          </cell>
          <cell r="AP921" t="str">
            <v>0</v>
          </cell>
          <cell r="AQ921">
            <v>0</v>
          </cell>
          <cell r="AR921" t="str">
            <v>0</v>
          </cell>
          <cell r="AS921">
            <v>0</v>
          </cell>
          <cell r="AT921">
            <v>15933333.33</v>
          </cell>
          <cell r="AU921">
            <v>0</v>
          </cell>
        </row>
        <row r="922">
          <cell r="A922">
            <v>303710525</v>
          </cell>
          <cell r="B922" t="str">
            <v>GIT Censo Económico</v>
          </cell>
          <cell r="C922" t="str">
            <v>CE</v>
          </cell>
          <cell r="D922" t="str">
            <v>CE_2025_DRA_BDC</v>
          </cell>
          <cell r="E922" t="str">
            <v>Censo Economico</v>
          </cell>
          <cell r="F922" t="str">
            <v>Producción de información estructural</v>
          </cell>
          <cell r="G922" t="str">
            <v>Bases de datos Censal</v>
          </cell>
          <cell r="H922" t="str">
            <v>CE-Producción de información estructural-Bases de datos Censal</v>
          </cell>
          <cell r="I922" t="str">
            <v>202300000000099</v>
          </cell>
          <cell r="J922" t="str">
            <v>DIRECCIÓN TERRITORIAL CENTRO OCCIDENTE</v>
          </cell>
          <cell r="K922" t="str">
            <v>IBAGUÉ_MAN</v>
          </cell>
          <cell r="L922" t="str">
            <v>Talento Humano</v>
          </cell>
          <cell r="M922" t="str">
            <v>Técnico</v>
          </cell>
          <cell r="N922" t="str">
            <v>1</v>
          </cell>
          <cell r="O922">
            <v>10</v>
          </cell>
          <cell r="P922" t="str">
            <v>12</v>
          </cell>
          <cell r="Q922" t="str">
            <v>10.4</v>
          </cell>
          <cell r="R922">
            <v>100</v>
          </cell>
          <cell r="S922">
            <v>3500000</v>
          </cell>
          <cell r="T922" t="str">
            <v>2025-01-13 00:00:00</v>
          </cell>
          <cell r="U922">
            <v>36400000</v>
          </cell>
          <cell r="V922">
            <v>36400000</v>
          </cell>
          <cell r="W922">
            <v>0</v>
          </cell>
          <cell r="X922" t="str">
            <v>NO</v>
          </cell>
          <cell r="Y922" t="str">
            <v>NO</v>
          </cell>
          <cell r="Z922" t="str">
            <v>24125</v>
          </cell>
          <cell r="AA922">
            <v>36400000</v>
          </cell>
          <cell r="AB922">
            <v>0</v>
          </cell>
          <cell r="AC922" t="str">
            <v>755</v>
          </cell>
          <cell r="AD922" t="str">
            <v>Dirección Territorial Manizales</v>
          </cell>
          <cell r="AF922" t="str">
            <v>TATIANA ALEXANDRA GALINDO CELIS - -</v>
          </cell>
          <cell r="AG922" t="str">
            <v>CE_01 - Documentos con los principales resultados, logros y dificultades en el desarrollo de los operativos de recolección del Censo Económico Nacional Urbano (Línea Base 2024 94%)</v>
          </cell>
          <cell r="AH922">
            <v>1</v>
          </cell>
          <cell r="AI922">
            <v>0</v>
          </cell>
          <cell r="AJ922">
            <v>0</v>
          </cell>
          <cell r="AK922">
            <v>0</v>
          </cell>
          <cell r="AL922">
            <v>0</v>
          </cell>
          <cell r="AM922">
            <v>1</v>
          </cell>
          <cell r="AN922" t="str">
            <v>CE_01</v>
          </cell>
          <cell r="AO922">
            <v>36400000</v>
          </cell>
          <cell r="AP922" t="str">
            <v>0</v>
          </cell>
          <cell r="AQ922">
            <v>0</v>
          </cell>
          <cell r="AR922" t="str">
            <v>0</v>
          </cell>
          <cell r="AS922">
            <v>0</v>
          </cell>
          <cell r="AT922">
            <v>36400000</v>
          </cell>
          <cell r="AU922">
            <v>0</v>
          </cell>
        </row>
        <row r="923">
          <cell r="A923">
            <v>303610525</v>
          </cell>
          <cell r="B923" t="str">
            <v>GIT Censo Económico</v>
          </cell>
          <cell r="C923" t="str">
            <v>CE</v>
          </cell>
          <cell r="D923" t="str">
            <v>CE_2025_DRA_BDC</v>
          </cell>
          <cell r="E923" t="str">
            <v>Censo Economico</v>
          </cell>
          <cell r="F923" t="str">
            <v>Producción de información estructural</v>
          </cell>
          <cell r="G923" t="str">
            <v>Bases de datos Censal</v>
          </cell>
          <cell r="H923" t="str">
            <v>CE-Producción de información estructural-Bases de datos Censal</v>
          </cell>
          <cell r="I923" t="str">
            <v>202300000000099</v>
          </cell>
          <cell r="J923" t="str">
            <v>DIRECCIÓN TERRITORIAL CENTRO OCCIDENTE</v>
          </cell>
          <cell r="K923" t="str">
            <v>IBAGUÉ_MAN</v>
          </cell>
          <cell r="L923" t="str">
            <v>Talento Humano</v>
          </cell>
          <cell r="M923" t="str">
            <v>Técnico</v>
          </cell>
          <cell r="N923" t="str">
            <v>1</v>
          </cell>
          <cell r="O923">
            <v>7</v>
          </cell>
          <cell r="P923" t="str">
            <v>4</v>
          </cell>
          <cell r="Q923" t="str">
            <v>7.13333333333333</v>
          </cell>
          <cell r="R923">
            <v>100</v>
          </cell>
          <cell r="S923">
            <v>2000000</v>
          </cell>
          <cell r="T923" t="str">
            <v>2025-01-13 00:00:00</v>
          </cell>
          <cell r="U923">
            <v>14266666.67</v>
          </cell>
          <cell r="V923">
            <v>14266666.67</v>
          </cell>
          <cell r="W923">
            <v>0</v>
          </cell>
          <cell r="X923" t="str">
            <v>NO</v>
          </cell>
          <cell r="Y923" t="str">
            <v>NO</v>
          </cell>
          <cell r="Z923" t="str">
            <v>24025</v>
          </cell>
          <cell r="AA923">
            <v>14266666.67</v>
          </cell>
          <cell r="AB923">
            <v>0</v>
          </cell>
          <cell r="AC923" t="str">
            <v>754</v>
          </cell>
          <cell r="AD923" t="str">
            <v>Dirección Territorial Manizales</v>
          </cell>
          <cell r="AF923" t="str">
            <v>NUBIA XIMENA CAICEDO YAIMA - -</v>
          </cell>
          <cell r="AG923" t="str">
            <v>CE_01 - Documentos con los principales resultados, logros y dificultades en el desarrollo de los operativos de recolección del Censo Económico Nacional Urbano (Línea Base 2024 94%)</v>
          </cell>
          <cell r="AH923">
            <v>1</v>
          </cell>
          <cell r="AI923">
            <v>0</v>
          </cell>
          <cell r="AJ923">
            <v>0</v>
          </cell>
          <cell r="AK923">
            <v>0</v>
          </cell>
          <cell r="AL923">
            <v>0</v>
          </cell>
          <cell r="AM923">
            <v>1</v>
          </cell>
          <cell r="AN923" t="str">
            <v>CE_01</v>
          </cell>
          <cell r="AO923">
            <v>14266666.67</v>
          </cell>
          <cell r="AP923" t="str">
            <v>0</v>
          </cell>
          <cell r="AQ923">
            <v>0</v>
          </cell>
          <cell r="AR923" t="str">
            <v>0</v>
          </cell>
          <cell r="AS923">
            <v>0</v>
          </cell>
          <cell r="AT923">
            <v>14266666.67</v>
          </cell>
          <cell r="AU923">
            <v>0</v>
          </cell>
        </row>
        <row r="924">
          <cell r="A924">
            <v>303510525</v>
          </cell>
          <cell r="B924" t="str">
            <v>GIT Censo Económico</v>
          </cell>
          <cell r="C924" t="str">
            <v>CE</v>
          </cell>
          <cell r="D924" t="str">
            <v>CE_2025_DRA_BDC</v>
          </cell>
          <cell r="E924" t="str">
            <v>Censo Economico</v>
          </cell>
          <cell r="F924" t="str">
            <v>Producción de información estructural</v>
          </cell>
          <cell r="G924" t="str">
            <v>Bases de datos Censal</v>
          </cell>
          <cell r="H924" t="str">
            <v>CE-Producción de información estructural-Bases de datos Censal</v>
          </cell>
          <cell r="I924" t="str">
            <v>202300000000099</v>
          </cell>
          <cell r="J924" t="str">
            <v>DIRECCIÓN TERRITORIAL CENTRO OCCIDENTE</v>
          </cell>
          <cell r="K924" t="str">
            <v>ARMENIA_MAN</v>
          </cell>
          <cell r="L924" t="str">
            <v>Talento Humano</v>
          </cell>
          <cell r="M924" t="str">
            <v>Técnico</v>
          </cell>
          <cell r="N924" t="str">
            <v>1</v>
          </cell>
          <cell r="O924">
            <v>9</v>
          </cell>
          <cell r="P924" t="str">
            <v>2</v>
          </cell>
          <cell r="Q924" t="str">
            <v>9.06666666666666</v>
          </cell>
          <cell r="R924">
            <v>100</v>
          </cell>
          <cell r="S924">
            <v>2900000</v>
          </cell>
          <cell r="T924" t="str">
            <v>2025-01-13 00:00:00</v>
          </cell>
          <cell r="U924">
            <v>26293333.329999998</v>
          </cell>
          <cell r="V924">
            <v>26293333.329999998</v>
          </cell>
          <cell r="W924">
            <v>0</v>
          </cell>
          <cell r="X924" t="str">
            <v>NO</v>
          </cell>
          <cell r="Y924" t="str">
            <v>NO</v>
          </cell>
          <cell r="Z924" t="str">
            <v>24225</v>
          </cell>
          <cell r="AA924">
            <v>26293333.329999998</v>
          </cell>
          <cell r="AB924">
            <v>0</v>
          </cell>
          <cell r="AC924" t="str">
            <v>753</v>
          </cell>
          <cell r="AD924" t="str">
            <v>Dirección Territorial Manizales</v>
          </cell>
          <cell r="AF924" t="str">
            <v>KARLA VANESSA NIÑO BERMÚDEZ - -</v>
          </cell>
          <cell r="AG924" t="str">
            <v>CE_01 - Documentos con los principales resultados, logros y dificultades en el desarrollo de los operativos de recolección del Censo Económico Nacional Urbano (Línea Base 2024 94%)</v>
          </cell>
          <cell r="AH924">
            <v>1</v>
          </cell>
          <cell r="AI924">
            <v>0</v>
          </cell>
          <cell r="AJ924">
            <v>0</v>
          </cell>
          <cell r="AK924">
            <v>0</v>
          </cell>
          <cell r="AL924">
            <v>0</v>
          </cell>
          <cell r="AM924">
            <v>1</v>
          </cell>
          <cell r="AN924" t="str">
            <v>CE_01</v>
          </cell>
          <cell r="AO924">
            <v>26293333.329999998</v>
          </cell>
          <cell r="AP924" t="str">
            <v>0</v>
          </cell>
          <cell r="AQ924">
            <v>0</v>
          </cell>
          <cell r="AR924" t="str">
            <v>0</v>
          </cell>
          <cell r="AS924">
            <v>0</v>
          </cell>
          <cell r="AT924">
            <v>26293333.329999998</v>
          </cell>
          <cell r="AU924">
            <v>0</v>
          </cell>
        </row>
        <row r="925">
          <cell r="A925">
            <v>303410525</v>
          </cell>
          <cell r="B925" t="str">
            <v>GIT Censo Económico</v>
          </cell>
          <cell r="C925" t="str">
            <v>CE</v>
          </cell>
          <cell r="D925" t="str">
            <v>CE_2025_DRA_BDC</v>
          </cell>
          <cell r="E925" t="str">
            <v>Censo Economico</v>
          </cell>
          <cell r="F925" t="str">
            <v>Producción de información estructural</v>
          </cell>
          <cell r="G925" t="str">
            <v>Bases de datos Censal</v>
          </cell>
          <cell r="H925" t="str">
            <v>CE-Producción de información estructural-Bases de datos Censal</v>
          </cell>
          <cell r="I925" t="str">
            <v>202300000000099</v>
          </cell>
          <cell r="J925" t="str">
            <v>DIRECCIÓN TERRITORIAL SUR OCCIDENTE</v>
          </cell>
          <cell r="K925" t="str">
            <v>POPAYÁN</v>
          </cell>
          <cell r="L925" t="str">
            <v>Talento Humano</v>
          </cell>
          <cell r="M925" t="str">
            <v>Técnico</v>
          </cell>
          <cell r="N925" t="str">
            <v>1</v>
          </cell>
          <cell r="O925">
            <v>11</v>
          </cell>
          <cell r="P925" t="str">
            <v>23</v>
          </cell>
          <cell r="Q925" t="str">
            <v>11.7666666666666</v>
          </cell>
          <cell r="R925">
            <v>100</v>
          </cell>
          <cell r="S925">
            <v>2000000</v>
          </cell>
          <cell r="T925" t="str">
            <v>2025-01-13 00:00:00</v>
          </cell>
          <cell r="U925">
            <v>23533333.329999998</v>
          </cell>
          <cell r="V925">
            <v>23533333.329999998</v>
          </cell>
          <cell r="W925">
            <v>0</v>
          </cell>
          <cell r="X925" t="str">
            <v>NO</v>
          </cell>
          <cell r="Y925" t="str">
            <v>NO</v>
          </cell>
          <cell r="Z925" t="str">
            <v>40125</v>
          </cell>
          <cell r="AA925">
            <v>23533333.329999998</v>
          </cell>
          <cell r="AB925">
            <v>0</v>
          </cell>
          <cell r="AC925" t="str">
            <v>882</v>
          </cell>
          <cell r="AD925" t="str">
            <v>Dirección Territorial Cali</v>
          </cell>
          <cell r="AF925" t="str">
            <v>HEYLIN KATERINE VILLA SINISTERRA - -</v>
          </cell>
          <cell r="AG925" t="str">
            <v>CE_01 - Documentos con los principales resultados, logros y dificultades en el desarrollo de los operativos de recolección del Censo Económico Nacional Urbano (Línea Base 2024 94%)</v>
          </cell>
          <cell r="AH925">
            <v>1</v>
          </cell>
          <cell r="AI925">
            <v>0</v>
          </cell>
          <cell r="AJ925">
            <v>0</v>
          </cell>
          <cell r="AK925">
            <v>0</v>
          </cell>
          <cell r="AL925">
            <v>0</v>
          </cell>
          <cell r="AM925">
            <v>1</v>
          </cell>
          <cell r="AN925" t="str">
            <v>CE_01</v>
          </cell>
          <cell r="AO925">
            <v>23533333.329999998</v>
          </cell>
          <cell r="AP925" t="str">
            <v>0</v>
          </cell>
          <cell r="AQ925">
            <v>0</v>
          </cell>
          <cell r="AR925" t="str">
            <v>0</v>
          </cell>
          <cell r="AS925">
            <v>0</v>
          </cell>
          <cell r="AT925">
            <v>23533333.329999998</v>
          </cell>
          <cell r="AU925">
            <v>0</v>
          </cell>
        </row>
        <row r="926">
          <cell r="A926">
            <v>303310525</v>
          </cell>
          <cell r="B926" t="str">
            <v>GIT Censo Económico</v>
          </cell>
          <cell r="C926" t="str">
            <v>CE</v>
          </cell>
          <cell r="D926" t="str">
            <v>CE_2025_DRA_BDC</v>
          </cell>
          <cell r="E926" t="str">
            <v>Censo Economico</v>
          </cell>
          <cell r="F926" t="str">
            <v>Producción de información estructural</v>
          </cell>
          <cell r="G926" t="str">
            <v>Bases de datos Censal</v>
          </cell>
          <cell r="H926" t="str">
            <v>CE-Producción de información estructural-Bases de datos Censal</v>
          </cell>
          <cell r="I926" t="str">
            <v>202300000000099</v>
          </cell>
          <cell r="J926" t="str">
            <v>DIRECCIÓN TERRITORIAL SUR OCCIDENTE</v>
          </cell>
          <cell r="K926" t="str">
            <v>POPAYÁN</v>
          </cell>
          <cell r="L926" t="str">
            <v>Talento Humano</v>
          </cell>
          <cell r="M926" t="str">
            <v>Técnico</v>
          </cell>
          <cell r="N926" t="str">
            <v>1</v>
          </cell>
          <cell r="O926">
            <v>11</v>
          </cell>
          <cell r="P926" t="str">
            <v>15</v>
          </cell>
          <cell r="Q926" t="str">
            <v>11.5</v>
          </cell>
          <cell r="R926">
            <v>100</v>
          </cell>
          <cell r="S926">
            <v>2500000</v>
          </cell>
          <cell r="T926" t="str">
            <v>2025-01-13 00:00:00</v>
          </cell>
          <cell r="U926">
            <v>28750000</v>
          </cell>
          <cell r="V926">
            <v>28750000</v>
          </cell>
          <cell r="W926">
            <v>0</v>
          </cell>
          <cell r="X926" t="str">
            <v>NO</v>
          </cell>
          <cell r="Y926" t="str">
            <v>NO</v>
          </cell>
          <cell r="Z926" t="str">
            <v>40425</v>
          </cell>
          <cell r="AA926">
            <v>28750000</v>
          </cell>
          <cell r="AB926">
            <v>0</v>
          </cell>
          <cell r="AC926" t="str">
            <v>893</v>
          </cell>
          <cell r="AD926" t="str">
            <v>Dirección Territorial Cali</v>
          </cell>
          <cell r="AF926" t="str">
            <v>PRIORITARIOS_MABEL LILIANA SINIESTRA GRUESO - -</v>
          </cell>
          <cell r="AG926" t="str">
            <v>CE_01 - Documentos con los principales resultados, logros y dificultades en el desarrollo de los operativos de recolección del Censo Económico Nacional Urbano (Línea Base 2024 94%)</v>
          </cell>
          <cell r="AH926">
            <v>1</v>
          </cell>
          <cell r="AI926">
            <v>0</v>
          </cell>
          <cell r="AJ926">
            <v>0</v>
          </cell>
          <cell r="AK926">
            <v>0</v>
          </cell>
          <cell r="AL926">
            <v>0</v>
          </cell>
          <cell r="AM926">
            <v>1</v>
          </cell>
          <cell r="AN926" t="str">
            <v>CE_01</v>
          </cell>
          <cell r="AO926">
            <v>28750000</v>
          </cell>
          <cell r="AP926" t="str">
            <v>0</v>
          </cell>
          <cell r="AQ926">
            <v>0</v>
          </cell>
          <cell r="AR926" t="str">
            <v>0</v>
          </cell>
          <cell r="AS926">
            <v>0</v>
          </cell>
          <cell r="AT926">
            <v>28750000</v>
          </cell>
          <cell r="AU926">
            <v>0</v>
          </cell>
        </row>
        <row r="927">
          <cell r="A927">
            <v>303210525</v>
          </cell>
          <cell r="B927" t="str">
            <v>GIT Censo Económico</v>
          </cell>
          <cell r="C927" t="str">
            <v>CE</v>
          </cell>
          <cell r="D927" t="str">
            <v>CE_2025_DRA_BDC</v>
          </cell>
          <cell r="E927" t="str">
            <v>Censo Economico</v>
          </cell>
          <cell r="F927" t="str">
            <v>Producción de información estructural</v>
          </cell>
          <cell r="G927" t="str">
            <v>Bases de datos Censal</v>
          </cell>
          <cell r="H927" t="str">
            <v>CE-Producción de información estructural-Bases de datos Censal</v>
          </cell>
          <cell r="I927" t="str">
            <v>202300000000099</v>
          </cell>
          <cell r="J927" t="str">
            <v>DIRECCIÓN TERRITORIAL SUR OCCIDENTE</v>
          </cell>
          <cell r="K927" t="str">
            <v>POPAYÁN</v>
          </cell>
          <cell r="L927" t="str">
            <v>Talento Humano</v>
          </cell>
          <cell r="M927" t="str">
            <v>Técnico</v>
          </cell>
          <cell r="N927" t="str">
            <v>1</v>
          </cell>
          <cell r="O927">
            <v>11</v>
          </cell>
          <cell r="P927" t="str">
            <v>8</v>
          </cell>
          <cell r="Q927" t="str">
            <v>11.2666666666666</v>
          </cell>
          <cell r="R927">
            <v>100</v>
          </cell>
          <cell r="S927">
            <v>2500000</v>
          </cell>
          <cell r="T927" t="str">
            <v>2025-01-13 00:00:00</v>
          </cell>
          <cell r="U927">
            <v>28166666.670000002</v>
          </cell>
          <cell r="V927">
            <v>28166666.670000002</v>
          </cell>
          <cell r="W927">
            <v>0</v>
          </cell>
          <cell r="X927" t="str">
            <v>NO</v>
          </cell>
          <cell r="Y927" t="str">
            <v>NO</v>
          </cell>
          <cell r="Z927" t="str">
            <v>40425</v>
          </cell>
          <cell r="AA927">
            <v>28166666.670000002</v>
          </cell>
          <cell r="AB927">
            <v>0</v>
          </cell>
          <cell r="AC927" t="str">
            <v>893</v>
          </cell>
          <cell r="AD927" t="str">
            <v>Dirección Territorial Cali</v>
          </cell>
          <cell r="AF927" t="str">
            <v>OLGA VICTORIA BONILLA MANQUILLO  - -</v>
          </cell>
          <cell r="AG927" t="str">
            <v>CE_01 - Documentos con los principales resultados, logros y dificultades en el desarrollo de los operativos de recolección del Censo Económico Nacional Urbano (Línea Base 2024 94%)</v>
          </cell>
          <cell r="AH927">
            <v>1</v>
          </cell>
          <cell r="AI927">
            <v>0</v>
          </cell>
          <cell r="AJ927">
            <v>0</v>
          </cell>
          <cell r="AK927">
            <v>0</v>
          </cell>
          <cell r="AL927">
            <v>0</v>
          </cell>
          <cell r="AM927">
            <v>1</v>
          </cell>
          <cell r="AN927" t="str">
            <v>CE_01</v>
          </cell>
          <cell r="AO927">
            <v>28166666.670000002</v>
          </cell>
          <cell r="AP927" t="str">
            <v>0</v>
          </cell>
          <cell r="AQ927">
            <v>0</v>
          </cell>
          <cell r="AR927" t="str">
            <v>0</v>
          </cell>
          <cell r="AS927">
            <v>0</v>
          </cell>
          <cell r="AT927">
            <v>28166666.670000002</v>
          </cell>
          <cell r="AU927">
            <v>0</v>
          </cell>
        </row>
        <row r="928">
          <cell r="A928">
            <v>303110525</v>
          </cell>
          <cell r="B928" t="str">
            <v>GIT Censo Económico</v>
          </cell>
          <cell r="C928" t="str">
            <v>CE</v>
          </cell>
          <cell r="D928" t="str">
            <v>CE_2025_DRA_BDC</v>
          </cell>
          <cell r="E928" t="str">
            <v>Censo Economico</v>
          </cell>
          <cell r="F928" t="str">
            <v>Producción de información estructural</v>
          </cell>
          <cell r="G928" t="str">
            <v>Bases de datos Censal</v>
          </cell>
          <cell r="H928" t="str">
            <v>CE-Producción de información estructural-Bases de datos Censal</v>
          </cell>
          <cell r="I928" t="str">
            <v>202300000000099</v>
          </cell>
          <cell r="J928" t="str">
            <v>DIRECCIÓN TERRITORIAL SUR OCCIDENTE</v>
          </cell>
          <cell r="K928" t="str">
            <v>PASTO</v>
          </cell>
          <cell r="L928" t="str">
            <v>Talento Humano</v>
          </cell>
          <cell r="M928" t="str">
            <v>Técnico</v>
          </cell>
          <cell r="N928" t="str">
            <v>1</v>
          </cell>
          <cell r="O928">
            <v>11</v>
          </cell>
          <cell r="P928" t="str">
            <v>23</v>
          </cell>
          <cell r="Q928" t="str">
            <v>11.7666666666666</v>
          </cell>
          <cell r="R928">
            <v>100</v>
          </cell>
          <cell r="S928">
            <v>2500000</v>
          </cell>
          <cell r="T928" t="str">
            <v>2025-01-13 00:00:00</v>
          </cell>
          <cell r="U928">
            <v>29416666.670000002</v>
          </cell>
          <cell r="V928">
            <v>29416666.670000002</v>
          </cell>
          <cell r="W928">
            <v>0</v>
          </cell>
          <cell r="X928" t="str">
            <v>NO</v>
          </cell>
          <cell r="Y928" t="str">
            <v>NO</v>
          </cell>
          <cell r="Z928" t="str">
            <v>39825</v>
          </cell>
          <cell r="AA928">
            <v>29416666.670000002</v>
          </cell>
          <cell r="AB928">
            <v>0</v>
          </cell>
          <cell r="AC928" t="str">
            <v>875</v>
          </cell>
          <cell r="AD928" t="str">
            <v>Dirección Territorial Cali</v>
          </cell>
          <cell r="AF928" t="str">
            <v>ANA PAOLA REDIN QUIÑONEZ - -</v>
          </cell>
          <cell r="AG928" t="str">
            <v>CE_01 - Documentos con los principales resultados, logros y dificultades en el desarrollo de los operativos de recolección del Censo Económico Nacional Urbano (Línea Base 2024 94%)</v>
          </cell>
          <cell r="AH928">
            <v>1</v>
          </cell>
          <cell r="AI928">
            <v>0</v>
          </cell>
          <cell r="AJ928">
            <v>0</v>
          </cell>
          <cell r="AK928">
            <v>0</v>
          </cell>
          <cell r="AL928">
            <v>0</v>
          </cell>
          <cell r="AM928">
            <v>1</v>
          </cell>
          <cell r="AN928" t="str">
            <v>CE_01</v>
          </cell>
          <cell r="AO928">
            <v>29416666.670000002</v>
          </cell>
          <cell r="AP928" t="str">
            <v>0</v>
          </cell>
          <cell r="AQ928">
            <v>0</v>
          </cell>
          <cell r="AR928" t="str">
            <v>0</v>
          </cell>
          <cell r="AS928">
            <v>0</v>
          </cell>
          <cell r="AT928">
            <v>29416666.670000002</v>
          </cell>
          <cell r="AU928">
            <v>0</v>
          </cell>
        </row>
        <row r="929">
          <cell r="A929">
            <v>306010525</v>
          </cell>
          <cell r="B929" t="str">
            <v>GIT Censo Económico</v>
          </cell>
          <cell r="C929" t="str">
            <v>CE</v>
          </cell>
          <cell r="D929" t="str">
            <v>CE_2025_DCD_SE</v>
          </cell>
          <cell r="E929" t="str">
            <v>Censo Economico</v>
          </cell>
          <cell r="F929" t="str">
            <v>Producción de información estructural</v>
          </cell>
          <cell r="G929" t="str">
            <v>Servicio de evaluación</v>
          </cell>
          <cell r="H929" t="str">
            <v>CE-Producción de información estructural-Servicio de evaluación</v>
          </cell>
          <cell r="I929" t="str">
            <v>202300000000099</v>
          </cell>
          <cell r="J929" t="str">
            <v>DIRECCIÓN TERRITORIAL NORTE</v>
          </cell>
          <cell r="K929" t="str">
            <v>BARRANQUILLA</v>
          </cell>
          <cell r="L929" t="str">
            <v>Talento Humano</v>
          </cell>
          <cell r="M929" t="str">
            <v>Profesional</v>
          </cell>
          <cell r="N929" t="str">
            <v>1</v>
          </cell>
          <cell r="O929">
            <v>6</v>
          </cell>
          <cell r="P929" t="str">
            <v>15</v>
          </cell>
          <cell r="Q929" t="str">
            <v>6.5000000000</v>
          </cell>
          <cell r="R929">
            <v>100</v>
          </cell>
          <cell r="S929">
            <v>5600000</v>
          </cell>
          <cell r="T929" t="str">
            <v>2025-06-01</v>
          </cell>
          <cell r="U929">
            <v>36400000</v>
          </cell>
          <cell r="V929">
            <v>36400000</v>
          </cell>
          <cell r="W929">
            <v>0</v>
          </cell>
          <cell r="X929" t="str">
            <v>no</v>
          </cell>
          <cell r="Y929" t="str">
            <v>no</v>
          </cell>
          <cell r="Z929" t="str">
            <v>76125</v>
          </cell>
          <cell r="AA929">
            <v>36400000</v>
          </cell>
          <cell r="AB929">
            <v>0</v>
          </cell>
          <cell r="AC929" t="str">
            <v>5665</v>
          </cell>
          <cell r="AD929" t="str">
            <v>Dirección Territorial Barranquilla</v>
          </cell>
          <cell r="AF929" t="str">
            <v>ENLACE ÉTNICO RACIAL 1 - -</v>
          </cell>
          <cell r="AG929" t="str">
            <v>CE_10 - Consolidar el Informe de evaluación de la fase de procesamiento y análisis</v>
          </cell>
          <cell r="AH929">
            <v>1</v>
          </cell>
          <cell r="AI929">
            <v>0</v>
          </cell>
          <cell r="AJ929">
            <v>0</v>
          </cell>
          <cell r="AK929">
            <v>0</v>
          </cell>
          <cell r="AL929">
            <v>0</v>
          </cell>
          <cell r="AM929">
            <v>1</v>
          </cell>
          <cell r="AN929" t="str">
            <v>CE_10</v>
          </cell>
          <cell r="AO929">
            <v>36400000</v>
          </cell>
          <cell r="AP929" t="str">
            <v>0</v>
          </cell>
          <cell r="AQ929">
            <v>0</v>
          </cell>
          <cell r="AR929" t="str">
            <v>0</v>
          </cell>
          <cell r="AS929">
            <v>0</v>
          </cell>
          <cell r="AT929">
            <v>36400000</v>
          </cell>
          <cell r="AU929">
            <v>0</v>
          </cell>
        </row>
        <row r="930">
          <cell r="A930">
            <v>306310525</v>
          </cell>
          <cell r="B930" t="str">
            <v>GIT Censo Económico</v>
          </cell>
          <cell r="C930" t="str">
            <v>CE</v>
          </cell>
          <cell r="D930" t="str">
            <v>CE_2025_DCD_SE</v>
          </cell>
          <cell r="E930" t="str">
            <v>Censo Economico</v>
          </cell>
          <cell r="F930" t="str">
            <v>Producción de información estructural</v>
          </cell>
          <cell r="G930" t="str">
            <v>Servicio de evaluación</v>
          </cell>
          <cell r="H930" t="str">
            <v>CE-Producción de información estructural-Servicio de evaluación</v>
          </cell>
          <cell r="I930" t="str">
            <v>202300000000099</v>
          </cell>
          <cell r="J930" t="str">
            <v>DIRECCIÓN TERRITORIAL SUR OCCIDENTE</v>
          </cell>
          <cell r="K930" t="str">
            <v>CALI</v>
          </cell>
          <cell r="L930" t="str">
            <v>Talento Humano</v>
          </cell>
          <cell r="M930" t="str">
            <v>Profesional</v>
          </cell>
          <cell r="N930" t="str">
            <v>1</v>
          </cell>
          <cell r="O930">
            <v>6</v>
          </cell>
          <cell r="P930" t="str">
            <v>0</v>
          </cell>
          <cell r="Q930" t="str">
            <v>6.0000000000</v>
          </cell>
          <cell r="R930">
            <v>100</v>
          </cell>
          <cell r="S930">
            <v>5600000</v>
          </cell>
          <cell r="T930" t="str">
            <v>2025-06-01</v>
          </cell>
          <cell r="U930">
            <v>33600000</v>
          </cell>
          <cell r="V930">
            <v>33600000</v>
          </cell>
          <cell r="W930">
            <v>0</v>
          </cell>
          <cell r="X930" t="str">
            <v>no</v>
          </cell>
          <cell r="Y930" t="str">
            <v>no</v>
          </cell>
          <cell r="Z930" t="str">
            <v>53425</v>
          </cell>
          <cell r="AA930">
            <v>33600000</v>
          </cell>
          <cell r="AB930">
            <v>0</v>
          </cell>
          <cell r="AC930" t="str">
            <v>5924</v>
          </cell>
          <cell r="AD930" t="str">
            <v>Dirección Territorial Cali</v>
          </cell>
          <cell r="AF930" t="str">
            <v>ENLACE ÉTNICO RACIAL 4 - -</v>
          </cell>
          <cell r="AG930" t="str">
            <v>CE_10 - Consolidar el Informe de evaluación de la fase de procesamiento y análisis</v>
          </cell>
          <cell r="AH930">
            <v>1</v>
          </cell>
          <cell r="AI930">
            <v>0</v>
          </cell>
          <cell r="AJ930">
            <v>0</v>
          </cell>
          <cell r="AK930">
            <v>0</v>
          </cell>
          <cell r="AL930">
            <v>0</v>
          </cell>
          <cell r="AM930">
            <v>1</v>
          </cell>
          <cell r="AN930" t="str">
            <v>CE_10</v>
          </cell>
          <cell r="AO930">
            <v>33600000</v>
          </cell>
          <cell r="AP930" t="str">
            <v>0</v>
          </cell>
          <cell r="AQ930">
            <v>0</v>
          </cell>
          <cell r="AR930" t="str">
            <v>0</v>
          </cell>
          <cell r="AS930">
            <v>0</v>
          </cell>
          <cell r="AT930">
            <v>33600000</v>
          </cell>
          <cell r="AU930">
            <v>0</v>
          </cell>
        </row>
        <row r="931">
          <cell r="A931">
            <v>306810525</v>
          </cell>
          <cell r="B931" t="str">
            <v>GIT Censo Económico</v>
          </cell>
          <cell r="C931" t="str">
            <v>CE</v>
          </cell>
          <cell r="D931" t="str">
            <v>CE_2025_DICE_SE</v>
          </cell>
          <cell r="E931" t="str">
            <v>Censo Economico</v>
          </cell>
          <cell r="F931" t="str">
            <v>Producción de información estructural</v>
          </cell>
          <cell r="G931" t="str">
            <v>Servicio de evaluación</v>
          </cell>
          <cell r="H931" t="str">
            <v>CE-Producción de información estructural-Servicio de evaluación</v>
          </cell>
          <cell r="I931" t="str">
            <v>202300000000099</v>
          </cell>
          <cell r="J931" t="str">
            <v>DIRECCIÓN TERRITORIAL CENTRAL</v>
          </cell>
          <cell r="K931" t="str">
            <v>DANE CENTRAL</v>
          </cell>
          <cell r="L931" t="str">
            <v>Talento Humano</v>
          </cell>
          <cell r="M931" t="str">
            <v>Profesional</v>
          </cell>
          <cell r="N931" t="str">
            <v>1</v>
          </cell>
          <cell r="O931">
            <v>10</v>
          </cell>
          <cell r="P931" t="str">
            <v>21</v>
          </cell>
          <cell r="Q931" t="str">
            <v>10.7000000000</v>
          </cell>
          <cell r="R931">
            <v>100</v>
          </cell>
          <cell r="S931">
            <v>10000000</v>
          </cell>
          <cell r="T931" t="str">
            <v>2025-02-03</v>
          </cell>
          <cell r="U931">
            <v>107000000</v>
          </cell>
          <cell r="V931">
            <v>107000000</v>
          </cell>
          <cell r="W931">
            <v>0</v>
          </cell>
          <cell r="X931" t="str">
            <v>no</v>
          </cell>
          <cell r="Y931" t="str">
            <v>no</v>
          </cell>
          <cell r="Z931" t="str">
            <v>48925</v>
          </cell>
          <cell r="AA931">
            <v>107000000</v>
          </cell>
          <cell r="AB931">
            <v>0</v>
          </cell>
          <cell r="AC931" t="str">
            <v>864</v>
          </cell>
          <cell r="AD931" t="str">
            <v>GIT Censo Económico</v>
          </cell>
          <cell r="AF931" t="str">
            <v>BOGOTÁ CARLOS - -</v>
          </cell>
          <cell r="AG931" t="str">
            <v>CE_11 - Elaborar un documento que consolide el diseño e implementación de la estrategia de comunicación y difusión de los resultados del Censo Económico a los grupos de interés.</v>
          </cell>
          <cell r="AH931">
            <v>1</v>
          </cell>
          <cell r="AI931">
            <v>0</v>
          </cell>
          <cell r="AJ931">
            <v>0</v>
          </cell>
          <cell r="AK931">
            <v>0</v>
          </cell>
          <cell r="AL931">
            <v>0</v>
          </cell>
          <cell r="AM931">
            <v>1</v>
          </cell>
          <cell r="AN931" t="str">
            <v>CE_11</v>
          </cell>
          <cell r="AO931">
            <v>107000000</v>
          </cell>
          <cell r="AP931" t="str">
            <v>0</v>
          </cell>
          <cell r="AQ931">
            <v>0</v>
          </cell>
          <cell r="AR931" t="str">
            <v>0</v>
          </cell>
          <cell r="AS931">
            <v>0</v>
          </cell>
          <cell r="AT931">
            <v>107000000</v>
          </cell>
          <cell r="AU931">
            <v>0</v>
          </cell>
        </row>
        <row r="932">
          <cell r="A932">
            <v>306910525</v>
          </cell>
          <cell r="B932" t="str">
            <v>GIT Censo Económico</v>
          </cell>
          <cell r="C932" t="str">
            <v>CE</v>
          </cell>
          <cell r="D932" t="str">
            <v>CE_2025_DICE_SE</v>
          </cell>
          <cell r="E932" t="str">
            <v>Censo Economico</v>
          </cell>
          <cell r="F932" t="str">
            <v>Producción de información estructural</v>
          </cell>
          <cell r="G932" t="str">
            <v>Servicio de evaluación</v>
          </cell>
          <cell r="H932" t="str">
            <v>CE-Producción de información estructural-Servicio de evaluación</v>
          </cell>
          <cell r="I932" t="str">
            <v>202300000000099</v>
          </cell>
          <cell r="J932" t="str">
            <v>DIRECCIÓN TERRITORIAL CENTRAL</v>
          </cell>
          <cell r="K932" t="str">
            <v>DANE CENTRAL</v>
          </cell>
          <cell r="L932" t="str">
            <v>Talento Humano</v>
          </cell>
          <cell r="M932" t="str">
            <v>Profesional</v>
          </cell>
          <cell r="N932" t="str">
            <v>1</v>
          </cell>
          <cell r="O932">
            <v>10</v>
          </cell>
          <cell r="P932" t="str">
            <v>11</v>
          </cell>
          <cell r="Q932" t="str">
            <v>10.3666666667</v>
          </cell>
          <cell r="R932">
            <v>100</v>
          </cell>
          <cell r="S932">
            <v>6100000</v>
          </cell>
          <cell r="T932" t="str">
            <v>2025-02-07</v>
          </cell>
          <cell r="U932">
            <v>63236666.670000002</v>
          </cell>
          <cell r="V932">
            <v>63236666.670000002</v>
          </cell>
          <cell r="W932">
            <v>0</v>
          </cell>
          <cell r="X932" t="str">
            <v>no</v>
          </cell>
          <cell r="Y932" t="str">
            <v>no</v>
          </cell>
          <cell r="Z932" t="str">
            <v>70125</v>
          </cell>
          <cell r="AA932">
            <v>63236666.670000002</v>
          </cell>
          <cell r="AB932">
            <v>0</v>
          </cell>
          <cell r="AC932" t="str">
            <v>1899</v>
          </cell>
          <cell r="AD932" t="str">
            <v>GIT Censo Económico</v>
          </cell>
          <cell r="AF932" t="str">
            <v>EDITOR DE CONTENIDOS, ACTUALIZACIÓN PARRILLAS</v>
          </cell>
          <cell r="AG932" t="str">
            <v>CE_11 - Elaborar un documento que consolide el diseño e implementación de la estrategia de comunicación y difusión de los resultados del Censo Económico a los grupos de interés.</v>
          </cell>
          <cell r="AH932">
            <v>1</v>
          </cell>
          <cell r="AI932">
            <v>0</v>
          </cell>
          <cell r="AJ932">
            <v>0</v>
          </cell>
          <cell r="AK932">
            <v>0</v>
          </cell>
          <cell r="AL932">
            <v>0</v>
          </cell>
          <cell r="AM932">
            <v>1</v>
          </cell>
          <cell r="AN932" t="str">
            <v>CE_11</v>
          </cell>
          <cell r="AO932">
            <v>63236666.670000002</v>
          </cell>
          <cell r="AP932" t="str">
            <v>0</v>
          </cell>
          <cell r="AQ932">
            <v>0</v>
          </cell>
          <cell r="AR932" t="str">
            <v>0</v>
          </cell>
          <cell r="AS932">
            <v>0</v>
          </cell>
          <cell r="AT932">
            <v>63236666.670000002</v>
          </cell>
          <cell r="AU932">
            <v>0</v>
          </cell>
        </row>
        <row r="933">
          <cell r="A933">
            <v>307110525</v>
          </cell>
          <cell r="B933" t="str">
            <v>GIT Censo Económico</v>
          </cell>
          <cell r="C933" t="str">
            <v>CE</v>
          </cell>
          <cell r="D933" t="str">
            <v>CE_2025_DICE_SE</v>
          </cell>
          <cell r="E933" t="str">
            <v>Censo Economico</v>
          </cell>
          <cell r="F933" t="str">
            <v>Producción de información estructural</v>
          </cell>
          <cell r="G933" t="str">
            <v>Servicio de evaluación</v>
          </cell>
          <cell r="H933" t="str">
            <v>CE-Producción de información estructural-Servicio de evaluación</v>
          </cell>
          <cell r="I933" t="str">
            <v>202300000000099</v>
          </cell>
          <cell r="J933" t="str">
            <v>DIRECCIÓN TERRITORIAL CENTRAL</v>
          </cell>
          <cell r="K933" t="str">
            <v>DANE CENTRAL</v>
          </cell>
          <cell r="L933" t="str">
            <v>Talento Humano</v>
          </cell>
          <cell r="M933" t="str">
            <v>Profesional</v>
          </cell>
          <cell r="N933" t="str">
            <v>1</v>
          </cell>
          <cell r="O933">
            <v>10</v>
          </cell>
          <cell r="P933" t="str">
            <v>10</v>
          </cell>
          <cell r="Q933" t="str">
            <v>10.3333333333</v>
          </cell>
          <cell r="R933">
            <v>100</v>
          </cell>
          <cell r="S933">
            <v>8000000</v>
          </cell>
          <cell r="T933" t="str">
            <v>2025-02-04</v>
          </cell>
          <cell r="U933">
            <v>82666666.670000002</v>
          </cell>
          <cell r="V933">
            <v>82666666.670000002</v>
          </cell>
          <cell r="W933">
            <v>0</v>
          </cell>
          <cell r="X933" t="str">
            <v>no</v>
          </cell>
          <cell r="Y933" t="str">
            <v>no</v>
          </cell>
          <cell r="Z933" t="str">
            <v>63925</v>
          </cell>
          <cell r="AA933">
            <v>82666666.670000002</v>
          </cell>
          <cell r="AB933">
            <v>0</v>
          </cell>
          <cell r="AC933" t="str">
            <v>1684</v>
          </cell>
          <cell r="AD933" t="str">
            <v>GIT Censo Económico</v>
          </cell>
          <cell r="AF933" t="str">
            <v>CELY CLAUDIA - -</v>
          </cell>
          <cell r="AG933" t="str">
            <v>CE_11 - Elaborar un documento que consolide el diseño e implementación de la estrategia de comunicación y difusión de los resultados del Censo Económico a los grupos de interés.</v>
          </cell>
          <cell r="AH933">
            <v>1</v>
          </cell>
          <cell r="AI933">
            <v>0</v>
          </cell>
          <cell r="AJ933">
            <v>0</v>
          </cell>
          <cell r="AK933">
            <v>0</v>
          </cell>
          <cell r="AL933">
            <v>0</v>
          </cell>
          <cell r="AM933">
            <v>1</v>
          </cell>
          <cell r="AN933" t="str">
            <v>CE_11</v>
          </cell>
          <cell r="AO933">
            <v>82666666.670000002</v>
          </cell>
          <cell r="AP933" t="str">
            <v>0</v>
          </cell>
          <cell r="AQ933">
            <v>0</v>
          </cell>
          <cell r="AR933" t="str">
            <v>0</v>
          </cell>
          <cell r="AS933">
            <v>0</v>
          </cell>
          <cell r="AT933">
            <v>82666666.670000002</v>
          </cell>
          <cell r="AU933">
            <v>0</v>
          </cell>
        </row>
        <row r="934">
          <cell r="A934">
            <v>306710525</v>
          </cell>
          <cell r="B934" t="str">
            <v>GIT Censo Económico</v>
          </cell>
          <cell r="C934" t="str">
            <v>CE</v>
          </cell>
          <cell r="D934" t="str">
            <v>CE_2025_DICE_SE</v>
          </cell>
          <cell r="E934" t="str">
            <v>Censo Economico</v>
          </cell>
          <cell r="F934" t="str">
            <v>Producción de información estructural</v>
          </cell>
          <cell r="G934" t="str">
            <v>Servicio de evaluación</v>
          </cell>
          <cell r="H934" t="str">
            <v>CE-Producción de información estructural-Servicio de evaluación</v>
          </cell>
          <cell r="I934" t="str">
            <v>202300000000099</v>
          </cell>
          <cell r="J934" t="str">
            <v>DIRECCIÓN TERRITORIAL CENTRAL</v>
          </cell>
          <cell r="K934" t="str">
            <v>DANE CENTRAL</v>
          </cell>
          <cell r="L934" t="str">
            <v>Talento Humano</v>
          </cell>
          <cell r="M934" t="str">
            <v>Profesional</v>
          </cell>
          <cell r="N934" t="str">
            <v>1</v>
          </cell>
          <cell r="O934">
            <v>10</v>
          </cell>
          <cell r="P934" t="str">
            <v>17</v>
          </cell>
          <cell r="Q934" t="str">
            <v>10.5666666667</v>
          </cell>
          <cell r="R934">
            <v>100</v>
          </cell>
          <cell r="S934">
            <v>5500000</v>
          </cell>
          <cell r="T934" t="str">
            <v>2025-02-07</v>
          </cell>
          <cell r="U934">
            <v>58116666.670000002</v>
          </cell>
          <cell r="V934">
            <v>58116666.670000002</v>
          </cell>
          <cell r="W934">
            <v>0</v>
          </cell>
          <cell r="X934" t="str">
            <v>no</v>
          </cell>
          <cell r="Y934" t="str">
            <v>no</v>
          </cell>
          <cell r="Z934" t="str">
            <v>60225</v>
          </cell>
          <cell r="AA934">
            <v>58116666.670000002</v>
          </cell>
          <cell r="AB934">
            <v>0</v>
          </cell>
          <cell r="AC934" t="str">
            <v>1614</v>
          </cell>
          <cell r="AD934" t="str">
            <v>GIT Censo Económico</v>
          </cell>
          <cell r="AF934" t="str">
            <v>CASTRILLÓN DANIEL ANDRÉS - -</v>
          </cell>
          <cell r="AG934" t="str">
            <v>CE_11 - Elaborar un documento que consolide el diseño e implementación de la estrategia de comunicación y difusión de los resultados del Censo Económico a los grupos de interés.</v>
          </cell>
          <cell r="AH934">
            <v>1</v>
          </cell>
          <cell r="AI934">
            <v>0</v>
          </cell>
          <cell r="AJ934">
            <v>0</v>
          </cell>
          <cell r="AK934">
            <v>0</v>
          </cell>
          <cell r="AL934">
            <v>0</v>
          </cell>
          <cell r="AM934">
            <v>1</v>
          </cell>
          <cell r="AN934" t="str">
            <v>CE_11</v>
          </cell>
          <cell r="AO934">
            <v>58116666.670000002</v>
          </cell>
          <cell r="AP934" t="str">
            <v>0</v>
          </cell>
          <cell r="AQ934">
            <v>0</v>
          </cell>
          <cell r="AR934" t="str">
            <v>0</v>
          </cell>
          <cell r="AS934">
            <v>0</v>
          </cell>
          <cell r="AT934">
            <v>58116666.670000002</v>
          </cell>
          <cell r="AU934">
            <v>0</v>
          </cell>
        </row>
        <row r="935">
          <cell r="A935">
            <v>306210525</v>
          </cell>
          <cell r="B935" t="str">
            <v>GIT Censo Económico</v>
          </cell>
          <cell r="C935" t="str">
            <v>CE</v>
          </cell>
          <cell r="D935" t="str">
            <v>CE_2025_DCD_SE</v>
          </cell>
          <cell r="E935" t="str">
            <v>Censo Economico</v>
          </cell>
          <cell r="F935" t="str">
            <v>Producción de información estructural</v>
          </cell>
          <cell r="G935" t="str">
            <v>Servicio de evaluación</v>
          </cell>
          <cell r="H935" t="str">
            <v>CE-Producción de información estructural-Servicio de evaluación</v>
          </cell>
          <cell r="I935" t="str">
            <v>202300000000099</v>
          </cell>
          <cell r="J935" t="str">
            <v>DIRECCIÓN TERRITORIAL CENTRO ORIENTE</v>
          </cell>
          <cell r="K935" t="str">
            <v>BUCARAMANGA</v>
          </cell>
          <cell r="L935" t="str">
            <v>Talento Humano</v>
          </cell>
          <cell r="M935" t="str">
            <v>Profesional</v>
          </cell>
          <cell r="N935" t="str">
            <v>1</v>
          </cell>
          <cell r="O935">
            <v>6</v>
          </cell>
          <cell r="P935" t="str">
            <v>13</v>
          </cell>
          <cell r="Q935" t="str">
            <v>6.4333333333</v>
          </cell>
          <cell r="R935">
            <v>100</v>
          </cell>
          <cell r="S935">
            <v>5600000</v>
          </cell>
          <cell r="T935" t="str">
            <v>2025-06-01</v>
          </cell>
          <cell r="U935">
            <v>36026666.670000002</v>
          </cell>
          <cell r="V935">
            <v>36026667</v>
          </cell>
          <cell r="W935">
            <v>-0.32999999821186071</v>
          </cell>
          <cell r="X935" t="str">
            <v>NO</v>
          </cell>
          <cell r="Y935" t="str">
            <v>NO</v>
          </cell>
          <cell r="Z935" t="str">
            <v>35825</v>
          </cell>
          <cell r="AA935">
            <v>36026667</v>
          </cell>
          <cell r="AB935">
            <v>-0.32999999821186071</v>
          </cell>
          <cell r="AC935" t="str">
            <v>5878</v>
          </cell>
          <cell r="AD935" t="str">
            <v>Dirección Territorial Bucaramanga</v>
          </cell>
          <cell r="AF935" t="str">
            <v>ENLACE ÉTNICO RACIAL 3 - -</v>
          </cell>
          <cell r="AG935" t="str">
            <v>CE_10 - Consolidar el Informe de evaluación de la fase de procesamiento y análisis</v>
          </cell>
          <cell r="AH935">
            <v>1</v>
          </cell>
          <cell r="AI935">
            <v>0</v>
          </cell>
          <cell r="AJ935">
            <v>0</v>
          </cell>
          <cell r="AK935">
            <v>0</v>
          </cell>
          <cell r="AL935">
            <v>0</v>
          </cell>
          <cell r="AM935">
            <v>1</v>
          </cell>
          <cell r="AN935" t="str">
            <v>CE_10</v>
          </cell>
          <cell r="AO935">
            <v>36026666.670000002</v>
          </cell>
          <cell r="AP935" t="str">
            <v>0</v>
          </cell>
          <cell r="AQ935">
            <v>0</v>
          </cell>
          <cell r="AR935" t="str">
            <v>0</v>
          </cell>
          <cell r="AS935">
            <v>0</v>
          </cell>
          <cell r="AT935">
            <v>36026666.670000002</v>
          </cell>
          <cell r="AU935">
            <v>0</v>
          </cell>
        </row>
        <row r="936">
          <cell r="A936">
            <v>306610525</v>
          </cell>
          <cell r="B936" t="str">
            <v>GIT Censo Económico</v>
          </cell>
          <cell r="C936" t="str">
            <v>CE</v>
          </cell>
          <cell r="D936" t="str">
            <v>CE_2025_DICE_SE</v>
          </cell>
          <cell r="E936" t="str">
            <v>Censo Economico</v>
          </cell>
          <cell r="F936" t="str">
            <v>Producción de información estructural</v>
          </cell>
          <cell r="G936" t="str">
            <v>Servicio de evaluación</v>
          </cell>
          <cell r="H936" t="str">
            <v>CE-Producción de información estructural-Servicio de evaluación</v>
          </cell>
          <cell r="I936" t="str">
            <v>202300000000099</v>
          </cell>
          <cell r="J936" t="str">
            <v>DIRECCIÓN TERRITORIAL CENTRAL</v>
          </cell>
          <cell r="K936" t="str">
            <v>DANE CENTRAL</v>
          </cell>
          <cell r="L936" t="str">
            <v>Talento Humano</v>
          </cell>
          <cell r="M936" t="str">
            <v>Profesional</v>
          </cell>
          <cell r="N936" t="str">
            <v>1</v>
          </cell>
          <cell r="O936">
            <v>10</v>
          </cell>
          <cell r="P936" t="str">
            <v>17</v>
          </cell>
          <cell r="Q936" t="str">
            <v>10.5666666667</v>
          </cell>
          <cell r="R936">
            <v>100</v>
          </cell>
          <cell r="S936">
            <v>7000000</v>
          </cell>
          <cell r="T936" t="str">
            <v>2025-02-04</v>
          </cell>
          <cell r="U936">
            <v>73966666.670000002</v>
          </cell>
          <cell r="V936">
            <v>73966666.670000002</v>
          </cell>
          <cell r="W936">
            <v>0</v>
          </cell>
          <cell r="X936" t="str">
            <v>NO</v>
          </cell>
          <cell r="Y936" t="str">
            <v>NO</v>
          </cell>
          <cell r="Z936" t="str">
            <v>64525</v>
          </cell>
          <cell r="AA936">
            <v>73966666.670000002</v>
          </cell>
          <cell r="AB936">
            <v>0</v>
          </cell>
          <cell r="AC936" t="str">
            <v>1681</v>
          </cell>
          <cell r="AD936" t="str">
            <v>GIT Censo Económico</v>
          </cell>
          <cell r="AF936" t="str">
            <v>MORALES NATALIA - -</v>
          </cell>
          <cell r="AG936" t="str">
            <v>CE_11 - Elaborar un documento que consolide el diseño e implementación de la estrategia de comunicación y difusión de los resultados del Censo Económico a los grupos de interés.</v>
          </cell>
          <cell r="AH936">
            <v>1</v>
          </cell>
          <cell r="AI936">
            <v>0</v>
          </cell>
          <cell r="AJ936">
            <v>0</v>
          </cell>
          <cell r="AK936">
            <v>0</v>
          </cell>
          <cell r="AL936">
            <v>0</v>
          </cell>
          <cell r="AM936">
            <v>1</v>
          </cell>
          <cell r="AN936" t="str">
            <v>CE_11</v>
          </cell>
          <cell r="AO936">
            <v>73966666.670000002</v>
          </cell>
          <cell r="AP936" t="str">
            <v>0</v>
          </cell>
          <cell r="AQ936">
            <v>0</v>
          </cell>
          <cell r="AR936" t="str">
            <v>0</v>
          </cell>
          <cell r="AS936">
            <v>0</v>
          </cell>
          <cell r="AT936">
            <v>73966666.670000002</v>
          </cell>
          <cell r="AU936">
            <v>0</v>
          </cell>
        </row>
        <row r="937">
          <cell r="A937">
            <v>303010525</v>
          </cell>
          <cell r="B937" t="str">
            <v>GIT Censo Económico</v>
          </cell>
          <cell r="C937" t="str">
            <v>CE</v>
          </cell>
          <cell r="D937" t="str">
            <v>CE_2025_DRA_BDC</v>
          </cell>
          <cell r="E937" t="str">
            <v>Censo Economico</v>
          </cell>
          <cell r="F937" t="str">
            <v>Producción de información estructural</v>
          </cell>
          <cell r="G937" t="str">
            <v>Bases de datos Censal</v>
          </cell>
          <cell r="H937" t="str">
            <v>CE-Producción de información estructural-Bases de datos Censal</v>
          </cell>
          <cell r="I937" t="str">
            <v>202300000000099</v>
          </cell>
          <cell r="J937" t="str">
            <v>DIRECCIÓN TERRITORIAL SUR OCCIDENTE</v>
          </cell>
          <cell r="K937" t="str">
            <v>PASTO</v>
          </cell>
          <cell r="L937" t="str">
            <v>Talento Humano</v>
          </cell>
          <cell r="M937" t="str">
            <v>Técnico</v>
          </cell>
          <cell r="N937" t="str">
            <v>1</v>
          </cell>
          <cell r="O937">
            <v>9</v>
          </cell>
          <cell r="P937" t="str">
            <v>14</v>
          </cell>
          <cell r="Q937" t="str">
            <v>9.46666666666666</v>
          </cell>
          <cell r="R937">
            <v>100</v>
          </cell>
          <cell r="S937">
            <v>3000000</v>
          </cell>
          <cell r="T937" t="str">
            <v>2025-01-13 00:00:00</v>
          </cell>
          <cell r="U937">
            <v>28400000</v>
          </cell>
          <cell r="V937">
            <v>28400000</v>
          </cell>
          <cell r="W937">
            <v>0</v>
          </cell>
          <cell r="X937" t="str">
            <v>NO</v>
          </cell>
          <cell r="Y937" t="str">
            <v>NO</v>
          </cell>
          <cell r="Z937" t="str">
            <v>39925</v>
          </cell>
          <cell r="AA937">
            <v>28400000</v>
          </cell>
          <cell r="AB937">
            <v>0</v>
          </cell>
          <cell r="AC937" t="str">
            <v>877</v>
          </cell>
          <cell r="AD937" t="str">
            <v>Dirección Territorial Cali</v>
          </cell>
          <cell r="AF937" t="str">
            <v>INGRID JULIETH DELGADO DIAZ  - -</v>
          </cell>
          <cell r="AG937" t="str">
            <v>CE_01 - Documentos con los principales resultados, logros y dificultades en el desarrollo de los operativos de recolección del Censo Económico Nacional Urbano (Línea Base 2024 94%)</v>
          </cell>
          <cell r="AH937">
            <v>1</v>
          </cell>
          <cell r="AI937">
            <v>0</v>
          </cell>
          <cell r="AJ937">
            <v>0</v>
          </cell>
          <cell r="AK937">
            <v>0</v>
          </cell>
          <cell r="AL937">
            <v>0</v>
          </cell>
          <cell r="AM937">
            <v>1</v>
          </cell>
          <cell r="AN937" t="str">
            <v>CE_01</v>
          </cell>
          <cell r="AO937">
            <v>28400000</v>
          </cell>
          <cell r="AP937" t="str">
            <v>0</v>
          </cell>
          <cell r="AQ937">
            <v>0</v>
          </cell>
          <cell r="AR937" t="str">
            <v>0</v>
          </cell>
          <cell r="AS937">
            <v>0</v>
          </cell>
          <cell r="AT937">
            <v>28400000</v>
          </cell>
          <cell r="AU937">
            <v>0</v>
          </cell>
        </row>
        <row r="938">
          <cell r="A938">
            <v>302910525</v>
          </cell>
          <cell r="B938" t="str">
            <v>GIT Censo Económico</v>
          </cell>
          <cell r="C938" t="str">
            <v>CE</v>
          </cell>
          <cell r="D938" t="str">
            <v>CE_2025_DRA_BDC</v>
          </cell>
          <cell r="E938" t="str">
            <v>Censo Economico</v>
          </cell>
          <cell r="F938" t="str">
            <v>Producción de información estructural</v>
          </cell>
          <cell r="G938" t="str">
            <v>Bases de datos Censal</v>
          </cell>
          <cell r="H938" t="str">
            <v>CE-Producción de información estructural-Bases de datos Censal</v>
          </cell>
          <cell r="I938" t="str">
            <v>202300000000099</v>
          </cell>
          <cell r="J938" t="str">
            <v>DIRECCIÓN TERRITORIAL SUR OCCIDENTE</v>
          </cell>
          <cell r="K938" t="str">
            <v>MOCOA</v>
          </cell>
          <cell r="L938" t="str">
            <v>Talento Humano</v>
          </cell>
          <cell r="M938" t="str">
            <v>Técnico</v>
          </cell>
          <cell r="N938" t="str">
            <v>1</v>
          </cell>
          <cell r="O938">
            <v>10</v>
          </cell>
          <cell r="P938" t="str">
            <v>13</v>
          </cell>
          <cell r="Q938" t="str">
            <v>10.4333333333333</v>
          </cell>
          <cell r="R938">
            <v>100</v>
          </cell>
          <cell r="S938">
            <v>2800000</v>
          </cell>
          <cell r="T938" t="str">
            <v>2025-01-13 00:00:00</v>
          </cell>
          <cell r="U938">
            <v>29213333.329999998</v>
          </cell>
          <cell r="V938">
            <v>29213333.329999998</v>
          </cell>
          <cell r="W938">
            <v>0</v>
          </cell>
          <cell r="X938" t="str">
            <v>NO</v>
          </cell>
          <cell r="Y938" t="str">
            <v>NO</v>
          </cell>
          <cell r="Z938" t="str">
            <v>40025</v>
          </cell>
          <cell r="AA938">
            <v>29213333.329999998</v>
          </cell>
          <cell r="AB938">
            <v>0</v>
          </cell>
          <cell r="AC938" t="str">
            <v>1604</v>
          </cell>
          <cell r="AD938" t="str">
            <v>Dirección Territorial Cali</v>
          </cell>
          <cell r="AF938" t="str">
            <v xml:space="preserve"> ZULLY ROCIO VALENCIA LOZADA - -</v>
          </cell>
          <cell r="AG938" t="str">
            <v>CE_01 - Documentos con los principales resultados, logros y dificultades en el desarrollo de los operativos de recolección del Censo Económico Nacional Urbano (Línea Base 2024 94%)</v>
          </cell>
          <cell r="AH938">
            <v>1</v>
          </cell>
          <cell r="AI938">
            <v>0</v>
          </cell>
          <cell r="AJ938">
            <v>0</v>
          </cell>
          <cell r="AK938">
            <v>0</v>
          </cell>
          <cell r="AL938">
            <v>0</v>
          </cell>
          <cell r="AM938">
            <v>1</v>
          </cell>
          <cell r="AN938" t="str">
            <v>CE_01</v>
          </cell>
          <cell r="AO938">
            <v>29213333.329999998</v>
          </cell>
          <cell r="AP938" t="str">
            <v>0</v>
          </cell>
          <cell r="AQ938">
            <v>0</v>
          </cell>
          <cell r="AR938" t="str">
            <v>0</v>
          </cell>
          <cell r="AS938">
            <v>0</v>
          </cell>
          <cell r="AT938">
            <v>29213333.329999998</v>
          </cell>
          <cell r="AU938">
            <v>0</v>
          </cell>
        </row>
        <row r="939">
          <cell r="A939">
            <v>302810525</v>
          </cell>
          <cell r="B939" t="str">
            <v>GIT Censo Económico</v>
          </cell>
          <cell r="C939" t="str">
            <v>CE</v>
          </cell>
          <cell r="D939" t="str">
            <v>CE_2025_DRA_BDC</v>
          </cell>
          <cell r="E939" t="str">
            <v>Censo Economico</v>
          </cell>
          <cell r="F939" t="str">
            <v>Producción de información estructural</v>
          </cell>
          <cell r="G939" t="str">
            <v>Bases de datos Censal</v>
          </cell>
          <cell r="H939" t="str">
            <v>CE-Producción de información estructural-Bases de datos Censal</v>
          </cell>
          <cell r="I939" t="str">
            <v>202300000000099</v>
          </cell>
          <cell r="J939" t="str">
            <v>DIRECCIÓN TERRITORIAL SUR OCCIDENTE</v>
          </cell>
          <cell r="K939" t="str">
            <v>CALI</v>
          </cell>
          <cell r="L939" t="str">
            <v>Talento Humano</v>
          </cell>
          <cell r="M939" t="str">
            <v>Técnico</v>
          </cell>
          <cell r="N939" t="str">
            <v>1</v>
          </cell>
          <cell r="O939">
            <v>11</v>
          </cell>
          <cell r="P939" t="str">
            <v>11</v>
          </cell>
          <cell r="Q939" t="str">
            <v>11.3666666666666</v>
          </cell>
          <cell r="R939">
            <v>100</v>
          </cell>
          <cell r="S939">
            <v>3500000</v>
          </cell>
          <cell r="T939" t="str">
            <v>2025-01-13 00:00:00</v>
          </cell>
          <cell r="U939">
            <v>39783333.329999998</v>
          </cell>
          <cell r="V939">
            <v>39783333.329999998</v>
          </cell>
          <cell r="W939">
            <v>0</v>
          </cell>
          <cell r="X939" t="str">
            <v>NO</v>
          </cell>
          <cell r="Y939" t="str">
            <v>NO</v>
          </cell>
          <cell r="Z939" t="str">
            <v>37925</v>
          </cell>
          <cell r="AA939">
            <v>39783333.329999998</v>
          </cell>
          <cell r="AB939">
            <v>0</v>
          </cell>
          <cell r="AC939" t="str">
            <v>438</v>
          </cell>
          <cell r="AD939" t="str">
            <v>Dirección Territorial Cali</v>
          </cell>
          <cell r="AF939" t="str">
            <v>LADY JHOHANNA GIRALDO CARMONA - -</v>
          </cell>
          <cell r="AG939" t="str">
            <v>CE_01 - Documentos con los principales resultados, logros y dificultades en el desarrollo de los operativos de recolección del Censo Económico Nacional Urbano (Línea Base 2024 94%)</v>
          </cell>
          <cell r="AH939">
            <v>1</v>
          </cell>
          <cell r="AI939">
            <v>0</v>
          </cell>
          <cell r="AJ939">
            <v>0</v>
          </cell>
          <cell r="AK939">
            <v>0</v>
          </cell>
          <cell r="AL939">
            <v>0</v>
          </cell>
          <cell r="AM939">
            <v>1</v>
          </cell>
          <cell r="AN939" t="str">
            <v>CE_01</v>
          </cell>
          <cell r="AO939">
            <v>39783333.329999998</v>
          </cell>
          <cell r="AP939" t="str">
            <v>0</v>
          </cell>
          <cell r="AQ939">
            <v>0</v>
          </cell>
          <cell r="AR939" t="str">
            <v>0</v>
          </cell>
          <cell r="AS939">
            <v>0</v>
          </cell>
          <cell r="AT939">
            <v>39783333.329999998</v>
          </cell>
          <cell r="AU939">
            <v>0</v>
          </cell>
        </row>
        <row r="940">
          <cell r="A940">
            <v>302610525</v>
          </cell>
          <cell r="B940" t="str">
            <v>GIT Censo Económico</v>
          </cell>
          <cell r="C940" t="str">
            <v>CE</v>
          </cell>
          <cell r="D940" t="str">
            <v>CE_2025_DRA_BDC</v>
          </cell>
          <cell r="E940" t="str">
            <v>Censo Economico</v>
          </cell>
          <cell r="F940" t="str">
            <v>Producción de información estructural</v>
          </cell>
          <cell r="G940" t="str">
            <v>Bases de datos Censal</v>
          </cell>
          <cell r="H940" t="str">
            <v>CE-Producción de información estructural-Bases de datos Censal</v>
          </cell>
          <cell r="I940" t="str">
            <v>202300000000099</v>
          </cell>
          <cell r="J940" t="str">
            <v>DIRECCIÓN TERRITORIAL SUR OCCIDENTE</v>
          </cell>
          <cell r="K940" t="str">
            <v>CALI</v>
          </cell>
          <cell r="L940" t="str">
            <v>Talento Humano</v>
          </cell>
          <cell r="M940" t="str">
            <v>Técnico</v>
          </cell>
          <cell r="N940" t="str">
            <v>1</v>
          </cell>
          <cell r="O940">
            <v>11</v>
          </cell>
          <cell r="P940" t="str">
            <v>23</v>
          </cell>
          <cell r="Q940" t="str">
            <v>11.7666666666666</v>
          </cell>
          <cell r="R940">
            <v>100</v>
          </cell>
          <cell r="S940">
            <v>3500000</v>
          </cell>
          <cell r="T940" t="str">
            <v>2025-01-13 00:00:00</v>
          </cell>
          <cell r="U940">
            <v>41183333.329999998</v>
          </cell>
          <cell r="V940">
            <v>41183333.329999998</v>
          </cell>
          <cell r="W940">
            <v>0</v>
          </cell>
          <cell r="X940" t="str">
            <v>NO</v>
          </cell>
          <cell r="Y940" t="str">
            <v>NO</v>
          </cell>
          <cell r="Z940" t="str">
            <v>37825</v>
          </cell>
          <cell r="AA940">
            <v>41183333.329999998</v>
          </cell>
          <cell r="AB940">
            <v>0</v>
          </cell>
          <cell r="AC940" t="str">
            <v>439</v>
          </cell>
          <cell r="AD940" t="str">
            <v>FUN_FONDANE</v>
          </cell>
          <cell r="AF940" t="str">
            <v>KAROL LIZETH OQUENDO CARBONELL - -</v>
          </cell>
          <cell r="AG940" t="str">
            <v>CE_01 - Documentos con los principales resultados, logros y dificultades en el desarrollo de los operativos de recolección del Censo Económico Nacional Urbano (Línea Base 2024 94%)</v>
          </cell>
          <cell r="AH940">
            <v>1</v>
          </cell>
          <cell r="AI940">
            <v>0</v>
          </cell>
          <cell r="AJ940">
            <v>0</v>
          </cell>
          <cell r="AK940">
            <v>0</v>
          </cell>
          <cell r="AL940">
            <v>0</v>
          </cell>
          <cell r="AM940">
            <v>1</v>
          </cell>
          <cell r="AN940" t="str">
            <v>CE_01</v>
          </cell>
          <cell r="AO940">
            <v>41183333.329999998</v>
          </cell>
          <cell r="AP940" t="str">
            <v>0</v>
          </cell>
          <cell r="AQ940">
            <v>0</v>
          </cell>
          <cell r="AR940" t="str">
            <v>0</v>
          </cell>
          <cell r="AS940">
            <v>0</v>
          </cell>
          <cell r="AT940">
            <v>41183333.329999998</v>
          </cell>
          <cell r="AU940">
            <v>0</v>
          </cell>
        </row>
        <row r="941">
          <cell r="A941">
            <v>302510525</v>
          </cell>
          <cell r="B941" t="str">
            <v>GIT Censo Económico</v>
          </cell>
          <cell r="C941" t="str">
            <v>CE</v>
          </cell>
          <cell r="D941" t="str">
            <v>CE_2025_DRA_BDC</v>
          </cell>
          <cell r="E941" t="str">
            <v>Censo Economico</v>
          </cell>
          <cell r="F941" t="str">
            <v>Producción de información estructural</v>
          </cell>
          <cell r="G941" t="str">
            <v>Bases de datos Censal</v>
          </cell>
          <cell r="H941" t="str">
            <v>CE-Producción de información estructural-Bases de datos Censal</v>
          </cell>
          <cell r="I941" t="str">
            <v>202300000000099</v>
          </cell>
          <cell r="J941" t="str">
            <v>DIRECCIÓN TERRITORIAL SUR OCCIDENTE</v>
          </cell>
          <cell r="K941" t="str">
            <v>CALI</v>
          </cell>
          <cell r="L941" t="str">
            <v>Talento Humano</v>
          </cell>
          <cell r="M941" t="str">
            <v>Técnico</v>
          </cell>
          <cell r="N941" t="str">
            <v>1</v>
          </cell>
          <cell r="O941">
            <v>8</v>
          </cell>
          <cell r="P941" t="str">
            <v>8</v>
          </cell>
          <cell r="Q941" t="str">
            <v>8.26666666666666</v>
          </cell>
          <cell r="R941">
            <v>100</v>
          </cell>
          <cell r="S941">
            <v>2000000</v>
          </cell>
          <cell r="T941" t="str">
            <v>2025-01-13 00:00:00</v>
          </cell>
          <cell r="U941">
            <v>16533333.33</v>
          </cell>
          <cell r="V941">
            <v>16533333.33</v>
          </cell>
          <cell r="W941">
            <v>0</v>
          </cell>
          <cell r="X941" t="str">
            <v>NO</v>
          </cell>
          <cell r="Y941" t="str">
            <v>NO</v>
          </cell>
          <cell r="Z941" t="str">
            <v>39025</v>
          </cell>
          <cell r="AA941">
            <v>16533333.33</v>
          </cell>
          <cell r="AB941">
            <v>0</v>
          </cell>
          <cell r="AC941" t="str">
            <v>847</v>
          </cell>
          <cell r="AD941" t="str">
            <v>Dirección Territorial Cali</v>
          </cell>
          <cell r="AF941" t="str">
            <v>JUDY KATHERINE DIAZ TORRES - -</v>
          </cell>
          <cell r="AG941" t="str">
            <v>CE_01 - Documentos con los principales resultados, logros y dificultades en el desarrollo de los operativos de recolección del Censo Económico Nacional Urbano (Línea Base 2024 94%)</v>
          </cell>
          <cell r="AH941">
            <v>1</v>
          </cell>
          <cell r="AI941">
            <v>0</v>
          </cell>
          <cell r="AJ941">
            <v>0</v>
          </cell>
          <cell r="AK941">
            <v>0</v>
          </cell>
          <cell r="AL941">
            <v>0</v>
          </cell>
          <cell r="AM941">
            <v>1</v>
          </cell>
          <cell r="AN941" t="str">
            <v>CE_01</v>
          </cell>
          <cell r="AO941">
            <v>16533333.33</v>
          </cell>
          <cell r="AP941" t="str">
            <v>0</v>
          </cell>
          <cell r="AQ941">
            <v>0</v>
          </cell>
          <cell r="AR941" t="str">
            <v>0</v>
          </cell>
          <cell r="AS941">
            <v>0</v>
          </cell>
          <cell r="AT941">
            <v>16533333.33</v>
          </cell>
          <cell r="AU941">
            <v>0</v>
          </cell>
        </row>
        <row r="942">
          <cell r="A942">
            <v>302410525</v>
          </cell>
          <cell r="B942" t="str">
            <v>GIT Censo Económico</v>
          </cell>
          <cell r="C942" t="str">
            <v>CE</v>
          </cell>
          <cell r="D942" t="str">
            <v>CE_2025_DRA_BDC</v>
          </cell>
          <cell r="E942" t="str">
            <v>Censo Economico</v>
          </cell>
          <cell r="F942" t="str">
            <v>Producción de información estructural</v>
          </cell>
          <cell r="G942" t="str">
            <v>Bases de datos Censal</v>
          </cell>
          <cell r="H942" t="str">
            <v>CE-Producción de información estructural-Bases de datos Censal</v>
          </cell>
          <cell r="I942" t="str">
            <v>202300000000099</v>
          </cell>
          <cell r="J942" t="str">
            <v>DIRECCIÓN TERRITORIAL SUR OCCIDENTE</v>
          </cell>
          <cell r="K942" t="str">
            <v>CALI</v>
          </cell>
          <cell r="L942" t="str">
            <v>Talento Humano</v>
          </cell>
          <cell r="M942" t="str">
            <v>Técnico</v>
          </cell>
          <cell r="N942" t="str">
            <v>1</v>
          </cell>
          <cell r="O942">
            <v>7</v>
          </cell>
          <cell r="P942" t="str">
            <v>20</v>
          </cell>
          <cell r="Q942" t="str">
            <v>7.66666666666666</v>
          </cell>
          <cell r="R942">
            <v>100</v>
          </cell>
          <cell r="S942">
            <v>2000000</v>
          </cell>
          <cell r="T942" t="str">
            <v>2025-01-13 00:00:00</v>
          </cell>
          <cell r="U942">
            <v>15333333.33</v>
          </cell>
          <cell r="V942">
            <v>15333333.33</v>
          </cell>
          <cell r="W942">
            <v>0</v>
          </cell>
          <cell r="X942" t="str">
            <v>NO</v>
          </cell>
          <cell r="Y942" t="str">
            <v>NO</v>
          </cell>
          <cell r="Z942" t="str">
            <v>38925</v>
          </cell>
          <cell r="AA942">
            <v>15333333.33</v>
          </cell>
          <cell r="AB942">
            <v>0</v>
          </cell>
          <cell r="AC942" t="str">
            <v>849</v>
          </cell>
          <cell r="AD942" t="str">
            <v>Dirección Territorial Cali</v>
          </cell>
          <cell r="AF942" t="str">
            <v>DIANA GISEL RAMOS DIAZ - -</v>
          </cell>
          <cell r="AG942" t="str">
            <v>CE_01 - Documentos con los principales resultados, logros y dificultades en el desarrollo de los operativos de recolección del Censo Económico Nacional Urbano (Línea Base 2024 94%)</v>
          </cell>
          <cell r="AH942">
            <v>1</v>
          </cell>
          <cell r="AI942">
            <v>0</v>
          </cell>
          <cell r="AJ942">
            <v>0</v>
          </cell>
          <cell r="AK942">
            <v>0</v>
          </cell>
          <cell r="AL942">
            <v>0</v>
          </cell>
          <cell r="AM942">
            <v>1</v>
          </cell>
          <cell r="AN942" t="str">
            <v>CE_01</v>
          </cell>
          <cell r="AO942">
            <v>15333333.33</v>
          </cell>
          <cell r="AP942" t="str">
            <v>0</v>
          </cell>
          <cell r="AQ942">
            <v>0</v>
          </cell>
          <cell r="AR942" t="str">
            <v>0</v>
          </cell>
          <cell r="AS942">
            <v>0</v>
          </cell>
          <cell r="AT942">
            <v>15333333.33</v>
          </cell>
          <cell r="AU942">
            <v>0</v>
          </cell>
        </row>
        <row r="943">
          <cell r="A943">
            <v>302310525</v>
          </cell>
          <cell r="B943" t="str">
            <v>GIT Censo Económico</v>
          </cell>
          <cell r="C943" t="str">
            <v>CE</v>
          </cell>
          <cell r="D943" t="str">
            <v>CE_2025_DRA_BDC</v>
          </cell>
          <cell r="E943" t="str">
            <v>Censo Economico</v>
          </cell>
          <cell r="F943" t="str">
            <v>Producción de información estructural</v>
          </cell>
          <cell r="G943" t="str">
            <v>Bases de datos Censal</v>
          </cell>
          <cell r="H943" t="str">
            <v>CE-Producción de información estructural-Bases de datos Censal</v>
          </cell>
          <cell r="I943" t="str">
            <v>202300000000099</v>
          </cell>
          <cell r="J943" t="str">
            <v>DIRECCIÓN TERRITORIAL CENTRO ORIENTE</v>
          </cell>
          <cell r="K943" t="str">
            <v>CÚCUTA</v>
          </cell>
          <cell r="L943" t="str">
            <v>Talento Humano</v>
          </cell>
          <cell r="M943" t="str">
            <v>Tecnico</v>
          </cell>
          <cell r="N943" t="str">
            <v>1</v>
          </cell>
          <cell r="O943">
            <v>10</v>
          </cell>
          <cell r="P943" t="str">
            <v>20</v>
          </cell>
          <cell r="Q943" t="str">
            <v>10.6666666667</v>
          </cell>
          <cell r="R943">
            <v>100</v>
          </cell>
          <cell r="S943">
            <v>2000000</v>
          </cell>
          <cell r="T943" t="str">
            <v>2025-01-13</v>
          </cell>
          <cell r="U943">
            <v>21333333.329999998</v>
          </cell>
          <cell r="V943">
            <v>21333333</v>
          </cell>
          <cell r="W943">
            <v>0.32999999821186071</v>
          </cell>
          <cell r="X943" t="str">
            <v>no</v>
          </cell>
          <cell r="Y943" t="str">
            <v>no</v>
          </cell>
          <cell r="Z943" t="str">
            <v>26325</v>
          </cell>
          <cell r="AA943">
            <v>21333333</v>
          </cell>
          <cell r="AB943">
            <v>0.32999999821186071</v>
          </cell>
          <cell r="AC943" t="str">
            <v>1819</v>
          </cell>
          <cell r="AD943" t="str">
            <v>Dirección Territorial Bucaramanga</v>
          </cell>
          <cell r="AF943" t="str">
            <v>EVELYN KARINE BAUTISTA AROCHA - -</v>
          </cell>
          <cell r="AG943" t="str">
            <v>CE_01 - Documentos con los principales resultados, logros y dificultades en el desarrollo de los operativos de recolección del Censo Económico Nacional Urbano (Línea Base 2024 94%)</v>
          </cell>
          <cell r="AH943">
            <v>1</v>
          </cell>
          <cell r="AI943">
            <v>0</v>
          </cell>
          <cell r="AJ943">
            <v>0</v>
          </cell>
          <cell r="AK943">
            <v>0</v>
          </cell>
          <cell r="AL943">
            <v>0</v>
          </cell>
          <cell r="AM943">
            <v>1</v>
          </cell>
          <cell r="AN943" t="str">
            <v>CE_01</v>
          </cell>
          <cell r="AO943">
            <v>21333333.329999998</v>
          </cell>
          <cell r="AP943" t="str">
            <v>0</v>
          </cell>
          <cell r="AQ943">
            <v>0</v>
          </cell>
          <cell r="AR943" t="str">
            <v>0</v>
          </cell>
          <cell r="AS943">
            <v>0</v>
          </cell>
          <cell r="AT943">
            <v>21333333.329999998</v>
          </cell>
          <cell r="AU943">
            <v>0</v>
          </cell>
        </row>
        <row r="944">
          <cell r="A944">
            <v>301910525</v>
          </cell>
          <cell r="B944" t="str">
            <v>GIT Censo Económico</v>
          </cell>
          <cell r="C944" t="str">
            <v>CE</v>
          </cell>
          <cell r="D944" t="str">
            <v>CE_2025_DRA_BDC</v>
          </cell>
          <cell r="E944" t="str">
            <v>Censo Economico</v>
          </cell>
          <cell r="F944" t="str">
            <v>Producción de información estructural</v>
          </cell>
          <cell r="G944" t="str">
            <v>Bases de datos Censal</v>
          </cell>
          <cell r="H944" t="str">
            <v>CE-Producción de información estructural-Bases de datos Censal</v>
          </cell>
          <cell r="I944" t="str">
            <v>202300000000099</v>
          </cell>
          <cell r="J944" t="str">
            <v>DIRECCIÓN TERRITORIAL CENTRO</v>
          </cell>
          <cell r="K944" t="str">
            <v>VILLAVICENCIO_BOG</v>
          </cell>
          <cell r="L944" t="str">
            <v>Talento Humano</v>
          </cell>
          <cell r="M944" t="str">
            <v>Técnico</v>
          </cell>
          <cell r="N944" t="str">
            <v>1</v>
          </cell>
          <cell r="O944">
            <v>9</v>
          </cell>
          <cell r="P944" t="str">
            <v>27</v>
          </cell>
          <cell r="Q944" t="str">
            <v>9.9</v>
          </cell>
          <cell r="R944">
            <v>100</v>
          </cell>
          <cell r="S944">
            <v>1700000</v>
          </cell>
          <cell r="T944" t="str">
            <v>2025-01-13 00:00:00</v>
          </cell>
          <cell r="U944">
            <v>16830000</v>
          </cell>
          <cell r="V944">
            <v>16830000</v>
          </cell>
          <cell r="W944">
            <v>0</v>
          </cell>
          <cell r="X944" t="str">
            <v>NO</v>
          </cell>
          <cell r="Y944" t="str">
            <v>NO</v>
          </cell>
          <cell r="Z944" t="str">
            <v>80825</v>
          </cell>
          <cell r="AA944">
            <v>16830000</v>
          </cell>
          <cell r="AB944">
            <v>0</v>
          </cell>
          <cell r="AC944" t="str">
            <v>402</v>
          </cell>
          <cell r="AD944" t="str">
            <v>Dirección Territorial Bogotá</v>
          </cell>
          <cell r="AF944" t="str">
            <v>LAURA CAMILA MUÑOZ MORENO - -</v>
          </cell>
          <cell r="AG944" t="str">
            <v>CE_01 - Documentos con los principales resultados, logros y dificultades en el desarrollo de los operativos de recolección del Censo Económico Nacional Urbano (Línea Base 2024 94%)</v>
          </cell>
          <cell r="AH944">
            <v>1</v>
          </cell>
          <cell r="AI944">
            <v>0</v>
          </cell>
          <cell r="AJ944">
            <v>0</v>
          </cell>
          <cell r="AK944">
            <v>0</v>
          </cell>
          <cell r="AL944">
            <v>0</v>
          </cell>
          <cell r="AM944">
            <v>1</v>
          </cell>
          <cell r="AN944" t="str">
            <v>CE_01</v>
          </cell>
          <cell r="AO944">
            <v>16830000</v>
          </cell>
          <cell r="AP944" t="str">
            <v>0</v>
          </cell>
          <cell r="AQ944">
            <v>0</v>
          </cell>
          <cell r="AR944" t="str">
            <v>0</v>
          </cell>
          <cell r="AS944">
            <v>0</v>
          </cell>
          <cell r="AT944">
            <v>16830000</v>
          </cell>
          <cell r="AU944">
            <v>0</v>
          </cell>
        </row>
        <row r="945">
          <cell r="A945">
            <v>301810525</v>
          </cell>
          <cell r="B945" t="str">
            <v>GIT Censo Económico</v>
          </cell>
          <cell r="C945" t="str">
            <v>CE</v>
          </cell>
          <cell r="D945" t="str">
            <v>CE_2025_DRA_BDC</v>
          </cell>
          <cell r="E945" t="str">
            <v>Censo Economico</v>
          </cell>
          <cell r="F945" t="str">
            <v>Producción de información estructural</v>
          </cell>
          <cell r="G945" t="str">
            <v>Bases de datos Censal</v>
          </cell>
          <cell r="H945" t="str">
            <v>CE-Producción de información estructural-Bases de datos Censal</v>
          </cell>
          <cell r="I945" t="str">
            <v>202300000000099</v>
          </cell>
          <cell r="J945" t="str">
            <v>DIRECCIÓN TERRITORIAL CENTRO</v>
          </cell>
          <cell r="K945" t="str">
            <v>TUNJA_BOG</v>
          </cell>
          <cell r="L945" t="str">
            <v>Talento Humano</v>
          </cell>
          <cell r="M945" t="str">
            <v>Técnico</v>
          </cell>
          <cell r="N945" t="str">
            <v>1</v>
          </cell>
          <cell r="O945">
            <v>8</v>
          </cell>
          <cell r="P945" t="str">
            <v>22</v>
          </cell>
          <cell r="Q945" t="str">
            <v>8.73333333333333</v>
          </cell>
          <cell r="R945">
            <v>100</v>
          </cell>
          <cell r="S945">
            <v>2500000</v>
          </cell>
          <cell r="T945" t="str">
            <v>2025-01-13 00:00:00</v>
          </cell>
          <cell r="U945">
            <v>21833333.329999998</v>
          </cell>
          <cell r="V945">
            <v>21833333.329999998</v>
          </cell>
          <cell r="W945">
            <v>0</v>
          </cell>
          <cell r="X945" t="str">
            <v>NO</v>
          </cell>
          <cell r="Y945" t="str">
            <v>NO</v>
          </cell>
          <cell r="Z945" t="str">
            <v>82425</v>
          </cell>
          <cell r="AA945">
            <v>21833333.329999998</v>
          </cell>
          <cell r="AB945">
            <v>0</v>
          </cell>
          <cell r="AC945" t="str">
            <v>393</v>
          </cell>
          <cell r="AD945" t="str">
            <v>Dirección Territorial Bogotá</v>
          </cell>
          <cell r="AF945" t="str">
            <v>SANDRA LIZETH ROMERO GOMEZ - -</v>
          </cell>
          <cell r="AG945" t="str">
            <v>CE_01 - Documentos con los principales resultados, logros y dificultades en el desarrollo de los operativos de recolección del Censo Económico Nacional Urbano (Línea Base 2024 94%)</v>
          </cell>
          <cell r="AH945">
            <v>1</v>
          </cell>
          <cell r="AI945">
            <v>0</v>
          </cell>
          <cell r="AJ945">
            <v>0</v>
          </cell>
          <cell r="AK945">
            <v>0</v>
          </cell>
          <cell r="AL945">
            <v>0</v>
          </cell>
          <cell r="AM945">
            <v>1</v>
          </cell>
          <cell r="AN945" t="str">
            <v>CE_01</v>
          </cell>
          <cell r="AO945">
            <v>21833333.329999998</v>
          </cell>
          <cell r="AP945" t="str">
            <v>0</v>
          </cell>
          <cell r="AQ945">
            <v>0</v>
          </cell>
          <cell r="AR945" t="str">
            <v>0</v>
          </cell>
          <cell r="AS945">
            <v>0</v>
          </cell>
          <cell r="AT945">
            <v>21833333.329999998</v>
          </cell>
          <cell r="AU945">
            <v>0</v>
          </cell>
        </row>
        <row r="946">
          <cell r="A946">
            <v>301710525</v>
          </cell>
          <cell r="B946" t="str">
            <v>GIT Censo Económico</v>
          </cell>
          <cell r="C946" t="str">
            <v>CE</v>
          </cell>
          <cell r="D946" t="str">
            <v>CE_2025_DRA_BDC</v>
          </cell>
          <cell r="E946" t="str">
            <v>Censo Economico</v>
          </cell>
          <cell r="F946" t="str">
            <v>Producción de información estructural</v>
          </cell>
          <cell r="G946" t="str">
            <v>Bases de datos Censal</v>
          </cell>
          <cell r="H946" t="str">
            <v>CE-Producción de información estructural-Bases de datos Censal</v>
          </cell>
          <cell r="I946" t="str">
            <v>202300000000099</v>
          </cell>
          <cell r="J946" t="str">
            <v>DIRECCIÓN TERRITORIAL CENTRO</v>
          </cell>
          <cell r="K946" t="str">
            <v>TUNJA_BOG</v>
          </cell>
          <cell r="L946" t="str">
            <v>Talento Humano</v>
          </cell>
          <cell r="M946" t="str">
            <v>Técnico</v>
          </cell>
          <cell r="N946" t="str">
            <v>1</v>
          </cell>
          <cell r="O946">
            <v>8</v>
          </cell>
          <cell r="P946" t="str">
            <v>17</v>
          </cell>
          <cell r="Q946" t="str">
            <v>8.56666666666666</v>
          </cell>
          <cell r="R946">
            <v>100</v>
          </cell>
          <cell r="S946">
            <v>2000000</v>
          </cell>
          <cell r="T946" t="str">
            <v>2025-01-13 00:00:00</v>
          </cell>
          <cell r="U946">
            <v>17133333.329999998</v>
          </cell>
          <cell r="V946">
            <v>17133333.329999998</v>
          </cell>
          <cell r="W946">
            <v>0</v>
          </cell>
          <cell r="X946" t="str">
            <v>NO</v>
          </cell>
          <cell r="Y946" t="str">
            <v>NO</v>
          </cell>
          <cell r="Z946" t="str">
            <v>81925</v>
          </cell>
          <cell r="AA946">
            <v>17133333.329999998</v>
          </cell>
          <cell r="AB946">
            <v>0</v>
          </cell>
          <cell r="AC946" t="str">
            <v>413</v>
          </cell>
          <cell r="AD946" t="str">
            <v>Dirección Territorial Bogotá</v>
          </cell>
          <cell r="AF946" t="str">
            <v>ANGIE DAYANA SANCHEZ GOMEZ - -</v>
          </cell>
          <cell r="AG946" t="str">
            <v>CE_01 - Documentos con los principales resultados, logros y dificultades en el desarrollo de los operativos de recolección del Censo Económico Nacional Urbano (Línea Base 2024 94%)</v>
          </cell>
          <cell r="AH946">
            <v>1</v>
          </cell>
          <cell r="AI946">
            <v>0</v>
          </cell>
          <cell r="AJ946">
            <v>0</v>
          </cell>
          <cell r="AK946">
            <v>0</v>
          </cell>
          <cell r="AL946">
            <v>0</v>
          </cell>
          <cell r="AM946">
            <v>1</v>
          </cell>
          <cell r="AN946" t="str">
            <v>CE_01</v>
          </cell>
          <cell r="AO946">
            <v>17133333.329999998</v>
          </cell>
          <cell r="AP946" t="str">
            <v>0</v>
          </cell>
          <cell r="AQ946">
            <v>0</v>
          </cell>
          <cell r="AR946" t="str">
            <v>0</v>
          </cell>
          <cell r="AS946">
            <v>0</v>
          </cell>
          <cell r="AT946">
            <v>17133333.329999998</v>
          </cell>
          <cell r="AU946">
            <v>0</v>
          </cell>
        </row>
        <row r="947">
          <cell r="A947">
            <v>301610525</v>
          </cell>
          <cell r="B947" t="str">
            <v>GIT Censo Económico</v>
          </cell>
          <cell r="C947" t="str">
            <v>CE</v>
          </cell>
          <cell r="D947" t="str">
            <v>CE_2025_DRA_BDC</v>
          </cell>
          <cell r="E947" t="str">
            <v>Censo Economico</v>
          </cell>
          <cell r="F947" t="str">
            <v>Producción de información estructural</v>
          </cell>
          <cell r="G947" t="str">
            <v>Bases de datos Censal</v>
          </cell>
          <cell r="H947" t="str">
            <v>CE-Producción de información estructural-Bases de datos Censal</v>
          </cell>
          <cell r="I947" t="str">
            <v>202300000000099</v>
          </cell>
          <cell r="J947" t="str">
            <v>DIRECCIÓN TERRITORIAL CENTRO</v>
          </cell>
          <cell r="K947" t="str">
            <v>NEIVA_BOG</v>
          </cell>
          <cell r="L947" t="str">
            <v>Talento Humano</v>
          </cell>
          <cell r="M947" t="str">
            <v>Técnico</v>
          </cell>
          <cell r="N947" t="str">
            <v>1</v>
          </cell>
          <cell r="O947">
            <v>11</v>
          </cell>
          <cell r="P947" t="str">
            <v>23</v>
          </cell>
          <cell r="Q947" t="str">
            <v>11.7666666666666</v>
          </cell>
          <cell r="R947">
            <v>100</v>
          </cell>
          <cell r="S947">
            <v>2000000</v>
          </cell>
          <cell r="T947" t="str">
            <v>2025-01-13 00:00:00</v>
          </cell>
          <cell r="U947">
            <v>23533333.329999998</v>
          </cell>
          <cell r="V947">
            <v>23533333.329999998</v>
          </cell>
          <cell r="W947">
            <v>0</v>
          </cell>
          <cell r="X947" t="str">
            <v>NO</v>
          </cell>
          <cell r="Y947" t="str">
            <v>NO</v>
          </cell>
          <cell r="Z947" t="str">
            <v>81025</v>
          </cell>
          <cell r="AA947">
            <v>23533333.329999998</v>
          </cell>
          <cell r="AB947">
            <v>0</v>
          </cell>
          <cell r="AC947" t="str">
            <v>404</v>
          </cell>
          <cell r="AD947" t="str">
            <v>Dirección Territorial Bogotá</v>
          </cell>
          <cell r="AF947" t="str">
            <v>KATERINE CERQUERA BAHAMON - -</v>
          </cell>
          <cell r="AG947" t="str">
            <v>CE_01 - Documentos con los principales resultados, logros y dificultades en el desarrollo de los operativos de recolección del Censo Económico Nacional Urbano (Línea Base 2024 94%)</v>
          </cell>
          <cell r="AH947">
            <v>1</v>
          </cell>
          <cell r="AI947">
            <v>0</v>
          </cell>
          <cell r="AJ947">
            <v>0</v>
          </cell>
          <cell r="AK947">
            <v>0</v>
          </cell>
          <cell r="AL947">
            <v>0</v>
          </cell>
          <cell r="AM947">
            <v>1</v>
          </cell>
          <cell r="AN947" t="str">
            <v>CE_01</v>
          </cell>
          <cell r="AO947">
            <v>23533333.329999998</v>
          </cell>
          <cell r="AP947" t="str">
            <v>0</v>
          </cell>
          <cell r="AQ947">
            <v>0</v>
          </cell>
          <cell r="AR947" t="str">
            <v>0</v>
          </cell>
          <cell r="AS947">
            <v>0</v>
          </cell>
          <cell r="AT947">
            <v>23533333.329999998</v>
          </cell>
          <cell r="AU947">
            <v>0</v>
          </cell>
        </row>
        <row r="948">
          <cell r="A948">
            <v>301510525</v>
          </cell>
          <cell r="B948" t="str">
            <v>GIT Censo Económico</v>
          </cell>
          <cell r="C948" t="str">
            <v>CE</v>
          </cell>
          <cell r="D948" t="str">
            <v>CE_2025_DRA_BDC</v>
          </cell>
          <cell r="E948" t="str">
            <v>Censo Economico</v>
          </cell>
          <cell r="F948" t="str">
            <v>Producción de información estructural</v>
          </cell>
          <cell r="G948" t="str">
            <v>Bases de datos Censal</v>
          </cell>
          <cell r="H948" t="str">
            <v>CE-Producción de información estructural-Bases de datos Censal</v>
          </cell>
          <cell r="I948" t="str">
            <v>202300000000099</v>
          </cell>
          <cell r="J948" t="str">
            <v>DIRECCIÓN TERRITORIAL CENTRO</v>
          </cell>
          <cell r="K948" t="str">
            <v>NEIVA_BOG</v>
          </cell>
          <cell r="L948" t="str">
            <v>Talento Humano</v>
          </cell>
          <cell r="M948" t="str">
            <v>Técnico</v>
          </cell>
          <cell r="N948" t="str">
            <v>1</v>
          </cell>
          <cell r="O948">
            <v>9</v>
          </cell>
          <cell r="P948" t="str">
            <v>28</v>
          </cell>
          <cell r="Q948" t="str">
            <v>9.93333333333333</v>
          </cell>
          <cell r="R948">
            <v>100</v>
          </cell>
          <cell r="S948">
            <v>2000000</v>
          </cell>
          <cell r="T948" t="str">
            <v>2025-01-13 00:00:00</v>
          </cell>
          <cell r="U948">
            <v>19866666.670000002</v>
          </cell>
          <cell r="V948">
            <v>19866666.670000002</v>
          </cell>
          <cell r="W948">
            <v>0</v>
          </cell>
          <cell r="X948" t="str">
            <v>NO</v>
          </cell>
          <cell r="Y948" t="str">
            <v>NO</v>
          </cell>
          <cell r="Z948" t="str">
            <v>81725</v>
          </cell>
          <cell r="AA948">
            <v>19866666.670000002</v>
          </cell>
          <cell r="AB948">
            <v>0</v>
          </cell>
          <cell r="AC948" t="str">
            <v>357</v>
          </cell>
          <cell r="AD948" t="str">
            <v>Direcciones Territoriales</v>
          </cell>
          <cell r="AF948" t="str">
            <v>RUBINEY RODRIGUEZ ORTIZ - -</v>
          </cell>
          <cell r="AG948" t="str">
            <v>CE_01 - Documentos con los principales resultados, logros y dificultades en el desarrollo de los operativos de recolección del Censo Económico Nacional Urbano (Línea Base 2024 94%)</v>
          </cell>
          <cell r="AH948">
            <v>1</v>
          </cell>
          <cell r="AI948">
            <v>0</v>
          </cell>
          <cell r="AJ948">
            <v>0</v>
          </cell>
          <cell r="AK948">
            <v>0</v>
          </cell>
          <cell r="AL948">
            <v>0</v>
          </cell>
          <cell r="AM948">
            <v>1</v>
          </cell>
          <cell r="AN948" t="str">
            <v>CE_01</v>
          </cell>
          <cell r="AO948">
            <v>19866666.670000002</v>
          </cell>
          <cell r="AP948" t="str">
            <v>0</v>
          </cell>
          <cell r="AQ948">
            <v>0</v>
          </cell>
          <cell r="AR948" t="str">
            <v>0</v>
          </cell>
          <cell r="AS948">
            <v>0</v>
          </cell>
          <cell r="AT948">
            <v>19866666.670000002</v>
          </cell>
          <cell r="AU948">
            <v>0</v>
          </cell>
        </row>
        <row r="949">
          <cell r="A949">
            <v>301410525</v>
          </cell>
          <cell r="B949" t="str">
            <v>GIT Censo Económico</v>
          </cell>
          <cell r="C949" t="str">
            <v>CE</v>
          </cell>
          <cell r="D949" t="str">
            <v>CE_2025_DRA_BDC</v>
          </cell>
          <cell r="E949" t="str">
            <v>Censo Economico</v>
          </cell>
          <cell r="F949" t="str">
            <v>Producción de información estructural</v>
          </cell>
          <cell r="G949" t="str">
            <v>Bases de datos Censal</v>
          </cell>
          <cell r="H949" t="str">
            <v>CE-Producción de información estructural-Bases de datos Censal</v>
          </cell>
          <cell r="I949" t="str">
            <v>202300000000099</v>
          </cell>
          <cell r="J949" t="str">
            <v>DIRECCIÓN TERRITORIAL CENTRO</v>
          </cell>
          <cell r="K949" t="str">
            <v>NEIVA_BOG</v>
          </cell>
          <cell r="L949" t="str">
            <v>Talento Humano</v>
          </cell>
          <cell r="M949" t="str">
            <v>Técnico</v>
          </cell>
          <cell r="N949" t="str">
            <v>1</v>
          </cell>
          <cell r="O949">
            <v>7</v>
          </cell>
          <cell r="P949" t="str">
            <v>25</v>
          </cell>
          <cell r="Q949" t="str">
            <v>7.83333333333333</v>
          </cell>
          <cell r="R949">
            <v>100</v>
          </cell>
          <cell r="S949">
            <v>2500000</v>
          </cell>
          <cell r="T949" t="str">
            <v>2025-01-13 00:00:00</v>
          </cell>
          <cell r="U949">
            <v>19583333.329999998</v>
          </cell>
          <cell r="V949">
            <v>19583333.329999998</v>
          </cell>
          <cell r="W949">
            <v>0</v>
          </cell>
          <cell r="X949" t="str">
            <v>NO</v>
          </cell>
          <cell r="Y949" t="str">
            <v>NO</v>
          </cell>
          <cell r="Z949" t="str">
            <v>82325</v>
          </cell>
          <cell r="AA949">
            <v>19583333.329999998</v>
          </cell>
          <cell r="AB949">
            <v>0</v>
          </cell>
          <cell r="AC949" t="str">
            <v>392</v>
          </cell>
          <cell r="AD949" t="str">
            <v>Dirección Territorial Bogotá</v>
          </cell>
          <cell r="AF949" t="str">
            <v>RUDY FABIOLA MUÑOZ RODRIGUEZ - -</v>
          </cell>
          <cell r="AG949" t="str">
            <v>CE_01 - Documentos con los principales resultados, logros y dificultades en el desarrollo de los operativos de recolección del Censo Económico Nacional Urbano (Línea Base 2024 94%)</v>
          </cell>
          <cell r="AH949">
            <v>1</v>
          </cell>
          <cell r="AI949">
            <v>0</v>
          </cell>
          <cell r="AJ949">
            <v>0</v>
          </cell>
          <cell r="AK949">
            <v>0</v>
          </cell>
          <cell r="AL949">
            <v>0</v>
          </cell>
          <cell r="AM949">
            <v>1</v>
          </cell>
          <cell r="AN949" t="str">
            <v>CE_01</v>
          </cell>
          <cell r="AO949">
            <v>19583333.329999998</v>
          </cell>
          <cell r="AP949" t="str">
            <v>0</v>
          </cell>
          <cell r="AQ949">
            <v>0</v>
          </cell>
          <cell r="AR949" t="str">
            <v>0</v>
          </cell>
          <cell r="AS949">
            <v>0</v>
          </cell>
          <cell r="AT949">
            <v>19583333.329999998</v>
          </cell>
          <cell r="AU949">
            <v>0</v>
          </cell>
        </row>
        <row r="950">
          <cell r="A950">
            <v>301210525</v>
          </cell>
          <cell r="B950" t="str">
            <v>GIT Censo Económico</v>
          </cell>
          <cell r="C950" t="str">
            <v>CE</v>
          </cell>
          <cell r="D950" t="str">
            <v>CE_2025_DRA_BDC</v>
          </cell>
          <cell r="E950" t="str">
            <v>Censo Economico</v>
          </cell>
          <cell r="F950" t="str">
            <v>Producción de información estructural</v>
          </cell>
          <cell r="G950" t="str">
            <v>Bases de datos Censal</v>
          </cell>
          <cell r="H950" t="str">
            <v>CE-Producción de información estructural-Bases de datos Censal</v>
          </cell>
          <cell r="I950" t="str">
            <v>202300000000099</v>
          </cell>
          <cell r="J950" t="str">
            <v>DIRECCIÓN TERRITORIAL CENTRO</v>
          </cell>
          <cell r="K950" t="str">
            <v>BOGOTÁ</v>
          </cell>
          <cell r="L950" t="str">
            <v>Talento Humano</v>
          </cell>
          <cell r="M950" t="str">
            <v>Técnico</v>
          </cell>
          <cell r="N950" t="str">
            <v>1</v>
          </cell>
          <cell r="O950">
            <v>8</v>
          </cell>
          <cell r="P950" t="str">
            <v>20</v>
          </cell>
          <cell r="Q950" t="str">
            <v>8.66666666666666</v>
          </cell>
          <cell r="R950">
            <v>100</v>
          </cell>
          <cell r="S950">
            <v>2000000</v>
          </cell>
          <cell r="T950" t="str">
            <v>2025-01-13 00:00:00</v>
          </cell>
          <cell r="U950">
            <v>17333333.329999998</v>
          </cell>
          <cell r="V950">
            <v>17333333.329999998</v>
          </cell>
          <cell r="W950">
            <v>0</v>
          </cell>
          <cell r="X950" t="str">
            <v>NO</v>
          </cell>
          <cell r="Y950" t="str">
            <v>NO</v>
          </cell>
          <cell r="Z950" t="str">
            <v>81425</v>
          </cell>
          <cell r="AA950">
            <v>17333333.329999998</v>
          </cell>
          <cell r="AB950">
            <v>0</v>
          </cell>
          <cell r="AC950" t="str">
            <v>409</v>
          </cell>
          <cell r="AD950" t="str">
            <v>Dirección Territorial Bogotá</v>
          </cell>
          <cell r="AF950" t="str">
            <v>AURA LIZETH PRECIADO OROBIO - -</v>
          </cell>
          <cell r="AG950" t="str">
            <v>CE_01 - Documentos con los principales resultados, logros y dificultades en el desarrollo de los operativos de recolección del Censo Económico Nacional Urbano (Línea Base 2024 94%)</v>
          </cell>
          <cell r="AH950">
            <v>1</v>
          </cell>
          <cell r="AI950">
            <v>0</v>
          </cell>
          <cell r="AJ950">
            <v>0</v>
          </cell>
          <cell r="AK950">
            <v>0</v>
          </cell>
          <cell r="AL950">
            <v>0</v>
          </cell>
          <cell r="AM950">
            <v>1</v>
          </cell>
          <cell r="AN950" t="str">
            <v>CE_01</v>
          </cell>
          <cell r="AO950">
            <v>17333333.329999998</v>
          </cell>
          <cell r="AP950" t="str">
            <v>0</v>
          </cell>
          <cell r="AQ950">
            <v>0</v>
          </cell>
          <cell r="AR950" t="str">
            <v>0</v>
          </cell>
          <cell r="AS950">
            <v>0</v>
          </cell>
          <cell r="AT950">
            <v>17333333.329999998</v>
          </cell>
          <cell r="AU950">
            <v>0</v>
          </cell>
        </row>
        <row r="951">
          <cell r="A951">
            <v>301010525</v>
          </cell>
          <cell r="B951" t="str">
            <v>GIT Censo Económico</v>
          </cell>
          <cell r="C951" t="str">
            <v>CE</v>
          </cell>
          <cell r="D951" t="str">
            <v>CE_2025_DRA_BDC</v>
          </cell>
          <cell r="E951" t="str">
            <v>Censo Economico</v>
          </cell>
          <cell r="F951" t="str">
            <v>Producción de información estructural</v>
          </cell>
          <cell r="G951" t="str">
            <v>Bases de datos Censal</v>
          </cell>
          <cell r="H951" t="str">
            <v>CE-Producción de información estructural-Bases de datos Censal</v>
          </cell>
          <cell r="I951" t="str">
            <v>202300000000099</v>
          </cell>
          <cell r="J951" t="str">
            <v>DIRECCIÓN TERRITORIAL CENTRO</v>
          </cell>
          <cell r="K951" t="str">
            <v>BOGOTÁ</v>
          </cell>
          <cell r="L951" t="str">
            <v>Talento Humano</v>
          </cell>
          <cell r="M951" t="str">
            <v>Técnico</v>
          </cell>
          <cell r="N951" t="str">
            <v>1</v>
          </cell>
          <cell r="O951">
            <v>7</v>
          </cell>
          <cell r="P951" t="str">
            <v>21</v>
          </cell>
          <cell r="Q951" t="str">
            <v>7.7</v>
          </cell>
          <cell r="R951">
            <v>100</v>
          </cell>
          <cell r="S951">
            <v>2000000</v>
          </cell>
          <cell r="T951" t="str">
            <v>2025-01-13 00:00:00</v>
          </cell>
          <cell r="U951">
            <v>15400000</v>
          </cell>
          <cell r="V951">
            <v>15400000</v>
          </cell>
          <cell r="W951">
            <v>0</v>
          </cell>
          <cell r="X951" t="str">
            <v>NO</v>
          </cell>
          <cell r="Y951" t="str">
            <v>NO</v>
          </cell>
          <cell r="Z951" t="str">
            <v>81325</v>
          </cell>
          <cell r="AA951">
            <v>15400000</v>
          </cell>
          <cell r="AB951">
            <v>0</v>
          </cell>
          <cell r="AC951" t="str">
            <v>2383</v>
          </cell>
          <cell r="AD951" t="str">
            <v>Dirección Territorial Bogotá</v>
          </cell>
          <cell r="AF951" t="str">
            <v>DAYANNA ANDREA SUAREZ CASTELLANOS - -</v>
          </cell>
          <cell r="AG951" t="str">
            <v>CE_01 - Documentos con los principales resultados, logros y dificultades en el desarrollo de los operativos de recolección del Censo Económico Nacional Urbano (Línea Base 2024 94%)</v>
          </cell>
          <cell r="AH951">
            <v>1</v>
          </cell>
          <cell r="AI951">
            <v>0</v>
          </cell>
          <cell r="AJ951">
            <v>0</v>
          </cell>
          <cell r="AK951">
            <v>0</v>
          </cell>
          <cell r="AL951">
            <v>0</v>
          </cell>
          <cell r="AM951">
            <v>1</v>
          </cell>
          <cell r="AN951" t="str">
            <v>CE_01</v>
          </cell>
          <cell r="AO951">
            <v>15400000</v>
          </cell>
          <cell r="AP951" t="str">
            <v>0</v>
          </cell>
          <cell r="AQ951">
            <v>0</v>
          </cell>
          <cell r="AR951" t="str">
            <v>0</v>
          </cell>
          <cell r="AS951">
            <v>0</v>
          </cell>
          <cell r="AT951">
            <v>15400000</v>
          </cell>
          <cell r="AU951">
            <v>0</v>
          </cell>
        </row>
        <row r="952">
          <cell r="A952">
            <v>300910525</v>
          </cell>
          <cell r="B952" t="str">
            <v>GIT Censo Económico</v>
          </cell>
          <cell r="C952" t="str">
            <v>CE</v>
          </cell>
          <cell r="D952" t="str">
            <v>CE_2025_DRA_BDC</v>
          </cell>
          <cell r="E952" t="str">
            <v>Censo Economico</v>
          </cell>
          <cell r="F952" t="str">
            <v>Producción de información estructural</v>
          </cell>
          <cell r="G952" t="str">
            <v>Bases de datos Censal</v>
          </cell>
          <cell r="H952" t="str">
            <v>CE-Producción de información estructural-Bases de datos Censal</v>
          </cell>
          <cell r="I952" t="str">
            <v>202300000000099</v>
          </cell>
          <cell r="J952" t="str">
            <v>DIRECCIÓN TERRITORIAL CENTRO</v>
          </cell>
          <cell r="K952" t="str">
            <v>BOGOTÁ</v>
          </cell>
          <cell r="L952" t="str">
            <v>Talento Humano</v>
          </cell>
          <cell r="M952" t="str">
            <v>Técnico</v>
          </cell>
          <cell r="N952" t="str">
            <v>1</v>
          </cell>
          <cell r="O952">
            <v>5</v>
          </cell>
          <cell r="P952" t="str">
            <v>25</v>
          </cell>
          <cell r="Q952" t="str">
            <v>5.83333333333333</v>
          </cell>
          <cell r="R952">
            <v>100</v>
          </cell>
          <cell r="S952">
            <v>2000000</v>
          </cell>
          <cell r="T952" t="str">
            <v>2025-01-13 00:00:00</v>
          </cell>
          <cell r="U952">
            <v>11666666.67</v>
          </cell>
          <cell r="V952">
            <v>11666666.67</v>
          </cell>
          <cell r="W952">
            <v>0</v>
          </cell>
          <cell r="X952" t="str">
            <v>NO</v>
          </cell>
          <cell r="Y952" t="str">
            <v>NO</v>
          </cell>
          <cell r="Z952" t="str">
            <v>81225</v>
          </cell>
          <cell r="AA952">
            <v>11666666.67</v>
          </cell>
          <cell r="AB952">
            <v>0</v>
          </cell>
          <cell r="AC952" t="str">
            <v>407</v>
          </cell>
          <cell r="AD952" t="str">
            <v>Dirección Territorial Bogotá</v>
          </cell>
          <cell r="AF952" t="str">
            <v>SONIA LIZETH MARÍN NIETO - -</v>
          </cell>
          <cell r="AG952" t="str">
            <v>CE_01 - Documentos con los principales resultados, logros y dificultades en el desarrollo de los operativos de recolección del Censo Económico Nacional Urbano (Línea Base 2024 94%)</v>
          </cell>
          <cell r="AH952">
            <v>1</v>
          </cell>
          <cell r="AI952">
            <v>0</v>
          </cell>
          <cell r="AJ952">
            <v>0</v>
          </cell>
          <cell r="AK952">
            <v>0</v>
          </cell>
          <cell r="AL952">
            <v>0</v>
          </cell>
          <cell r="AM952">
            <v>1</v>
          </cell>
          <cell r="AN952" t="str">
            <v>CE_01</v>
          </cell>
          <cell r="AO952">
            <v>11666666.67</v>
          </cell>
          <cell r="AP952" t="str">
            <v>0</v>
          </cell>
          <cell r="AQ952">
            <v>0</v>
          </cell>
          <cell r="AR952" t="str">
            <v>0</v>
          </cell>
          <cell r="AS952">
            <v>0</v>
          </cell>
          <cell r="AT952">
            <v>11666666.67</v>
          </cell>
          <cell r="AU952">
            <v>0</v>
          </cell>
        </row>
        <row r="953">
          <cell r="A953">
            <v>300810525</v>
          </cell>
          <cell r="B953" t="str">
            <v>GIT Censo Económico</v>
          </cell>
          <cell r="C953" t="str">
            <v>CE</v>
          </cell>
          <cell r="D953" t="str">
            <v>CE_2025_DRA_BDC</v>
          </cell>
          <cell r="E953" t="str">
            <v>Censo Economico</v>
          </cell>
          <cell r="F953" t="str">
            <v>Producción de información estructural</v>
          </cell>
          <cell r="G953" t="str">
            <v>Bases de datos Censal</v>
          </cell>
          <cell r="H953" t="str">
            <v>CE-Producción de información estructural-Bases de datos Censal</v>
          </cell>
          <cell r="I953" t="str">
            <v>202300000000099</v>
          </cell>
          <cell r="J953" t="str">
            <v>DIRECCIÓN TERRITORIAL CENTRO</v>
          </cell>
          <cell r="K953" t="str">
            <v>BOGOTÁ</v>
          </cell>
          <cell r="L953" t="str">
            <v>Talento Humano</v>
          </cell>
          <cell r="M953" t="str">
            <v>Técnico</v>
          </cell>
          <cell r="N953" t="str">
            <v>1</v>
          </cell>
          <cell r="O953">
            <v>11</v>
          </cell>
          <cell r="P953" t="str">
            <v>10</v>
          </cell>
          <cell r="Q953" t="str">
            <v>11.3333333333333</v>
          </cell>
          <cell r="R953">
            <v>100</v>
          </cell>
          <cell r="S953">
            <v>2000000</v>
          </cell>
          <cell r="T953" t="str">
            <v>2025-01-13 00:00:00</v>
          </cell>
          <cell r="U953">
            <v>22666666.670000002</v>
          </cell>
          <cell r="W953">
            <v>22666666.670000002</v>
          </cell>
          <cell r="X953" t="str">
            <v>NO</v>
          </cell>
          <cell r="Y953" t="str">
            <v>NO</v>
          </cell>
          <cell r="AF953" t="str">
            <v>DEISY PAOLA FRESNEDA GUZMAN - -</v>
          </cell>
          <cell r="AG953" t="str">
            <v>CE_01 - Documentos con los principales resultados, logros y dificultades en el desarrollo de los operativos de recolección del Censo Económico Nacional Urbano (Línea Base 2024 94%)</v>
          </cell>
          <cell r="AH953">
            <v>1</v>
          </cell>
          <cell r="AI953">
            <v>0</v>
          </cell>
          <cell r="AJ953">
            <v>0</v>
          </cell>
          <cell r="AK953">
            <v>0</v>
          </cell>
          <cell r="AL953">
            <v>0</v>
          </cell>
          <cell r="AM953">
            <v>1</v>
          </cell>
          <cell r="AN953" t="str">
            <v>CE_01</v>
          </cell>
          <cell r="AO953">
            <v>22666666.670000002</v>
          </cell>
          <cell r="AP953" t="str">
            <v>0</v>
          </cell>
          <cell r="AQ953">
            <v>0</v>
          </cell>
          <cell r="AR953" t="str">
            <v>0</v>
          </cell>
          <cell r="AS953">
            <v>0</v>
          </cell>
          <cell r="AT953">
            <v>22666666.670000002</v>
          </cell>
          <cell r="AU953">
            <v>0</v>
          </cell>
        </row>
        <row r="954">
          <cell r="A954">
            <v>300710525</v>
          </cell>
          <cell r="B954" t="str">
            <v>GIT Censo Económico</v>
          </cell>
          <cell r="C954" t="str">
            <v>CE</v>
          </cell>
          <cell r="D954" t="str">
            <v>CE_2025_DRA_BDC</v>
          </cell>
          <cell r="E954" t="str">
            <v>Censo Economico</v>
          </cell>
          <cell r="F954" t="str">
            <v>Producción de información estructural</v>
          </cell>
          <cell r="G954" t="str">
            <v>Bases de datos Censal</v>
          </cell>
          <cell r="H954" t="str">
            <v>CE-Producción de información estructural-Bases de datos Censal</v>
          </cell>
          <cell r="I954" t="str">
            <v>202300000000099</v>
          </cell>
          <cell r="J954" t="str">
            <v>DIRECCIÓN TERRITORIAL CENTRO</v>
          </cell>
          <cell r="K954" t="str">
            <v>BOGOTÁ</v>
          </cell>
          <cell r="L954" t="str">
            <v>Talento Humano</v>
          </cell>
          <cell r="M954" t="str">
            <v>Técnico</v>
          </cell>
          <cell r="N954" t="str">
            <v>1</v>
          </cell>
          <cell r="O954">
            <v>11</v>
          </cell>
          <cell r="P954" t="str">
            <v>23</v>
          </cell>
          <cell r="Q954" t="str">
            <v>11.7666666666666</v>
          </cell>
          <cell r="R954">
            <v>100</v>
          </cell>
          <cell r="S954">
            <v>2500000</v>
          </cell>
          <cell r="T954" t="str">
            <v>2025-01-13 00:00:00</v>
          </cell>
          <cell r="U954">
            <v>29416666.670000002</v>
          </cell>
          <cell r="V954">
            <v>29416666.670000002</v>
          </cell>
          <cell r="W954">
            <v>0</v>
          </cell>
          <cell r="X954" t="str">
            <v>NO</v>
          </cell>
          <cell r="Y954" t="str">
            <v>NO</v>
          </cell>
          <cell r="Z954" t="str">
            <v>82125</v>
          </cell>
          <cell r="AA954">
            <v>29416666.670000002</v>
          </cell>
          <cell r="AB954">
            <v>0</v>
          </cell>
          <cell r="AC954" t="str">
            <v>415</v>
          </cell>
          <cell r="AD954" t="str">
            <v>Dirección Territorial Bogotá</v>
          </cell>
          <cell r="AF954" t="str">
            <v>KAREN GINNETH GUEVARA VELÁSQUEZ - -</v>
          </cell>
          <cell r="AG954" t="str">
            <v>CE_01 - Documentos con los principales resultados, logros y dificultades en el desarrollo de los operativos de recolección del Censo Económico Nacional Urbano (Línea Base 2024 94%)</v>
          </cell>
          <cell r="AH954">
            <v>1</v>
          </cell>
          <cell r="AI954">
            <v>0</v>
          </cell>
          <cell r="AJ954">
            <v>0</v>
          </cell>
          <cell r="AK954">
            <v>0</v>
          </cell>
          <cell r="AL954">
            <v>0</v>
          </cell>
          <cell r="AM954">
            <v>1</v>
          </cell>
          <cell r="AN954" t="str">
            <v>CE_01</v>
          </cell>
          <cell r="AO954">
            <v>29416666.670000002</v>
          </cell>
          <cell r="AP954" t="str">
            <v>0</v>
          </cell>
          <cell r="AQ954">
            <v>0</v>
          </cell>
          <cell r="AR954" t="str">
            <v>0</v>
          </cell>
          <cell r="AS954">
            <v>0</v>
          </cell>
          <cell r="AT954">
            <v>29416666.670000002</v>
          </cell>
          <cell r="AU954">
            <v>0</v>
          </cell>
        </row>
        <row r="955">
          <cell r="A955">
            <v>300610525</v>
          </cell>
          <cell r="B955" t="str">
            <v>GIT Censo Económico</v>
          </cell>
          <cell r="C955" t="str">
            <v>CE</v>
          </cell>
          <cell r="D955" t="str">
            <v>CE_2025_DRA_BDC</v>
          </cell>
          <cell r="E955" t="str">
            <v>Censo Economico</v>
          </cell>
          <cell r="F955" t="str">
            <v>Producción de información estructural</v>
          </cell>
          <cell r="G955" t="str">
            <v>Bases de datos Censal</v>
          </cell>
          <cell r="H955" t="str">
            <v>CE-Producción de información estructural-Bases de datos Censal</v>
          </cell>
          <cell r="I955" t="str">
            <v>202300000000099</v>
          </cell>
          <cell r="J955" t="str">
            <v>DIRECCIÓN TERRITORIAL CENTRO</v>
          </cell>
          <cell r="K955" t="str">
            <v>BOGOTÁ</v>
          </cell>
          <cell r="L955" t="str">
            <v>Talento Humano</v>
          </cell>
          <cell r="M955" t="str">
            <v>Técnico</v>
          </cell>
          <cell r="N955" t="str">
            <v>1</v>
          </cell>
          <cell r="O955">
            <v>11</v>
          </cell>
          <cell r="P955" t="str">
            <v>15</v>
          </cell>
          <cell r="Q955" t="str">
            <v>11.5</v>
          </cell>
          <cell r="R955">
            <v>100</v>
          </cell>
          <cell r="S955">
            <v>2800000</v>
          </cell>
          <cell r="T955" t="str">
            <v>2025-01-13 00:00:00</v>
          </cell>
          <cell r="U955">
            <v>32200000</v>
          </cell>
          <cell r="V955">
            <v>32200000</v>
          </cell>
          <cell r="W955">
            <v>0</v>
          </cell>
          <cell r="X955" t="str">
            <v>NO</v>
          </cell>
          <cell r="Y955" t="str">
            <v>NO</v>
          </cell>
          <cell r="Z955" t="str">
            <v>82525</v>
          </cell>
          <cell r="AA955">
            <v>32200000</v>
          </cell>
          <cell r="AB955">
            <v>0</v>
          </cell>
          <cell r="AC955" t="str">
            <v>394</v>
          </cell>
          <cell r="AD955" t="str">
            <v>Dirección Territorial Bogotá</v>
          </cell>
          <cell r="AF955" t="str">
            <v>PRIORITARIOS_JENNY NATHALI SALGADO NARANJO - -</v>
          </cell>
          <cell r="AG955" t="str">
            <v>CE_01 - Documentos con los principales resultados, logros y dificultades en el desarrollo de los operativos de recolección del Censo Económico Nacional Urbano (Línea Base 2024 94%)</v>
          </cell>
          <cell r="AH955">
            <v>1</v>
          </cell>
          <cell r="AI955">
            <v>0</v>
          </cell>
          <cell r="AJ955">
            <v>0</v>
          </cell>
          <cell r="AK955">
            <v>0</v>
          </cell>
          <cell r="AL955">
            <v>0</v>
          </cell>
          <cell r="AM955">
            <v>1</v>
          </cell>
          <cell r="AN955" t="str">
            <v>CE_01</v>
          </cell>
          <cell r="AO955">
            <v>32200000</v>
          </cell>
          <cell r="AP955" t="str">
            <v>0</v>
          </cell>
          <cell r="AQ955">
            <v>0</v>
          </cell>
          <cell r="AR955" t="str">
            <v>0</v>
          </cell>
          <cell r="AS955">
            <v>0</v>
          </cell>
          <cell r="AT955">
            <v>32200000</v>
          </cell>
          <cell r="AU955">
            <v>0</v>
          </cell>
        </row>
        <row r="956">
          <cell r="A956">
            <v>300510525</v>
          </cell>
          <cell r="B956" t="str">
            <v>GIT Censo Económico</v>
          </cell>
          <cell r="C956" t="str">
            <v>CE</v>
          </cell>
          <cell r="D956" t="str">
            <v>CE_2025_DRA_BDC</v>
          </cell>
          <cell r="E956" t="str">
            <v>Censo Economico</v>
          </cell>
          <cell r="F956" t="str">
            <v>Producción de información estructural</v>
          </cell>
          <cell r="G956" t="str">
            <v>Bases de datos Censal</v>
          </cell>
          <cell r="H956" t="str">
            <v>CE-Producción de información estructural-Bases de datos Censal</v>
          </cell>
          <cell r="I956" t="str">
            <v>202300000000099</v>
          </cell>
          <cell r="J956" t="str">
            <v>DIRECCIÓN TERRITORIAL CENTRO</v>
          </cell>
          <cell r="K956" t="str">
            <v>BOGOTÁ</v>
          </cell>
          <cell r="L956" t="str">
            <v>Talento Humano</v>
          </cell>
          <cell r="M956" t="str">
            <v>Técnico</v>
          </cell>
          <cell r="N956" t="str">
            <v>1</v>
          </cell>
          <cell r="O956">
            <v>11</v>
          </cell>
          <cell r="P956" t="str">
            <v>23</v>
          </cell>
          <cell r="Q956" t="str">
            <v>11.7666666666666</v>
          </cell>
          <cell r="R956">
            <v>100</v>
          </cell>
          <cell r="S956">
            <v>2000000</v>
          </cell>
          <cell r="T956" t="str">
            <v>2025-01-13 00:00:00</v>
          </cell>
          <cell r="U956">
            <v>23533333.329999998</v>
          </cell>
          <cell r="V956">
            <v>23533333.329999998</v>
          </cell>
          <cell r="W956">
            <v>0</v>
          </cell>
          <cell r="X956" t="str">
            <v>NO</v>
          </cell>
          <cell r="Y956" t="str">
            <v>NO</v>
          </cell>
          <cell r="Z956" t="str">
            <v>81525</v>
          </cell>
          <cell r="AA956">
            <v>23533333.329999998</v>
          </cell>
          <cell r="AB956">
            <v>0</v>
          </cell>
          <cell r="AC956" t="str">
            <v>410</v>
          </cell>
          <cell r="AD956" t="str">
            <v>Dirección Territorial Bogotá</v>
          </cell>
          <cell r="AF956" t="str">
            <v>MARIA FERNANDA MASMELA MONTES - -</v>
          </cell>
          <cell r="AG956" t="str">
            <v>CE_01 - Documentos con los principales resultados, logros y dificultades en el desarrollo de los operativos de recolección del Censo Económico Nacional Urbano (Línea Base 2024 94%)</v>
          </cell>
          <cell r="AH956">
            <v>1</v>
          </cell>
          <cell r="AI956">
            <v>0</v>
          </cell>
          <cell r="AJ956">
            <v>0</v>
          </cell>
          <cell r="AK956">
            <v>0</v>
          </cell>
          <cell r="AL956">
            <v>0</v>
          </cell>
          <cell r="AM956">
            <v>1</v>
          </cell>
          <cell r="AN956" t="str">
            <v>CE_01</v>
          </cell>
          <cell r="AO956">
            <v>23533333.329999998</v>
          </cell>
          <cell r="AP956" t="str">
            <v>0</v>
          </cell>
          <cell r="AQ956">
            <v>0</v>
          </cell>
          <cell r="AR956" t="str">
            <v>0</v>
          </cell>
          <cell r="AS956">
            <v>0</v>
          </cell>
          <cell r="AT956">
            <v>23533333.329999998</v>
          </cell>
          <cell r="AU956">
            <v>0</v>
          </cell>
        </row>
        <row r="957">
          <cell r="A957">
            <v>300410525</v>
          </cell>
          <cell r="B957" t="str">
            <v>GIT Censo Económico</v>
          </cell>
          <cell r="C957" t="str">
            <v>CE</v>
          </cell>
          <cell r="D957" t="str">
            <v>CE_2025_DRA_BDC</v>
          </cell>
          <cell r="E957" t="str">
            <v>Censo Economico</v>
          </cell>
          <cell r="F957" t="str">
            <v>Producción de información estructural</v>
          </cell>
          <cell r="G957" t="str">
            <v>Bases de datos Censal</v>
          </cell>
          <cell r="H957" t="str">
            <v>CE-Producción de información estructural-Bases de datos Censal</v>
          </cell>
          <cell r="I957" t="str">
            <v>202300000000099</v>
          </cell>
          <cell r="J957" t="str">
            <v>DIRECCIÓN TERRITORIAL CENTRO</v>
          </cell>
          <cell r="K957" t="str">
            <v>BOGOTÁ</v>
          </cell>
          <cell r="L957" t="str">
            <v>Talento Humano</v>
          </cell>
          <cell r="M957" t="str">
            <v>Técnico</v>
          </cell>
          <cell r="N957" t="str">
            <v>1</v>
          </cell>
          <cell r="O957">
            <v>7</v>
          </cell>
          <cell r="P957" t="str">
            <v>7</v>
          </cell>
          <cell r="Q957" t="str">
            <v>7.23333333333333</v>
          </cell>
          <cell r="R957">
            <v>100</v>
          </cell>
          <cell r="S957">
            <v>2000000</v>
          </cell>
          <cell r="T957" t="str">
            <v>2025-01-13 00:00:00</v>
          </cell>
          <cell r="U957">
            <v>14466666.67</v>
          </cell>
          <cell r="V957">
            <v>14466666.67</v>
          </cell>
          <cell r="W957">
            <v>0</v>
          </cell>
          <cell r="X957" t="str">
            <v>NO</v>
          </cell>
          <cell r="Y957" t="str">
            <v>NO</v>
          </cell>
          <cell r="Z957" t="str">
            <v>80925</v>
          </cell>
          <cell r="AA957">
            <v>14466666.67</v>
          </cell>
          <cell r="AB957">
            <v>0</v>
          </cell>
          <cell r="AC957" t="str">
            <v>403</v>
          </cell>
          <cell r="AD957" t="str">
            <v>Dirección Territorial Bogotá</v>
          </cell>
          <cell r="AF957" t="str">
            <v>CINDY LORENA ROJAS COLORADO - -</v>
          </cell>
          <cell r="AG957" t="str">
            <v>CE_01 - Documentos con los principales resultados, logros y dificultades en el desarrollo de los operativos de recolección del Censo Económico Nacional Urbano (Línea Base 2024 94%)</v>
          </cell>
          <cell r="AH957">
            <v>1</v>
          </cell>
          <cell r="AI957">
            <v>0</v>
          </cell>
          <cell r="AJ957">
            <v>0</v>
          </cell>
          <cell r="AK957">
            <v>0</v>
          </cell>
          <cell r="AL957">
            <v>0</v>
          </cell>
          <cell r="AM957">
            <v>1</v>
          </cell>
          <cell r="AN957" t="str">
            <v>CE_01</v>
          </cell>
          <cell r="AO957">
            <v>14466666.67</v>
          </cell>
          <cell r="AP957" t="str">
            <v>0</v>
          </cell>
          <cell r="AQ957">
            <v>0</v>
          </cell>
          <cell r="AR957" t="str">
            <v>0</v>
          </cell>
          <cell r="AS957">
            <v>0</v>
          </cell>
          <cell r="AT957">
            <v>14466666.67</v>
          </cell>
          <cell r="AU957">
            <v>0</v>
          </cell>
        </row>
        <row r="958">
          <cell r="A958">
            <v>300310525</v>
          </cell>
          <cell r="B958" t="str">
            <v>GIT Censo Económico</v>
          </cell>
          <cell r="C958" t="str">
            <v>CE</v>
          </cell>
          <cell r="D958" t="str">
            <v>CE_2025_DRA_BDC</v>
          </cell>
          <cell r="E958" t="str">
            <v>Censo Economico</v>
          </cell>
          <cell r="F958" t="str">
            <v>Producción de información estructural</v>
          </cell>
          <cell r="G958" t="str">
            <v>Bases de datos Censal</v>
          </cell>
          <cell r="H958" t="str">
            <v>CE-Producción de información estructural-Bases de datos Censal</v>
          </cell>
          <cell r="I958" t="str">
            <v>202300000000099</v>
          </cell>
          <cell r="J958" t="str">
            <v>DIRECCIÓN TERRITORIAL CENTRO</v>
          </cell>
          <cell r="K958" t="str">
            <v>BOGOTÁ</v>
          </cell>
          <cell r="L958" t="str">
            <v>Talento Humano</v>
          </cell>
          <cell r="M958" t="str">
            <v>Técnico</v>
          </cell>
          <cell r="N958" t="str">
            <v>1</v>
          </cell>
          <cell r="O958">
            <v>9</v>
          </cell>
          <cell r="P958" t="str">
            <v>27</v>
          </cell>
          <cell r="Q958" t="str">
            <v>9.9</v>
          </cell>
          <cell r="R958">
            <v>100</v>
          </cell>
          <cell r="S958">
            <v>2500000</v>
          </cell>
          <cell r="T958" t="str">
            <v>2025-01-13 00:00:00</v>
          </cell>
          <cell r="U958">
            <v>24750000</v>
          </cell>
          <cell r="V958">
            <v>24750000</v>
          </cell>
          <cell r="W958">
            <v>0</v>
          </cell>
          <cell r="X958" t="str">
            <v>NO</v>
          </cell>
          <cell r="Y958" t="str">
            <v>NO</v>
          </cell>
          <cell r="Z958" t="str">
            <v>82025</v>
          </cell>
          <cell r="AA958">
            <v>24750000</v>
          </cell>
          <cell r="AB958">
            <v>0</v>
          </cell>
          <cell r="AC958" t="str">
            <v>414</v>
          </cell>
          <cell r="AD958" t="str">
            <v>Dirección Territorial Bogotá</v>
          </cell>
          <cell r="AF958" t="str">
            <v>MARCELA MAYO RAMÍREZ - -</v>
          </cell>
          <cell r="AG958" t="str">
            <v>CE_01 - Documentos con los principales resultados, logros y dificultades en el desarrollo de los operativos de recolección del Censo Económico Nacional Urbano (Línea Base 2024 94%)</v>
          </cell>
          <cell r="AH958">
            <v>1</v>
          </cell>
          <cell r="AI958">
            <v>0</v>
          </cell>
          <cell r="AJ958">
            <v>0</v>
          </cell>
          <cell r="AK958">
            <v>0</v>
          </cell>
          <cell r="AL958">
            <v>0</v>
          </cell>
          <cell r="AM958">
            <v>1</v>
          </cell>
          <cell r="AN958" t="str">
            <v>CE_01</v>
          </cell>
          <cell r="AO958">
            <v>24750000</v>
          </cell>
          <cell r="AP958" t="str">
            <v>0</v>
          </cell>
          <cell r="AQ958">
            <v>0</v>
          </cell>
          <cell r="AR958" t="str">
            <v>0</v>
          </cell>
          <cell r="AS958">
            <v>0</v>
          </cell>
          <cell r="AT958">
            <v>24750000</v>
          </cell>
          <cell r="AU958">
            <v>0</v>
          </cell>
        </row>
        <row r="959">
          <cell r="A959">
            <v>300010525</v>
          </cell>
          <cell r="B959" t="str">
            <v>GIT Censo Económico</v>
          </cell>
          <cell r="C959" t="str">
            <v>CE</v>
          </cell>
          <cell r="D959" t="str">
            <v>CE_2025_DRA_BDC</v>
          </cell>
          <cell r="E959" t="str">
            <v>Censo Economico</v>
          </cell>
          <cell r="F959" t="str">
            <v>Producción de información estructural</v>
          </cell>
          <cell r="G959" t="str">
            <v>Bases de datos Censal</v>
          </cell>
          <cell r="H959" t="str">
            <v>CE-Producción de información estructural-Bases de datos Censal</v>
          </cell>
          <cell r="I959" t="str">
            <v>202300000000099</v>
          </cell>
          <cell r="J959" t="str">
            <v>DIRECCIÓN TERRITORIAL CENTRO</v>
          </cell>
          <cell r="K959" t="str">
            <v>BOGOTÁ</v>
          </cell>
          <cell r="L959" t="str">
            <v>Talento Humano</v>
          </cell>
          <cell r="M959" t="str">
            <v>Técnico</v>
          </cell>
          <cell r="N959" t="str">
            <v>1</v>
          </cell>
          <cell r="O959">
            <v>7</v>
          </cell>
          <cell r="P959" t="str">
            <v>2</v>
          </cell>
          <cell r="Q959" t="str">
            <v>7.06666666666666</v>
          </cell>
          <cell r="R959">
            <v>100</v>
          </cell>
          <cell r="S959">
            <v>1700000</v>
          </cell>
          <cell r="T959" t="str">
            <v>2025-01-13 00:00:00</v>
          </cell>
          <cell r="U959">
            <v>12013333.33</v>
          </cell>
          <cell r="V959">
            <v>12013333.33</v>
          </cell>
          <cell r="W959">
            <v>0</v>
          </cell>
          <cell r="X959" t="str">
            <v>NO</v>
          </cell>
          <cell r="Y959" t="str">
            <v>NO</v>
          </cell>
          <cell r="Z959" t="str">
            <v>80725</v>
          </cell>
          <cell r="AA959">
            <v>12013333.33</v>
          </cell>
          <cell r="AB959">
            <v>0</v>
          </cell>
          <cell r="AC959" t="str">
            <v>401</v>
          </cell>
          <cell r="AD959" t="str">
            <v>Dirección Territorial Bogotá</v>
          </cell>
          <cell r="AF959" t="str">
            <v>LUZ ADRIANA MORENO SAMBONI - -</v>
          </cell>
          <cell r="AG959" t="str">
            <v>CE_01 - Documentos con los principales resultados, logros y dificultades en el desarrollo de los operativos de recolección del Censo Económico Nacional Urbano (Línea Base 2024 94%)</v>
          </cell>
          <cell r="AH959">
            <v>1</v>
          </cell>
          <cell r="AI959">
            <v>0</v>
          </cell>
          <cell r="AJ959">
            <v>0</v>
          </cell>
          <cell r="AK959">
            <v>0</v>
          </cell>
          <cell r="AL959">
            <v>0</v>
          </cell>
          <cell r="AM959">
            <v>1</v>
          </cell>
          <cell r="AN959" t="str">
            <v>CE_01</v>
          </cell>
          <cell r="AO959">
            <v>12013333.33</v>
          </cell>
          <cell r="AP959" t="str">
            <v>0</v>
          </cell>
          <cell r="AQ959">
            <v>0</v>
          </cell>
          <cell r="AR959" t="str">
            <v>0</v>
          </cell>
          <cell r="AS959">
            <v>0</v>
          </cell>
          <cell r="AT959">
            <v>12013333.33</v>
          </cell>
          <cell r="AU959">
            <v>0</v>
          </cell>
        </row>
        <row r="960">
          <cell r="A960">
            <v>299810525</v>
          </cell>
          <cell r="B960" t="str">
            <v>GIT Censo Económico</v>
          </cell>
          <cell r="C960" t="str">
            <v>CE</v>
          </cell>
          <cell r="D960" t="str">
            <v>CE_2025_DRA_BDC</v>
          </cell>
          <cell r="E960" t="str">
            <v>Censo Economico</v>
          </cell>
          <cell r="F960" t="str">
            <v>Producción de información estructural</v>
          </cell>
          <cell r="G960" t="str">
            <v>Bases de datos Censal</v>
          </cell>
          <cell r="H960" t="str">
            <v>CE-Producción de información estructural-Bases de datos Censal</v>
          </cell>
          <cell r="I960" t="str">
            <v>202300000000099</v>
          </cell>
          <cell r="J960" t="str">
            <v>DIRECCIÓN TERRITORIAL NORTE</v>
          </cell>
          <cell r="K960" t="str">
            <v>VALLEDUPAR</v>
          </cell>
          <cell r="L960" t="str">
            <v>Talento Humano</v>
          </cell>
          <cell r="M960" t="str">
            <v>Técnico</v>
          </cell>
          <cell r="N960" t="str">
            <v>1</v>
          </cell>
          <cell r="O960">
            <v>11</v>
          </cell>
          <cell r="P960" t="str">
            <v>23</v>
          </cell>
          <cell r="Q960" t="str">
            <v>11.7666666666666</v>
          </cell>
          <cell r="R960">
            <v>100</v>
          </cell>
          <cell r="S960">
            <v>2000000</v>
          </cell>
          <cell r="T960" t="str">
            <v>2025-01-13 00:00:00</v>
          </cell>
          <cell r="U960">
            <v>23533333.329999998</v>
          </cell>
          <cell r="V960">
            <v>23533333</v>
          </cell>
          <cell r="W960">
            <v>0.32999999821186071</v>
          </cell>
          <cell r="X960" t="str">
            <v>NO</v>
          </cell>
          <cell r="Y960" t="str">
            <v>NO</v>
          </cell>
          <cell r="Z960" t="str">
            <v>65725</v>
          </cell>
          <cell r="AA960">
            <v>23533333</v>
          </cell>
          <cell r="AB960">
            <v>0.32999999821186071</v>
          </cell>
          <cell r="AC960" t="str">
            <v>810</v>
          </cell>
          <cell r="AD960" t="str">
            <v>Dirección Territorial Barranquilla</v>
          </cell>
          <cell r="AF960" t="str">
            <v>YEIRIS STEFANY RAMIREZ RODRIGUEZ - -</v>
          </cell>
          <cell r="AG960" t="str">
            <v>CE_01 - Documentos con los principales resultados, logros y dificultades en el desarrollo de los operativos de recolección del Censo Económico Nacional Urbano (Línea Base 2024 94%)</v>
          </cell>
          <cell r="AH960">
            <v>1</v>
          </cell>
          <cell r="AI960">
            <v>0</v>
          </cell>
          <cell r="AJ960">
            <v>0</v>
          </cell>
          <cell r="AK960">
            <v>0</v>
          </cell>
          <cell r="AL960">
            <v>0</v>
          </cell>
          <cell r="AM960">
            <v>1</v>
          </cell>
          <cell r="AN960" t="str">
            <v>CE_01</v>
          </cell>
          <cell r="AO960">
            <v>23533333.329999998</v>
          </cell>
          <cell r="AP960" t="str">
            <v>0</v>
          </cell>
          <cell r="AQ960">
            <v>0</v>
          </cell>
          <cell r="AR960" t="str">
            <v>0</v>
          </cell>
          <cell r="AS960">
            <v>0</v>
          </cell>
          <cell r="AT960">
            <v>23533333.329999998</v>
          </cell>
          <cell r="AU960">
            <v>0</v>
          </cell>
        </row>
        <row r="961">
          <cell r="A961">
            <v>299610525</v>
          </cell>
          <cell r="B961" t="str">
            <v>GIT Censo Económico</v>
          </cell>
          <cell r="C961" t="str">
            <v>CE</v>
          </cell>
          <cell r="D961" t="str">
            <v>CE_2025_DRA_BDC</v>
          </cell>
          <cell r="E961" t="str">
            <v>Censo Economico</v>
          </cell>
          <cell r="F961" t="str">
            <v>Producción de información estructural</v>
          </cell>
          <cell r="G961" t="str">
            <v>Bases de datos Censal</v>
          </cell>
          <cell r="H961" t="str">
            <v>CE-Producción de información estructural-Bases de datos Censal</v>
          </cell>
          <cell r="I961" t="str">
            <v>202300000000099</v>
          </cell>
          <cell r="J961" t="str">
            <v>DIRECCIÓN TERRITORIAL NORTE</v>
          </cell>
          <cell r="K961" t="str">
            <v>VALLEDUPAR</v>
          </cell>
          <cell r="L961" t="str">
            <v>Talento Humano</v>
          </cell>
          <cell r="M961" t="str">
            <v>Técnico</v>
          </cell>
          <cell r="N961" t="str">
            <v>1</v>
          </cell>
          <cell r="O961">
            <v>7</v>
          </cell>
          <cell r="P961" t="str">
            <v>7</v>
          </cell>
          <cell r="Q961" t="str">
            <v>7.23333333333333</v>
          </cell>
          <cell r="R961">
            <v>100</v>
          </cell>
          <cell r="S961">
            <v>2000000</v>
          </cell>
          <cell r="T961" t="str">
            <v>2025-01-13 00:00:00</v>
          </cell>
          <cell r="U961">
            <v>14466666.67</v>
          </cell>
          <cell r="V961">
            <v>14466666</v>
          </cell>
          <cell r="W961">
            <v>0.66999999992549419</v>
          </cell>
          <cell r="X961" t="str">
            <v>NO</v>
          </cell>
          <cell r="Y961" t="str">
            <v>NO</v>
          </cell>
          <cell r="Z961" t="str">
            <v>65625</v>
          </cell>
          <cell r="AA961">
            <v>14466666</v>
          </cell>
          <cell r="AB961">
            <v>0.66999999992549419</v>
          </cell>
          <cell r="AC961" t="str">
            <v>809</v>
          </cell>
          <cell r="AD961" t="str">
            <v>Dirección Territorial Barranquilla</v>
          </cell>
          <cell r="AF961" t="str">
            <v>SORIS MILENA PINTO BELEÑO - -</v>
          </cell>
          <cell r="AG961" t="str">
            <v>CE_01 - Documentos con los principales resultados, logros y dificultades en el desarrollo de los operativos de recolección del Censo Económico Nacional Urbano (Línea Base 2024 94%)</v>
          </cell>
          <cell r="AH961">
            <v>1</v>
          </cell>
          <cell r="AI961">
            <v>0</v>
          </cell>
          <cell r="AJ961">
            <v>0</v>
          </cell>
          <cell r="AK961">
            <v>0</v>
          </cell>
          <cell r="AL961">
            <v>0</v>
          </cell>
          <cell r="AM961">
            <v>1</v>
          </cell>
          <cell r="AN961" t="str">
            <v>CE_01</v>
          </cell>
          <cell r="AO961">
            <v>14466666.67</v>
          </cell>
          <cell r="AP961" t="str">
            <v>0</v>
          </cell>
          <cell r="AQ961">
            <v>0</v>
          </cell>
          <cell r="AR961" t="str">
            <v>0</v>
          </cell>
          <cell r="AS961">
            <v>0</v>
          </cell>
          <cell r="AT961">
            <v>14466666.67</v>
          </cell>
          <cell r="AU961">
            <v>0</v>
          </cell>
        </row>
        <row r="962">
          <cell r="A962">
            <v>299410525</v>
          </cell>
          <cell r="B962" t="str">
            <v>GIT Censo Económico</v>
          </cell>
          <cell r="C962" t="str">
            <v>CE</v>
          </cell>
          <cell r="D962" t="str">
            <v>CE_2025_DRA_BDC</v>
          </cell>
          <cell r="E962" t="str">
            <v>Censo Economico</v>
          </cell>
          <cell r="F962" t="str">
            <v>Producción de información estructural</v>
          </cell>
          <cell r="G962" t="str">
            <v>Bases de datos Censal</v>
          </cell>
          <cell r="H962" t="str">
            <v>CE-Producción de información estructural-Bases de datos Censal</v>
          </cell>
          <cell r="I962" t="str">
            <v>202300000000099</v>
          </cell>
          <cell r="J962" t="str">
            <v>DIRECCIÓN TERRITORIAL NORTE</v>
          </cell>
          <cell r="K962" t="str">
            <v>SINCELEJO</v>
          </cell>
          <cell r="L962" t="str">
            <v>Talento Humano</v>
          </cell>
          <cell r="M962" t="str">
            <v>Técnico</v>
          </cell>
          <cell r="N962" t="str">
            <v>1</v>
          </cell>
          <cell r="O962">
            <v>9</v>
          </cell>
          <cell r="P962" t="str">
            <v>17</v>
          </cell>
          <cell r="Q962" t="str">
            <v>9.56666666666666</v>
          </cell>
          <cell r="R962">
            <v>100</v>
          </cell>
          <cell r="S962">
            <v>2000000</v>
          </cell>
          <cell r="T962" t="str">
            <v>2025-01-13 00:00:00</v>
          </cell>
          <cell r="U962">
            <v>19133333.329999998</v>
          </cell>
          <cell r="V962">
            <v>19133333</v>
          </cell>
          <cell r="W962">
            <v>0.32999999821186071</v>
          </cell>
          <cell r="X962" t="str">
            <v>NO</v>
          </cell>
          <cell r="Y962" t="str">
            <v>NO</v>
          </cell>
          <cell r="Z962" t="str">
            <v>57225</v>
          </cell>
          <cell r="AA962">
            <v>19133333</v>
          </cell>
          <cell r="AB962">
            <v>0.32999999821186071</v>
          </cell>
          <cell r="AC962" t="str">
            <v>564</v>
          </cell>
          <cell r="AD962" t="str">
            <v>Dirección Territorial Barranquilla</v>
          </cell>
          <cell r="AF962" t="str">
            <v>MARIA ELIET ROMERO VEGA - -</v>
          </cell>
          <cell r="AG962" t="str">
            <v>CE_01 - Documentos con los principales resultados, logros y dificultades en el desarrollo de los operativos de recolección del Censo Económico Nacional Urbano (Línea Base 2024 94%)</v>
          </cell>
          <cell r="AH962">
            <v>1</v>
          </cell>
          <cell r="AI962">
            <v>0</v>
          </cell>
          <cell r="AJ962">
            <v>0</v>
          </cell>
          <cell r="AK962">
            <v>0</v>
          </cell>
          <cell r="AL962">
            <v>0</v>
          </cell>
          <cell r="AM962">
            <v>1</v>
          </cell>
          <cell r="AN962" t="str">
            <v>CE_01</v>
          </cell>
          <cell r="AO962">
            <v>19133333.329999998</v>
          </cell>
          <cell r="AP962" t="str">
            <v>0</v>
          </cell>
          <cell r="AQ962">
            <v>0</v>
          </cell>
          <cell r="AR962" t="str">
            <v>0</v>
          </cell>
          <cell r="AS962">
            <v>0</v>
          </cell>
          <cell r="AT962">
            <v>19133333.329999998</v>
          </cell>
          <cell r="AU962">
            <v>0</v>
          </cell>
        </row>
        <row r="963">
          <cell r="A963">
            <v>299310525</v>
          </cell>
          <cell r="B963" t="str">
            <v>GIT Censo Económico</v>
          </cell>
          <cell r="C963" t="str">
            <v>CE</v>
          </cell>
          <cell r="D963" t="str">
            <v>CE_2025_DRA_BDC</v>
          </cell>
          <cell r="E963" t="str">
            <v>Censo Economico</v>
          </cell>
          <cell r="F963" t="str">
            <v>Producción de información estructural</v>
          </cell>
          <cell r="G963" t="str">
            <v>Bases de datos Censal</v>
          </cell>
          <cell r="H963" t="str">
            <v>CE-Producción de información estructural-Bases de datos Censal</v>
          </cell>
          <cell r="I963" t="str">
            <v>202300000000099</v>
          </cell>
          <cell r="J963" t="str">
            <v>DIRECCIÓN TERRITORIAL NORTE</v>
          </cell>
          <cell r="K963" t="str">
            <v>SINCELEJO</v>
          </cell>
          <cell r="L963" t="str">
            <v>Talento Humano</v>
          </cell>
          <cell r="M963" t="str">
            <v>Técnico</v>
          </cell>
          <cell r="N963" t="str">
            <v>1</v>
          </cell>
          <cell r="O963">
            <v>8</v>
          </cell>
          <cell r="P963" t="str">
            <v>25</v>
          </cell>
          <cell r="Q963" t="str">
            <v>8.83333333333333</v>
          </cell>
          <cell r="R963">
            <v>100</v>
          </cell>
          <cell r="S963">
            <v>2500000</v>
          </cell>
          <cell r="T963" t="str">
            <v>2025-01-13 00:00:00</v>
          </cell>
          <cell r="U963">
            <v>22083333.329999998</v>
          </cell>
          <cell r="V963">
            <v>22083333</v>
          </cell>
          <cell r="W963">
            <v>0.32999999821186071</v>
          </cell>
          <cell r="X963" t="str">
            <v>NO</v>
          </cell>
          <cell r="Y963" t="str">
            <v>NO</v>
          </cell>
          <cell r="Z963" t="str">
            <v>57125</v>
          </cell>
          <cell r="AA963">
            <v>22083333</v>
          </cell>
          <cell r="AB963">
            <v>0.32999999821186071</v>
          </cell>
          <cell r="AC963" t="str">
            <v>563</v>
          </cell>
          <cell r="AD963" t="str">
            <v>Dirección Territorial Barranquilla</v>
          </cell>
          <cell r="AF963" t="str">
            <v>NANCY PAOLA MENDOZA DE HOYOS - -</v>
          </cell>
          <cell r="AG963" t="str">
            <v>CE_01 - Documentos con los principales resultados, logros y dificultades en el desarrollo de los operativos de recolección del Censo Económico Nacional Urbano (Línea Base 2024 94%)</v>
          </cell>
          <cell r="AH963">
            <v>1</v>
          </cell>
          <cell r="AI963">
            <v>0</v>
          </cell>
          <cell r="AJ963">
            <v>0</v>
          </cell>
          <cell r="AK963">
            <v>0</v>
          </cell>
          <cell r="AL963">
            <v>0</v>
          </cell>
          <cell r="AM963">
            <v>1</v>
          </cell>
          <cell r="AN963" t="str">
            <v>CE_01</v>
          </cell>
          <cell r="AO963">
            <v>22083333.329999998</v>
          </cell>
          <cell r="AP963" t="str">
            <v>0</v>
          </cell>
          <cell r="AQ963">
            <v>0</v>
          </cell>
          <cell r="AR963" t="str">
            <v>0</v>
          </cell>
          <cell r="AS963">
            <v>0</v>
          </cell>
          <cell r="AT963">
            <v>22083333.329999998</v>
          </cell>
          <cell r="AU963">
            <v>0</v>
          </cell>
        </row>
        <row r="964">
          <cell r="A964">
            <v>299210525</v>
          </cell>
          <cell r="B964" t="str">
            <v>GIT Censo Económico</v>
          </cell>
          <cell r="C964" t="str">
            <v>CE</v>
          </cell>
          <cell r="D964" t="str">
            <v>CE_2025_DRA_BDC</v>
          </cell>
          <cell r="E964" t="str">
            <v>Censo Economico</v>
          </cell>
          <cell r="F964" t="str">
            <v>Producción de información estructural</v>
          </cell>
          <cell r="G964" t="str">
            <v>Bases de datos Censal</v>
          </cell>
          <cell r="H964" t="str">
            <v>CE-Producción de información estructural-Bases de datos Censal</v>
          </cell>
          <cell r="I964" t="str">
            <v>202300000000099</v>
          </cell>
          <cell r="J964" t="str">
            <v>DIRECCIÓN TERRITORIAL NORTE</v>
          </cell>
          <cell r="K964" t="str">
            <v>SINCELEJO</v>
          </cell>
          <cell r="L964" t="str">
            <v>Talento Humano</v>
          </cell>
          <cell r="M964" t="str">
            <v>Profesional</v>
          </cell>
          <cell r="N964" t="str">
            <v>1</v>
          </cell>
          <cell r="O964">
            <v>4</v>
          </cell>
          <cell r="P964" t="str">
            <v>3</v>
          </cell>
          <cell r="Q964" t="str">
            <v>4.1</v>
          </cell>
          <cell r="R964">
            <v>100</v>
          </cell>
          <cell r="S964">
            <v>4200000</v>
          </cell>
          <cell r="T964" t="str">
            <v>2025-01-13 00:00:00</v>
          </cell>
          <cell r="U964">
            <v>17220000</v>
          </cell>
          <cell r="V964">
            <v>17220000</v>
          </cell>
          <cell r="W964">
            <v>0</v>
          </cell>
          <cell r="X964" t="str">
            <v>NO</v>
          </cell>
          <cell r="Y964" t="str">
            <v>NO</v>
          </cell>
          <cell r="Z964" t="str">
            <v>57025</v>
          </cell>
          <cell r="AA964">
            <v>17220000</v>
          </cell>
          <cell r="AB964">
            <v>0</v>
          </cell>
          <cell r="AC964" t="str">
            <v>566</v>
          </cell>
          <cell r="AD964" t="str">
            <v>Dirección Territorial Barranquilla</v>
          </cell>
          <cell r="AF964" t="str">
            <v>KELLYS YULIETH OZUNA BERNAL - -</v>
          </cell>
          <cell r="AG964" t="str">
            <v>CE_01 - Documentos con los principales resultados, logros y dificultades en el desarrollo de los operativos de recolección del Censo Económico Nacional Urbano (Línea Base 2024 94%)</v>
          </cell>
          <cell r="AH964">
            <v>1</v>
          </cell>
          <cell r="AI964">
            <v>0</v>
          </cell>
          <cell r="AJ964">
            <v>0</v>
          </cell>
          <cell r="AK964">
            <v>0</v>
          </cell>
          <cell r="AL964">
            <v>0</v>
          </cell>
          <cell r="AM964">
            <v>1</v>
          </cell>
          <cell r="AN964" t="str">
            <v>CE_01</v>
          </cell>
          <cell r="AO964">
            <v>17220000</v>
          </cell>
          <cell r="AP964" t="str">
            <v>0</v>
          </cell>
          <cell r="AQ964">
            <v>0</v>
          </cell>
          <cell r="AR964" t="str">
            <v>0</v>
          </cell>
          <cell r="AS964">
            <v>0</v>
          </cell>
          <cell r="AT964">
            <v>17220000</v>
          </cell>
          <cell r="AU964">
            <v>0</v>
          </cell>
        </row>
        <row r="965">
          <cell r="A965">
            <v>299010525</v>
          </cell>
          <cell r="B965" t="str">
            <v>GIT Censo Económico</v>
          </cell>
          <cell r="C965" t="str">
            <v>CE</v>
          </cell>
          <cell r="D965" t="str">
            <v>CE_2025_DRA_BDC</v>
          </cell>
          <cell r="E965" t="str">
            <v>Censo Economico</v>
          </cell>
          <cell r="F965" t="str">
            <v>Producción de información estructural</v>
          </cell>
          <cell r="G965" t="str">
            <v>Bases de datos Censal</v>
          </cell>
          <cell r="H965" t="str">
            <v>CE-Producción de información estructural-Bases de datos Censal</v>
          </cell>
          <cell r="I965" t="str">
            <v>202300000000099</v>
          </cell>
          <cell r="J965" t="str">
            <v>DIRECCIÓN TERRITORIAL NORTE</v>
          </cell>
          <cell r="K965" t="str">
            <v>SANTA MARTA</v>
          </cell>
          <cell r="L965" t="str">
            <v>Talento Humano</v>
          </cell>
          <cell r="M965" t="str">
            <v>Técnico</v>
          </cell>
          <cell r="N965" t="str">
            <v>1</v>
          </cell>
          <cell r="O965">
            <v>6</v>
          </cell>
          <cell r="P965" t="str">
            <v>10</v>
          </cell>
          <cell r="Q965" t="str">
            <v>6.33333333333333</v>
          </cell>
          <cell r="R965">
            <v>100</v>
          </cell>
          <cell r="S965">
            <v>2000000</v>
          </cell>
          <cell r="T965" t="str">
            <v>2025-01-13 00:00:00</v>
          </cell>
          <cell r="U965">
            <v>12666666.67</v>
          </cell>
          <cell r="V965">
            <v>12666666</v>
          </cell>
          <cell r="W965">
            <v>0.66999999992549419</v>
          </cell>
          <cell r="X965" t="str">
            <v>NO</v>
          </cell>
          <cell r="Y965" t="str">
            <v>NO</v>
          </cell>
          <cell r="Z965" t="str">
            <v>65925</v>
          </cell>
          <cell r="AA965">
            <v>12666666</v>
          </cell>
          <cell r="AB965">
            <v>0.66999999992549419</v>
          </cell>
          <cell r="AC965" t="str">
            <v>618</v>
          </cell>
          <cell r="AD965" t="str">
            <v>Dirección Territorial Barranquilla</v>
          </cell>
          <cell r="AF965" t="str">
            <v>CLAUDIA MARÍA ROMO SALAS - -</v>
          </cell>
          <cell r="AG965" t="str">
            <v>CE_01 - Documentos con los principales resultados, logros y dificultades en el desarrollo de los operativos de recolección del Censo Económico Nacional Urbano (Línea Base 2024 94%)</v>
          </cell>
          <cell r="AH965">
            <v>1</v>
          </cell>
          <cell r="AI965">
            <v>0</v>
          </cell>
          <cell r="AJ965">
            <v>0</v>
          </cell>
          <cell r="AK965">
            <v>0</v>
          </cell>
          <cell r="AL965">
            <v>0</v>
          </cell>
          <cell r="AM965">
            <v>1</v>
          </cell>
          <cell r="AN965" t="str">
            <v>CE_01</v>
          </cell>
          <cell r="AO965">
            <v>12666666.67</v>
          </cell>
          <cell r="AP965" t="str">
            <v>0</v>
          </cell>
          <cell r="AQ965">
            <v>0</v>
          </cell>
          <cell r="AR965" t="str">
            <v>0</v>
          </cell>
          <cell r="AS965">
            <v>0</v>
          </cell>
          <cell r="AT965">
            <v>12666666.67</v>
          </cell>
          <cell r="AU965">
            <v>0</v>
          </cell>
        </row>
        <row r="966">
          <cell r="A966">
            <v>298810525</v>
          </cell>
          <cell r="B966" t="str">
            <v>GIT Censo Económico</v>
          </cell>
          <cell r="C966" t="str">
            <v>CE</v>
          </cell>
          <cell r="D966" t="str">
            <v>CE_2025_DRA_BDC</v>
          </cell>
          <cell r="E966" t="str">
            <v>Censo Economico</v>
          </cell>
          <cell r="F966" t="str">
            <v>Producción de información estructural</v>
          </cell>
          <cell r="G966" t="str">
            <v>Bases de datos Censal</v>
          </cell>
          <cell r="H966" t="str">
            <v>CE-Producción de información estructural-Bases de datos Censal</v>
          </cell>
          <cell r="I966" t="str">
            <v>202300000000099</v>
          </cell>
          <cell r="J966" t="str">
            <v>DIRECCIÓN TERRITORIAL NORTE</v>
          </cell>
          <cell r="K966" t="str">
            <v>RIOHACHA</v>
          </cell>
          <cell r="L966" t="str">
            <v>Talento Humano</v>
          </cell>
          <cell r="M966" t="str">
            <v>Técnico</v>
          </cell>
          <cell r="N966" t="str">
            <v>1</v>
          </cell>
          <cell r="O966">
            <v>8</v>
          </cell>
          <cell r="P966" t="str">
            <v>19</v>
          </cell>
          <cell r="Q966" t="str">
            <v>8.63333333333333</v>
          </cell>
          <cell r="R966">
            <v>100</v>
          </cell>
          <cell r="S966">
            <v>2000000</v>
          </cell>
          <cell r="T966" t="str">
            <v>2025-01-13 00:00:00</v>
          </cell>
          <cell r="U966">
            <v>17266666.670000002</v>
          </cell>
          <cell r="V966">
            <v>17266666</v>
          </cell>
          <cell r="W966">
            <v>0.67000000178813934</v>
          </cell>
          <cell r="X966" t="str">
            <v>NO</v>
          </cell>
          <cell r="Y966" t="str">
            <v>NO</v>
          </cell>
          <cell r="Z966" t="str">
            <v>56825</v>
          </cell>
          <cell r="AA966">
            <v>17266666</v>
          </cell>
          <cell r="AB966">
            <v>0.67000000178813934</v>
          </cell>
          <cell r="AC966" t="str">
            <v>546</v>
          </cell>
          <cell r="AD966" t="str">
            <v>Dirección Territorial Barranquilla</v>
          </cell>
          <cell r="AF966" t="str">
            <v>MARÍA DEL CARMEN NIEVES BOLAÑO - -</v>
          </cell>
          <cell r="AG966" t="str">
            <v>CE_01 - Documentos con los principales resultados, logros y dificultades en el desarrollo de los operativos de recolección del Censo Económico Nacional Urbano (Línea Base 2024 94%)</v>
          </cell>
          <cell r="AH966">
            <v>1</v>
          </cell>
          <cell r="AI966">
            <v>0</v>
          </cell>
          <cell r="AJ966">
            <v>0</v>
          </cell>
          <cell r="AK966">
            <v>0</v>
          </cell>
          <cell r="AL966">
            <v>0</v>
          </cell>
          <cell r="AM966">
            <v>1</v>
          </cell>
          <cell r="AN966" t="str">
            <v>CE_01</v>
          </cell>
          <cell r="AO966">
            <v>17266666.670000002</v>
          </cell>
          <cell r="AP966" t="str">
            <v>0</v>
          </cell>
          <cell r="AQ966">
            <v>0</v>
          </cell>
          <cell r="AR966" t="str">
            <v>0</v>
          </cell>
          <cell r="AS966">
            <v>0</v>
          </cell>
          <cell r="AT966">
            <v>17266666.670000002</v>
          </cell>
          <cell r="AU966">
            <v>0</v>
          </cell>
        </row>
        <row r="967">
          <cell r="A967">
            <v>298710525</v>
          </cell>
          <cell r="B967" t="str">
            <v>GIT Censo Económico</v>
          </cell>
          <cell r="C967" t="str">
            <v>CE</v>
          </cell>
          <cell r="D967" t="str">
            <v>CE_2025_DRA_BDC</v>
          </cell>
          <cell r="E967" t="str">
            <v>Censo Economico</v>
          </cell>
          <cell r="F967" t="str">
            <v>Producción de información estructural</v>
          </cell>
          <cell r="G967" t="str">
            <v>Bases de datos Censal</v>
          </cell>
          <cell r="H967" t="str">
            <v>CE-Producción de información estructural-Bases de datos Censal</v>
          </cell>
          <cell r="I967" t="str">
            <v>202300000000099</v>
          </cell>
          <cell r="J967" t="str">
            <v>DIRECCIÓN TERRITORIAL NORTE</v>
          </cell>
          <cell r="K967" t="str">
            <v>CARTAGENA</v>
          </cell>
          <cell r="L967" t="str">
            <v>Talento Humano</v>
          </cell>
          <cell r="M967" t="str">
            <v>Técnico</v>
          </cell>
          <cell r="N967" t="str">
            <v>1</v>
          </cell>
          <cell r="O967">
            <v>8</v>
          </cell>
          <cell r="P967" t="str">
            <v>14</v>
          </cell>
          <cell r="Q967" t="str">
            <v>8.46666666666666</v>
          </cell>
          <cell r="R967">
            <v>100</v>
          </cell>
          <cell r="S967">
            <v>1700000</v>
          </cell>
          <cell r="T967" t="str">
            <v>2025-01-13 00:00:00</v>
          </cell>
          <cell r="U967">
            <v>14393333.33</v>
          </cell>
          <cell r="V967">
            <v>14393333</v>
          </cell>
          <cell r="W967">
            <v>0.33000000007450581</v>
          </cell>
          <cell r="X967" t="str">
            <v>NO</v>
          </cell>
          <cell r="Y967" t="str">
            <v>NO</v>
          </cell>
          <cell r="Z967" t="str">
            <v>57925</v>
          </cell>
          <cell r="AA967">
            <v>14393333</v>
          </cell>
          <cell r="AB967">
            <v>0.33000000007450581</v>
          </cell>
          <cell r="AC967" t="str">
            <v>617</v>
          </cell>
          <cell r="AD967" t="str">
            <v>Dirección Territorial Barranquilla</v>
          </cell>
          <cell r="AF967" t="str">
            <v>ANGELA HERMINIA SERRANO VALENCIA - -</v>
          </cell>
          <cell r="AG967" t="str">
            <v>CE_01 - Documentos con los principales resultados, logros y dificultades en el desarrollo de los operativos de recolección del Censo Económico Nacional Urbano (Línea Base 2024 94%)</v>
          </cell>
          <cell r="AH967">
            <v>1</v>
          </cell>
          <cell r="AI967">
            <v>0</v>
          </cell>
          <cell r="AJ967">
            <v>0</v>
          </cell>
          <cell r="AK967">
            <v>0</v>
          </cell>
          <cell r="AL967">
            <v>0</v>
          </cell>
          <cell r="AM967">
            <v>1</v>
          </cell>
          <cell r="AN967" t="str">
            <v>CE_01</v>
          </cell>
          <cell r="AO967">
            <v>14393333.33</v>
          </cell>
          <cell r="AP967" t="str">
            <v>0</v>
          </cell>
          <cell r="AQ967">
            <v>0</v>
          </cell>
          <cell r="AR967" t="str">
            <v>0</v>
          </cell>
          <cell r="AS967">
            <v>0</v>
          </cell>
          <cell r="AT967">
            <v>14393333.33</v>
          </cell>
          <cell r="AU967">
            <v>0</v>
          </cell>
        </row>
        <row r="968">
          <cell r="A968">
            <v>298610525</v>
          </cell>
          <cell r="B968" t="str">
            <v>GIT Censo Económico</v>
          </cell>
          <cell r="C968" t="str">
            <v>CE</v>
          </cell>
          <cell r="D968" t="str">
            <v>CE_2025_DRA_BDC</v>
          </cell>
          <cell r="E968" t="str">
            <v>Censo Economico</v>
          </cell>
          <cell r="F968" t="str">
            <v>Producción de información estructural</v>
          </cell>
          <cell r="G968" t="str">
            <v>Bases de datos Censal</v>
          </cell>
          <cell r="H968" t="str">
            <v>CE-Producción de información estructural-Bases de datos Censal</v>
          </cell>
          <cell r="I968" t="str">
            <v>202300000000099</v>
          </cell>
          <cell r="J968" t="str">
            <v>DIRECCIÓN TERRITORIAL NORTE</v>
          </cell>
          <cell r="K968" t="str">
            <v>CARTAGENA</v>
          </cell>
          <cell r="L968" t="str">
            <v>Talento Humano</v>
          </cell>
          <cell r="M968" t="str">
            <v>Técnico</v>
          </cell>
          <cell r="N968" t="str">
            <v>1</v>
          </cell>
          <cell r="O968">
            <v>10</v>
          </cell>
          <cell r="P968" t="str">
            <v>27</v>
          </cell>
          <cell r="Q968" t="str">
            <v>10.9</v>
          </cell>
          <cell r="R968">
            <v>100</v>
          </cell>
          <cell r="S968">
            <v>3000000</v>
          </cell>
          <cell r="T968" t="str">
            <v>2025-01-13 00:00:00</v>
          </cell>
          <cell r="U968">
            <v>32700000</v>
          </cell>
          <cell r="V968">
            <v>32700000</v>
          </cell>
          <cell r="W968">
            <v>0</v>
          </cell>
          <cell r="X968" t="str">
            <v>NO</v>
          </cell>
          <cell r="Y968" t="str">
            <v>NO</v>
          </cell>
          <cell r="Z968" t="str">
            <v>57825</v>
          </cell>
          <cell r="AA968">
            <v>32700000</v>
          </cell>
          <cell r="AB968">
            <v>0</v>
          </cell>
          <cell r="AC968" t="str">
            <v>616</v>
          </cell>
          <cell r="AD968" t="str">
            <v>Dirección Territorial Barranquilla</v>
          </cell>
          <cell r="AF968" t="str">
            <v>ESKARLIN ARACELI ANAYA FLOREZ  - -</v>
          </cell>
          <cell r="AG968" t="str">
            <v>CE_01 - Documentos con los principales resultados, logros y dificultades en el desarrollo de los operativos de recolección del Censo Económico Nacional Urbano (Línea Base 2024 94%)</v>
          </cell>
          <cell r="AH968">
            <v>1</v>
          </cell>
          <cell r="AI968">
            <v>0</v>
          </cell>
          <cell r="AJ968">
            <v>0</v>
          </cell>
          <cell r="AK968">
            <v>0</v>
          </cell>
          <cell r="AL968">
            <v>0</v>
          </cell>
          <cell r="AM968">
            <v>1</v>
          </cell>
          <cell r="AN968" t="str">
            <v>CE_01</v>
          </cell>
          <cell r="AO968">
            <v>32700000</v>
          </cell>
          <cell r="AP968" t="str">
            <v>0</v>
          </cell>
          <cell r="AQ968">
            <v>0</v>
          </cell>
          <cell r="AR968" t="str">
            <v>0</v>
          </cell>
          <cell r="AS968">
            <v>0</v>
          </cell>
          <cell r="AT968">
            <v>32700000</v>
          </cell>
          <cell r="AU968">
            <v>0</v>
          </cell>
        </row>
        <row r="969">
          <cell r="A969">
            <v>298410525</v>
          </cell>
          <cell r="B969" t="str">
            <v>GIT Censo Económico</v>
          </cell>
          <cell r="C969" t="str">
            <v>CE</v>
          </cell>
          <cell r="D969" t="str">
            <v>CE_2025_DRA_BDC</v>
          </cell>
          <cell r="E969" t="str">
            <v>Censo Economico</v>
          </cell>
          <cell r="F969" t="str">
            <v>Producción de información estructural</v>
          </cell>
          <cell r="G969" t="str">
            <v>Bases de datos Censal</v>
          </cell>
          <cell r="H969" t="str">
            <v>CE-Producción de información estructural-Bases de datos Censal</v>
          </cell>
          <cell r="I969" t="str">
            <v>202300000000099</v>
          </cell>
          <cell r="J969" t="str">
            <v>DIRECCIÓN TERRITORIAL NORTE</v>
          </cell>
          <cell r="K969" t="str">
            <v>CARTAGENA</v>
          </cell>
          <cell r="L969" t="str">
            <v>Talento Humano</v>
          </cell>
          <cell r="M969" t="str">
            <v>Técnico</v>
          </cell>
          <cell r="N969" t="str">
            <v>1</v>
          </cell>
          <cell r="O969">
            <v>11</v>
          </cell>
          <cell r="P969" t="str">
            <v>21</v>
          </cell>
          <cell r="Q969" t="str">
            <v>11.7</v>
          </cell>
          <cell r="R969">
            <v>100</v>
          </cell>
          <cell r="S969">
            <v>2000000</v>
          </cell>
          <cell r="T969" t="str">
            <v>2025-01-13 00:00:00</v>
          </cell>
          <cell r="U969">
            <v>23400000</v>
          </cell>
          <cell r="V969">
            <v>23400000</v>
          </cell>
          <cell r="W969">
            <v>0</v>
          </cell>
          <cell r="X969" t="str">
            <v>NO</v>
          </cell>
          <cell r="Y969" t="str">
            <v>NO</v>
          </cell>
          <cell r="Z969" t="str">
            <v>57625</v>
          </cell>
          <cell r="AA969">
            <v>23400000</v>
          </cell>
          <cell r="AB969">
            <v>0</v>
          </cell>
          <cell r="AC969" t="str">
            <v>614</v>
          </cell>
          <cell r="AD969" t="str">
            <v>Dirección Territorial Barranquilla</v>
          </cell>
          <cell r="AF969" t="str">
            <v>DIANA MADERO MANJARREZ - -</v>
          </cell>
          <cell r="AG969" t="str">
            <v>CE_01 - Documentos con los principales resultados, logros y dificultades en el desarrollo de los operativos de recolección del Censo Económico Nacional Urbano (Línea Base 2024 94%)</v>
          </cell>
          <cell r="AH969">
            <v>1</v>
          </cell>
          <cell r="AI969">
            <v>0</v>
          </cell>
          <cell r="AJ969">
            <v>0</v>
          </cell>
          <cell r="AK969">
            <v>0</v>
          </cell>
          <cell r="AL969">
            <v>0</v>
          </cell>
          <cell r="AM969">
            <v>1</v>
          </cell>
          <cell r="AN969" t="str">
            <v>CE_01</v>
          </cell>
          <cell r="AO969">
            <v>23400000</v>
          </cell>
          <cell r="AP969" t="str">
            <v>0</v>
          </cell>
          <cell r="AQ969">
            <v>0</v>
          </cell>
          <cell r="AR969" t="str">
            <v>0</v>
          </cell>
          <cell r="AS969">
            <v>0</v>
          </cell>
          <cell r="AT969">
            <v>23400000</v>
          </cell>
          <cell r="AU969">
            <v>0</v>
          </cell>
        </row>
        <row r="970">
          <cell r="A970">
            <v>298510525</v>
          </cell>
          <cell r="B970" t="str">
            <v>GIT Censo Económico</v>
          </cell>
          <cell r="C970" t="str">
            <v>CE</v>
          </cell>
          <cell r="D970" t="str">
            <v>CE_2025_DRA_BDC</v>
          </cell>
          <cell r="E970" t="str">
            <v>Censo Economico</v>
          </cell>
          <cell r="F970" t="str">
            <v>Producción de información estructural</v>
          </cell>
          <cell r="G970" t="str">
            <v>Bases de datos Censal</v>
          </cell>
          <cell r="H970" t="str">
            <v>CE-Producción de información estructural-Bases de datos Censal</v>
          </cell>
          <cell r="I970" t="str">
            <v>202300000000099</v>
          </cell>
          <cell r="J970" t="str">
            <v>DIRECCIÓN TERRITORIAL NORTE</v>
          </cell>
          <cell r="K970" t="str">
            <v>CARTAGENA</v>
          </cell>
          <cell r="L970" t="str">
            <v>Talento Humano</v>
          </cell>
          <cell r="M970" t="str">
            <v>Encuestador Basico</v>
          </cell>
          <cell r="N970" t="str">
            <v>1</v>
          </cell>
          <cell r="O970">
            <v>8</v>
          </cell>
          <cell r="P970" t="str">
            <v>25</v>
          </cell>
          <cell r="Q970" t="str">
            <v>8.8333333333</v>
          </cell>
          <cell r="R970">
            <v>100</v>
          </cell>
          <cell r="S970">
            <v>2000000</v>
          </cell>
          <cell r="T970" t="str">
            <v>2025-01-13</v>
          </cell>
          <cell r="U970">
            <v>17666666.670000002</v>
          </cell>
          <cell r="V970">
            <v>17666666</v>
          </cell>
          <cell r="W970">
            <v>0.67000000178813934</v>
          </cell>
          <cell r="X970" t="str">
            <v>NO</v>
          </cell>
          <cell r="Y970" t="str">
            <v>NO</v>
          </cell>
          <cell r="Z970" t="str">
            <v>57525</v>
          </cell>
          <cell r="AA970">
            <v>17666666</v>
          </cell>
          <cell r="AB970">
            <v>0.67000000178813934</v>
          </cell>
          <cell r="AC970" t="str">
            <v>615</v>
          </cell>
          <cell r="AD970" t="str">
            <v>Dirección Territorial Barranquilla</v>
          </cell>
          <cell r="AF970" t="str">
            <v>SANDRA MARCELA TURIZO VILLAZON - -</v>
          </cell>
          <cell r="AG970" t="str">
            <v>CE_01 - Documentos con los principales resultados, logros y dificultades en el desarrollo de los operativos de recolección del Censo Económico Nacional Urbano (Línea Base 2024 94%)</v>
          </cell>
          <cell r="AH970">
            <v>1</v>
          </cell>
          <cell r="AI970">
            <v>0</v>
          </cell>
          <cell r="AJ970">
            <v>0</v>
          </cell>
          <cell r="AK970">
            <v>0</v>
          </cell>
          <cell r="AL970">
            <v>0</v>
          </cell>
          <cell r="AM970">
            <v>1</v>
          </cell>
          <cell r="AN970" t="str">
            <v>CE_01</v>
          </cell>
          <cell r="AO970">
            <v>17666666.670000002</v>
          </cell>
          <cell r="AP970" t="str">
            <v>0</v>
          </cell>
          <cell r="AQ970">
            <v>0</v>
          </cell>
          <cell r="AR970" t="str">
            <v>0</v>
          </cell>
          <cell r="AS970">
            <v>0</v>
          </cell>
          <cell r="AT970">
            <v>17666666.670000002</v>
          </cell>
          <cell r="AU970">
            <v>0</v>
          </cell>
        </row>
        <row r="971">
          <cell r="A971">
            <v>301310525</v>
          </cell>
          <cell r="B971" t="str">
            <v>GIT Censo Económico</v>
          </cell>
          <cell r="C971" t="str">
            <v>CE</v>
          </cell>
          <cell r="D971" t="str">
            <v>CE_2025_DRA_BDC</v>
          </cell>
          <cell r="E971" t="str">
            <v>Censo Economico</v>
          </cell>
          <cell r="F971" t="str">
            <v>Producción de información estructural</v>
          </cell>
          <cell r="G971" t="str">
            <v>Bases de datos Censal</v>
          </cell>
          <cell r="H971" t="str">
            <v>CE-Producción de información estructural-Bases de datos Censal</v>
          </cell>
          <cell r="I971" t="str">
            <v>202300000000099</v>
          </cell>
          <cell r="J971" t="str">
            <v>DIRECCIÓN TERRITORIAL CENTRO</v>
          </cell>
          <cell r="K971" t="str">
            <v>FLORENCIA_BOG</v>
          </cell>
          <cell r="L971" t="str">
            <v>Talento Humano</v>
          </cell>
          <cell r="M971" t="str">
            <v>Encuestador Basico</v>
          </cell>
          <cell r="N971" t="str">
            <v>1</v>
          </cell>
          <cell r="O971">
            <v>2</v>
          </cell>
          <cell r="P971" t="str">
            <v>15</v>
          </cell>
          <cell r="Q971" t="str">
            <v>2.5000000000</v>
          </cell>
          <cell r="R971">
            <v>100</v>
          </cell>
          <cell r="S971">
            <v>2000000</v>
          </cell>
          <cell r="T971" t="str">
            <v>2025-01-20</v>
          </cell>
          <cell r="U971">
            <v>5000000</v>
          </cell>
          <cell r="V971">
            <v>5000000</v>
          </cell>
          <cell r="W971">
            <v>0</v>
          </cell>
          <cell r="X971" t="str">
            <v>no</v>
          </cell>
          <cell r="Y971" t="str">
            <v>no</v>
          </cell>
          <cell r="Z971" t="str">
            <v>81625</v>
          </cell>
          <cell r="AA971">
            <v>5000000</v>
          </cell>
          <cell r="AB971">
            <v>0</v>
          </cell>
          <cell r="AC971" t="str">
            <v>411</v>
          </cell>
          <cell r="AD971" t="str">
            <v>Dirección Territorial Bogotá</v>
          </cell>
          <cell r="AF971" t="str">
            <v>GINNA MARCELA ZUNIGA BARON - -</v>
          </cell>
          <cell r="AG971" t="str">
            <v>CE_01 - Documentos con los principales resultados, logros y dificultades en el desarrollo de los operativos de recolección del Censo Económico Nacional Urbano (Línea Base 2024 94%)</v>
          </cell>
          <cell r="AH971">
            <v>1</v>
          </cell>
          <cell r="AI971">
            <v>0</v>
          </cell>
          <cell r="AJ971">
            <v>0</v>
          </cell>
          <cell r="AK971">
            <v>0</v>
          </cell>
          <cell r="AL971">
            <v>0</v>
          </cell>
          <cell r="AM971">
            <v>1</v>
          </cell>
          <cell r="AN971" t="str">
            <v>CE_01</v>
          </cell>
          <cell r="AO971">
            <v>5000000</v>
          </cell>
          <cell r="AP971" t="str">
            <v>0</v>
          </cell>
          <cell r="AQ971">
            <v>0</v>
          </cell>
          <cell r="AR971" t="str">
            <v>0</v>
          </cell>
          <cell r="AS971">
            <v>0</v>
          </cell>
          <cell r="AT971">
            <v>5000000</v>
          </cell>
          <cell r="AU971">
            <v>0</v>
          </cell>
        </row>
        <row r="972">
          <cell r="A972">
            <v>301110525</v>
          </cell>
          <cell r="B972" t="str">
            <v>GIT Censo Económico</v>
          </cell>
          <cell r="C972" t="str">
            <v>CE</v>
          </cell>
          <cell r="D972" t="str">
            <v>CE_2025_DRA_BDC</v>
          </cell>
          <cell r="E972" t="str">
            <v>Censo Economico</v>
          </cell>
          <cell r="F972" t="str">
            <v>Producción de información estructural</v>
          </cell>
          <cell r="G972" t="str">
            <v>Bases de datos Censal</v>
          </cell>
          <cell r="H972" t="str">
            <v>CE-Producción de información estructural-Bases de datos Censal</v>
          </cell>
          <cell r="I972" t="str">
            <v>202300000000099</v>
          </cell>
          <cell r="J972" t="str">
            <v>DIRECCIÓN TERRITORIAL CENTRO</v>
          </cell>
          <cell r="K972" t="str">
            <v>BOGOTÁ</v>
          </cell>
          <cell r="L972" t="str">
            <v>Talento Humano</v>
          </cell>
          <cell r="M972" t="str">
            <v>Encuestador Basico</v>
          </cell>
          <cell r="N972" t="str">
            <v>1</v>
          </cell>
          <cell r="O972">
            <v>3</v>
          </cell>
          <cell r="P972" t="str">
            <v>12</v>
          </cell>
          <cell r="Q972" t="str">
            <v>3.4000000000</v>
          </cell>
          <cell r="R972">
            <v>100</v>
          </cell>
          <cell r="S972">
            <v>2800000</v>
          </cell>
          <cell r="T972" t="str">
            <v>2025-01-20</v>
          </cell>
          <cell r="U972">
            <v>9520000</v>
          </cell>
          <cell r="V972">
            <v>9520000</v>
          </cell>
          <cell r="W972">
            <v>0</v>
          </cell>
          <cell r="X972" t="str">
            <v>no</v>
          </cell>
          <cell r="Y972" t="str">
            <v>no</v>
          </cell>
          <cell r="Z972" t="str">
            <v>82625</v>
          </cell>
          <cell r="AA972">
            <v>9520000</v>
          </cell>
          <cell r="AB972">
            <v>0</v>
          </cell>
          <cell r="AC972" t="str">
            <v>395</v>
          </cell>
          <cell r="AD972" t="str">
            <v>Dirección Territorial Bogotá</v>
          </cell>
          <cell r="AF972" t="str">
            <v>LINA MARÍA WILCHES RIVERO - -</v>
          </cell>
          <cell r="AG972" t="str">
            <v>CE_01 - Documentos con los principales resultados, logros y dificultades en el desarrollo de los operativos de recolección del Censo Económico Nacional Urbano (Línea Base 2024 94%)</v>
          </cell>
          <cell r="AH972">
            <v>1</v>
          </cell>
          <cell r="AI972">
            <v>0</v>
          </cell>
          <cell r="AJ972">
            <v>0</v>
          </cell>
          <cell r="AK972">
            <v>0</v>
          </cell>
          <cell r="AL972">
            <v>0</v>
          </cell>
          <cell r="AM972">
            <v>1</v>
          </cell>
          <cell r="AN972" t="str">
            <v>CE_01</v>
          </cell>
          <cell r="AO972">
            <v>9520000</v>
          </cell>
          <cell r="AP972" t="str">
            <v>0</v>
          </cell>
          <cell r="AQ972">
            <v>0</v>
          </cell>
          <cell r="AR972" t="str">
            <v>0</v>
          </cell>
          <cell r="AS972">
            <v>0</v>
          </cell>
          <cell r="AT972">
            <v>9520000</v>
          </cell>
          <cell r="AU972">
            <v>0</v>
          </cell>
        </row>
        <row r="973">
          <cell r="A973">
            <v>298910525</v>
          </cell>
          <cell r="B973" t="str">
            <v>GIT Censo Económico</v>
          </cell>
          <cell r="C973" t="str">
            <v>CE</v>
          </cell>
          <cell r="D973" t="str">
            <v>CE_2025_DRA_BDC</v>
          </cell>
          <cell r="E973" t="str">
            <v>Censo Economico</v>
          </cell>
          <cell r="F973" t="str">
            <v>Producción de información estructural</v>
          </cell>
          <cell r="G973" t="str">
            <v>Bases de datos Censal</v>
          </cell>
          <cell r="H973" t="str">
            <v>CE-Producción de información estructural-Bases de datos Censal</v>
          </cell>
          <cell r="I973" t="str">
            <v>202300000000099</v>
          </cell>
          <cell r="J973" t="str">
            <v>DIRECCIÓN TERRITORIAL NORTE</v>
          </cell>
          <cell r="K973" t="str">
            <v>RIOHACHA</v>
          </cell>
          <cell r="L973" t="str">
            <v>Talento Humano</v>
          </cell>
          <cell r="M973" t="str">
            <v>Experto II</v>
          </cell>
          <cell r="N973" t="str">
            <v>1</v>
          </cell>
          <cell r="O973">
            <v>8</v>
          </cell>
          <cell r="P973" t="str">
            <v>19</v>
          </cell>
          <cell r="Q973" t="str">
            <v>8.6333333333</v>
          </cell>
          <cell r="R973">
            <v>100</v>
          </cell>
          <cell r="S973">
            <v>2000000</v>
          </cell>
          <cell r="T973" t="str">
            <v>2025-01-13</v>
          </cell>
          <cell r="U973">
            <v>17266666.670000002</v>
          </cell>
          <cell r="V973">
            <v>17266666</v>
          </cell>
          <cell r="W973">
            <v>0.67000000178813934</v>
          </cell>
          <cell r="X973" t="str">
            <v>NO</v>
          </cell>
          <cell r="Y973" t="str">
            <v>NO</v>
          </cell>
          <cell r="Z973" t="str">
            <v>56725</v>
          </cell>
          <cell r="AA973">
            <v>17266666</v>
          </cell>
          <cell r="AB973">
            <v>0.67000000178813934</v>
          </cell>
          <cell r="AC973" t="str">
            <v>544</v>
          </cell>
          <cell r="AD973" t="str">
            <v>Dirección Territorial Barranquilla</v>
          </cell>
          <cell r="AF973" t="str">
            <v>ANLLIE PAOLA VILORIA OSPINA - -</v>
          </cell>
          <cell r="AG973" t="str">
            <v>CE_01 - Documentos con los principales resultados, logros y dificultades en el desarrollo de los operativos de recolección del Censo Económico Nacional Urbano (Línea Base 2024 94%)</v>
          </cell>
          <cell r="AH973">
            <v>1</v>
          </cell>
          <cell r="AI973">
            <v>0</v>
          </cell>
          <cell r="AJ973">
            <v>0</v>
          </cell>
          <cell r="AK973">
            <v>0</v>
          </cell>
          <cell r="AL973">
            <v>0</v>
          </cell>
          <cell r="AM973">
            <v>1</v>
          </cell>
          <cell r="AN973" t="str">
            <v>CE_01</v>
          </cell>
          <cell r="AO973">
            <v>17266666.670000002</v>
          </cell>
          <cell r="AP973" t="str">
            <v>0</v>
          </cell>
          <cell r="AQ973">
            <v>0</v>
          </cell>
          <cell r="AR973" t="str">
            <v>0</v>
          </cell>
          <cell r="AS973">
            <v>0</v>
          </cell>
          <cell r="AT973">
            <v>17266666.670000002</v>
          </cell>
          <cell r="AU973">
            <v>0</v>
          </cell>
        </row>
        <row r="974">
          <cell r="A974">
            <v>469610525</v>
          </cell>
          <cell r="B974" t="str">
            <v>GIT Censo Económico</v>
          </cell>
          <cell r="C974" t="str">
            <v>CE</v>
          </cell>
          <cell r="D974" t="str">
            <v>CE_2025_DRA_SE</v>
          </cell>
          <cell r="E974" t="str">
            <v>Censo Economico</v>
          </cell>
          <cell r="F974" t="str">
            <v>Producción de información estructural</v>
          </cell>
          <cell r="G974" t="str">
            <v>Servicio de evaluación</v>
          </cell>
          <cell r="H974" t="str">
            <v>CE-Producción de información estructural-Servicio de evaluación</v>
          </cell>
          <cell r="I974" t="str">
            <v>202300000000099</v>
          </cell>
          <cell r="J974" t="str">
            <v>DIRECCIÓN TERRITORIAL CENTRAL</v>
          </cell>
          <cell r="K974" t="str">
            <v>DANE CENTRAL</v>
          </cell>
          <cell r="L974" t="str">
            <v>Talento Humano</v>
          </cell>
          <cell r="M974" t="str">
            <v>Profesional</v>
          </cell>
          <cell r="N974" t="str">
            <v>1</v>
          </cell>
          <cell r="O974">
            <v>5</v>
          </cell>
          <cell r="P974" t="str">
            <v>15</v>
          </cell>
          <cell r="Q974" t="str">
            <v>5.5000000000</v>
          </cell>
          <cell r="R974">
            <v>100</v>
          </cell>
          <cell r="S974">
            <v>10300000</v>
          </cell>
          <cell r="T974" t="str">
            <v>2025-07-15</v>
          </cell>
          <cell r="U974">
            <v>56650000</v>
          </cell>
          <cell r="V974">
            <v>56650000</v>
          </cell>
          <cell r="W974">
            <v>0</v>
          </cell>
          <cell r="X974" t="str">
            <v>NO</v>
          </cell>
          <cell r="Y974" t="str">
            <v>NO</v>
          </cell>
          <cell r="Z974" t="str">
            <v>104125</v>
          </cell>
          <cell r="AA974">
            <v>56650000</v>
          </cell>
          <cell r="AB974">
            <v>0</v>
          </cell>
          <cell r="AC974" t="str">
            <v>6203</v>
          </cell>
          <cell r="AD974" t="str">
            <v>Dirección de Recolección y Acopio</v>
          </cell>
          <cell r="AF974" t="str">
            <v>FRANCISCO JAVIER JIMENEZ ORTEGA / DRA</v>
          </cell>
          <cell r="AG974" t="str">
            <v>CE_01 - Documentos con los principales resultados, logros y dificultades en el desarrollo de los operativos de recolección del Censo Económico Nacional Urbano (Línea Base 2024 94%)</v>
          </cell>
          <cell r="AH974">
            <v>1</v>
          </cell>
          <cell r="AI974" t="str">
            <v/>
          </cell>
          <cell r="AJ974">
            <v>0</v>
          </cell>
          <cell r="AK974" t="str">
            <v/>
          </cell>
          <cell r="AL974">
            <v>0</v>
          </cell>
          <cell r="AM974">
            <v>1</v>
          </cell>
          <cell r="AN974" t="str">
            <v xml:space="preserve">CE_01 </v>
          </cell>
          <cell r="AO974">
            <v>56650000</v>
          </cell>
          <cell r="AP974" t="str">
            <v/>
          </cell>
          <cell r="AQ974">
            <v>0</v>
          </cell>
          <cell r="AR974" t="str">
            <v/>
          </cell>
          <cell r="AS974">
            <v>0</v>
          </cell>
          <cell r="AT974">
            <v>56650000</v>
          </cell>
          <cell r="AU974">
            <v>0</v>
          </cell>
        </row>
        <row r="975">
          <cell r="A975">
            <v>298310525</v>
          </cell>
          <cell r="B975" t="str">
            <v>GIT Censo Económico</v>
          </cell>
          <cell r="C975" t="str">
            <v>CE</v>
          </cell>
          <cell r="D975" t="str">
            <v>CE_2025_DRA_BDC</v>
          </cell>
          <cell r="E975" t="str">
            <v>Censo Economico</v>
          </cell>
          <cell r="F975" t="str">
            <v>Producción de información estructural</v>
          </cell>
          <cell r="G975" t="str">
            <v>Bases de datos Censal</v>
          </cell>
          <cell r="H975" t="str">
            <v>CE-Producción de información estructural-Bases de datos Censal</v>
          </cell>
          <cell r="I975" t="str">
            <v>202300000000099</v>
          </cell>
          <cell r="J975" t="str">
            <v>DIRECCIÓN TERRITORIAL NORTE</v>
          </cell>
          <cell r="K975" t="str">
            <v>SINCELEJO</v>
          </cell>
          <cell r="L975" t="str">
            <v>Talento Humano</v>
          </cell>
          <cell r="M975" t="str">
            <v>Profesional</v>
          </cell>
          <cell r="N975" t="str">
            <v>1</v>
          </cell>
          <cell r="O975">
            <v>11</v>
          </cell>
          <cell r="P975" t="str">
            <v>23</v>
          </cell>
          <cell r="Q975" t="str">
            <v>11.7666666666666</v>
          </cell>
          <cell r="R975">
            <v>100</v>
          </cell>
          <cell r="S975">
            <v>4200000</v>
          </cell>
          <cell r="T975" t="str">
            <v>2025-01-08</v>
          </cell>
          <cell r="U975">
            <v>49420000</v>
          </cell>
          <cell r="V975">
            <v>49420000</v>
          </cell>
          <cell r="W975">
            <v>0</v>
          </cell>
          <cell r="X975" t="str">
            <v>NO</v>
          </cell>
          <cell r="Y975" t="str">
            <v>NO</v>
          </cell>
          <cell r="Z975" t="str">
            <v>56925</v>
          </cell>
          <cell r="AA975">
            <v>49420000</v>
          </cell>
          <cell r="AB975">
            <v>0</v>
          </cell>
          <cell r="AC975" t="str">
            <v>567</v>
          </cell>
          <cell r="AD975" t="str">
            <v>Dirección Territorial Barranquilla</v>
          </cell>
          <cell r="AF975" t="str">
            <v>SUGEY PATRICIA MARTINEZ ALVAREZ - -</v>
          </cell>
          <cell r="AG975" t="str">
            <v>CE_01 - Documentos con los principales resultados, logros y dificultades en el desarrollo de los operativos de recolección del Censo Económico Nacional Urbano (Línea Base 2024 94%)</v>
          </cell>
          <cell r="AH975">
            <v>1</v>
          </cell>
          <cell r="AI975">
            <v>0</v>
          </cell>
          <cell r="AJ975">
            <v>0</v>
          </cell>
          <cell r="AK975">
            <v>0</v>
          </cell>
          <cell r="AL975">
            <v>0</v>
          </cell>
          <cell r="AM975">
            <v>1</v>
          </cell>
          <cell r="AN975" t="str">
            <v>CE_01</v>
          </cell>
          <cell r="AO975">
            <v>49420000</v>
          </cell>
          <cell r="AP975" t="str">
            <v>0</v>
          </cell>
          <cell r="AQ975">
            <v>0</v>
          </cell>
          <cell r="AR975" t="str">
            <v>0</v>
          </cell>
          <cell r="AS975">
            <v>0</v>
          </cell>
          <cell r="AT975">
            <v>49420000</v>
          </cell>
          <cell r="AU975">
            <v>0</v>
          </cell>
        </row>
        <row r="976">
          <cell r="A976">
            <v>298110525</v>
          </cell>
          <cell r="B976" t="str">
            <v>GIT Censo Económico</v>
          </cell>
          <cell r="C976" t="str">
            <v>CE</v>
          </cell>
          <cell r="D976" t="str">
            <v>CE_2025_DRA_BDC</v>
          </cell>
          <cell r="E976" t="str">
            <v>Censo Economico</v>
          </cell>
          <cell r="F976" t="str">
            <v>Producción de información estructural</v>
          </cell>
          <cell r="G976" t="str">
            <v>Bases de datos Censal</v>
          </cell>
          <cell r="H976" t="str">
            <v>CE-Producción de información estructural-Bases de datos Censal</v>
          </cell>
          <cell r="I976" t="str">
            <v>202300000000099</v>
          </cell>
          <cell r="J976" t="str">
            <v>DIRECCIÓN TERRITORIAL NORTE</v>
          </cell>
          <cell r="K976" t="str">
            <v>BARRANQUILLA</v>
          </cell>
          <cell r="L976" t="str">
            <v>Talento Humano</v>
          </cell>
          <cell r="M976" t="str">
            <v>Técnico</v>
          </cell>
          <cell r="N976" t="str">
            <v>1</v>
          </cell>
          <cell r="O976">
            <v>8</v>
          </cell>
          <cell r="P976" t="str">
            <v>20</v>
          </cell>
          <cell r="Q976" t="str">
            <v>8.66666666666666</v>
          </cell>
          <cell r="R976">
            <v>100</v>
          </cell>
          <cell r="S976">
            <v>3500000</v>
          </cell>
          <cell r="T976" t="str">
            <v>2025-01-13 00:00:00</v>
          </cell>
          <cell r="U976">
            <v>30333333.329999998</v>
          </cell>
          <cell r="V976">
            <v>30333333</v>
          </cell>
          <cell r="W976">
            <v>0.32999999821186071</v>
          </cell>
          <cell r="X976" t="str">
            <v>NO</v>
          </cell>
          <cell r="Y976" t="str">
            <v>NO</v>
          </cell>
          <cell r="Z976" t="str">
            <v>28925</v>
          </cell>
          <cell r="AA976">
            <v>30333333</v>
          </cell>
          <cell r="AB976">
            <v>0.32999999821186071</v>
          </cell>
          <cell r="AC976" t="str">
            <v>321</v>
          </cell>
          <cell r="AD976" t="str">
            <v>Direcciones Territoriales</v>
          </cell>
          <cell r="AF976" t="str">
            <v>ALANIS MARENA RIBON RIOS - -</v>
          </cell>
          <cell r="AG976" t="str">
            <v>CE_01 - Documentos con los principales resultados, logros y dificultades en el desarrollo de los operativos de recolección del Censo Económico Nacional Urbano (Línea Base 2024 94%)</v>
          </cell>
          <cell r="AH976">
            <v>1</v>
          </cell>
          <cell r="AI976">
            <v>0</v>
          </cell>
          <cell r="AJ976">
            <v>0</v>
          </cell>
          <cell r="AK976">
            <v>0</v>
          </cell>
          <cell r="AL976">
            <v>0</v>
          </cell>
          <cell r="AM976">
            <v>1</v>
          </cell>
          <cell r="AN976" t="str">
            <v>CE_01</v>
          </cell>
          <cell r="AO976">
            <v>30333333.329999998</v>
          </cell>
          <cell r="AP976" t="str">
            <v>0</v>
          </cell>
          <cell r="AQ976">
            <v>0</v>
          </cell>
          <cell r="AR976" t="str">
            <v>0</v>
          </cell>
          <cell r="AS976">
            <v>0</v>
          </cell>
          <cell r="AT976">
            <v>30333333.329999998</v>
          </cell>
          <cell r="AU976">
            <v>0</v>
          </cell>
        </row>
        <row r="977">
          <cell r="A977">
            <v>298010525</v>
          </cell>
          <cell r="B977" t="str">
            <v>GIT Censo Económico</v>
          </cell>
          <cell r="C977" t="str">
            <v>CE</v>
          </cell>
          <cell r="D977" t="str">
            <v>CE_2025_DRA_BDC</v>
          </cell>
          <cell r="E977" t="str">
            <v>Censo Economico</v>
          </cell>
          <cell r="F977" t="str">
            <v>Producción de información estructural</v>
          </cell>
          <cell r="G977" t="str">
            <v>Bases de datos Censal</v>
          </cell>
          <cell r="H977" t="str">
            <v>CE-Producción de información estructural-Bases de datos Censal</v>
          </cell>
          <cell r="I977" t="str">
            <v>202300000000099</v>
          </cell>
          <cell r="J977" t="str">
            <v>DIRECCIÓN TERRITORIAL NORTE</v>
          </cell>
          <cell r="K977" t="str">
            <v>BARRANQUILLA</v>
          </cell>
          <cell r="L977" t="str">
            <v>Talento Humano</v>
          </cell>
          <cell r="M977" t="str">
            <v>Técnico</v>
          </cell>
          <cell r="N977" t="str">
            <v>1</v>
          </cell>
          <cell r="O977">
            <v>9</v>
          </cell>
          <cell r="P977" t="str">
            <v>4</v>
          </cell>
          <cell r="Q977" t="str">
            <v>9.13333333333333</v>
          </cell>
          <cell r="R977">
            <v>100</v>
          </cell>
          <cell r="S977">
            <v>2500000</v>
          </cell>
          <cell r="T977" t="str">
            <v>2025-01-13 00:00:00</v>
          </cell>
          <cell r="U977">
            <v>22833333.329999998</v>
          </cell>
          <cell r="V977">
            <v>22833333</v>
          </cell>
          <cell r="W977">
            <v>0.32999999821186071</v>
          </cell>
          <cell r="X977" t="str">
            <v>NO</v>
          </cell>
          <cell r="Y977" t="str">
            <v>NO</v>
          </cell>
          <cell r="Z977" t="str">
            <v>60425</v>
          </cell>
          <cell r="AA977">
            <v>22833333</v>
          </cell>
          <cell r="AB977">
            <v>0.32999999821186071</v>
          </cell>
          <cell r="AC977" t="str">
            <v>621</v>
          </cell>
          <cell r="AD977" t="str">
            <v>Dirección Territorial Barranquilla</v>
          </cell>
          <cell r="AF977" t="str">
            <v>LINA MARIA IBAÑEZ CORREA - -</v>
          </cell>
          <cell r="AG977" t="str">
            <v>CE_01 - Documentos con los principales resultados, logros y dificultades en el desarrollo de los operativos de recolección del Censo Económico Nacional Urbano (Línea Base 2024 94%)</v>
          </cell>
          <cell r="AH977">
            <v>1</v>
          </cell>
          <cell r="AI977">
            <v>0</v>
          </cell>
          <cell r="AJ977">
            <v>0</v>
          </cell>
          <cell r="AK977">
            <v>0</v>
          </cell>
          <cell r="AL977">
            <v>0</v>
          </cell>
          <cell r="AM977">
            <v>1</v>
          </cell>
          <cell r="AN977" t="str">
            <v>CE_01</v>
          </cell>
          <cell r="AO977">
            <v>22833333.329999998</v>
          </cell>
          <cell r="AP977" t="str">
            <v>0</v>
          </cell>
          <cell r="AQ977">
            <v>0</v>
          </cell>
          <cell r="AR977" t="str">
            <v>0</v>
          </cell>
          <cell r="AS977">
            <v>0</v>
          </cell>
          <cell r="AT977">
            <v>22833333.329999998</v>
          </cell>
          <cell r="AU977">
            <v>0</v>
          </cell>
        </row>
        <row r="978">
          <cell r="A978">
            <v>297910525</v>
          </cell>
          <cell r="B978" t="str">
            <v>GIT Censo Económico</v>
          </cell>
          <cell r="C978" t="str">
            <v>CE</v>
          </cell>
          <cell r="D978" t="str">
            <v>CE_2025_DRA_BDC</v>
          </cell>
          <cell r="E978" t="str">
            <v>Censo Economico</v>
          </cell>
          <cell r="F978" t="str">
            <v>Producción de información estructural</v>
          </cell>
          <cell r="G978" t="str">
            <v>Bases de datos Censal</v>
          </cell>
          <cell r="H978" t="str">
            <v>CE-Producción de información estructural-Bases de datos Censal</v>
          </cell>
          <cell r="I978" t="str">
            <v>202300000000099</v>
          </cell>
          <cell r="J978" t="str">
            <v>DIRECCIÓN TERRITORIAL NORTE</v>
          </cell>
          <cell r="K978" t="str">
            <v>BARRANQUILLA</v>
          </cell>
          <cell r="L978" t="str">
            <v>Talento Humano</v>
          </cell>
          <cell r="M978" t="str">
            <v>Profesional Junior</v>
          </cell>
          <cell r="N978" t="str">
            <v>1</v>
          </cell>
          <cell r="O978">
            <v>8</v>
          </cell>
          <cell r="P978" t="str">
            <v>2</v>
          </cell>
          <cell r="Q978" t="str">
            <v>8.06666666666666</v>
          </cell>
          <cell r="R978">
            <v>100</v>
          </cell>
          <cell r="S978">
            <v>4000000</v>
          </cell>
          <cell r="T978" t="str">
            <v>2025-01-13 00:00:00</v>
          </cell>
          <cell r="U978">
            <v>32266666.670000002</v>
          </cell>
          <cell r="V978">
            <v>32266666</v>
          </cell>
          <cell r="W978">
            <v>0.67000000178813934</v>
          </cell>
          <cell r="X978" t="str">
            <v>NO</v>
          </cell>
          <cell r="Y978" t="str">
            <v>NO</v>
          </cell>
          <cell r="Z978" t="str">
            <v>71725</v>
          </cell>
          <cell r="AA978">
            <v>32266666</v>
          </cell>
          <cell r="AB978">
            <v>0.67000000178813934</v>
          </cell>
          <cell r="AC978" t="str">
            <v>4864</v>
          </cell>
          <cell r="AD978" t="str">
            <v>Dirección Territorial Barranquilla</v>
          </cell>
          <cell r="AF978" t="str">
            <v>MAYRA  ALEJANDRA MIRANDA  HERRERA - -</v>
          </cell>
          <cell r="AG978" t="str">
            <v>CE_01 - Documentos con los principales resultados, logros y dificultades en el desarrollo de los operativos de recolección del Censo Económico Nacional Urbano (Línea Base 2024 94%)</v>
          </cell>
          <cell r="AH978">
            <v>1</v>
          </cell>
          <cell r="AI978">
            <v>0</v>
          </cell>
          <cell r="AJ978">
            <v>0</v>
          </cell>
          <cell r="AK978">
            <v>0</v>
          </cell>
          <cell r="AL978">
            <v>0</v>
          </cell>
          <cell r="AM978">
            <v>1</v>
          </cell>
          <cell r="AN978" t="str">
            <v>CE_01</v>
          </cell>
          <cell r="AO978">
            <v>32266666.670000002</v>
          </cell>
          <cell r="AP978" t="str">
            <v>0</v>
          </cell>
          <cell r="AQ978">
            <v>0</v>
          </cell>
          <cell r="AR978" t="str">
            <v>0</v>
          </cell>
          <cell r="AS978">
            <v>0</v>
          </cell>
          <cell r="AT978">
            <v>32266666.670000002</v>
          </cell>
          <cell r="AU978">
            <v>0</v>
          </cell>
        </row>
        <row r="979">
          <cell r="A979">
            <v>297810525</v>
          </cell>
          <cell r="B979" t="str">
            <v>GIT Censo Económico</v>
          </cell>
          <cell r="C979" t="str">
            <v>CE</v>
          </cell>
          <cell r="D979" t="str">
            <v>CE_2025_DRA_BDC</v>
          </cell>
          <cell r="E979" t="str">
            <v>Censo Economico</v>
          </cell>
          <cell r="F979" t="str">
            <v>Producción de información estructural</v>
          </cell>
          <cell r="G979" t="str">
            <v>Bases de datos Censal</v>
          </cell>
          <cell r="H979" t="str">
            <v>CE-Producción de información estructural-Bases de datos Censal</v>
          </cell>
          <cell r="I979" t="str">
            <v>202300000000099</v>
          </cell>
          <cell r="J979" t="str">
            <v>DIRECCIÓN TERRITORIAL NORTE</v>
          </cell>
          <cell r="K979" t="str">
            <v>BARRANQUILLA</v>
          </cell>
          <cell r="L979" t="str">
            <v>Talento Humano</v>
          </cell>
          <cell r="M979" t="str">
            <v>Técnico</v>
          </cell>
          <cell r="N979" t="str">
            <v>1</v>
          </cell>
          <cell r="O979">
            <v>7</v>
          </cell>
          <cell r="P979" t="str">
            <v>16</v>
          </cell>
          <cell r="Q979" t="str">
            <v>7.53333333333333</v>
          </cell>
          <cell r="R979">
            <v>100</v>
          </cell>
          <cell r="S979">
            <v>2000000</v>
          </cell>
          <cell r="T979" t="str">
            <v>2025-01-13 00:00:00</v>
          </cell>
          <cell r="U979">
            <v>15066666.67</v>
          </cell>
          <cell r="V979">
            <v>15066666</v>
          </cell>
          <cell r="W979">
            <v>0.66999999992549419</v>
          </cell>
          <cell r="X979" t="str">
            <v>NO</v>
          </cell>
          <cell r="Y979" t="str">
            <v>NO</v>
          </cell>
          <cell r="Z979" t="str">
            <v>60825</v>
          </cell>
          <cell r="AA979">
            <v>15066666</v>
          </cell>
          <cell r="AB979">
            <v>0.66999999992549419</v>
          </cell>
          <cell r="AC979" t="str">
            <v>620</v>
          </cell>
          <cell r="AD979" t="str">
            <v>Dirección Territorial Barranquilla</v>
          </cell>
          <cell r="AF979" t="str">
            <v>ROSA ALBA VALENCIA MARMOLEJO - -</v>
          </cell>
          <cell r="AG979" t="str">
            <v>CE_01 - Documentos con los principales resultados, logros y dificultades en el desarrollo de los operativos de recolección del Censo Económico Nacional Urbano (Línea Base 2024 94%)</v>
          </cell>
          <cell r="AH979">
            <v>1</v>
          </cell>
          <cell r="AI979">
            <v>0</v>
          </cell>
          <cell r="AJ979">
            <v>0</v>
          </cell>
          <cell r="AK979">
            <v>0</v>
          </cell>
          <cell r="AL979">
            <v>0</v>
          </cell>
          <cell r="AM979">
            <v>1</v>
          </cell>
          <cell r="AN979" t="str">
            <v>CE_01</v>
          </cell>
          <cell r="AO979">
            <v>15066666.67</v>
          </cell>
          <cell r="AP979" t="str">
            <v>0</v>
          </cell>
          <cell r="AQ979">
            <v>0</v>
          </cell>
          <cell r="AR979" t="str">
            <v>0</v>
          </cell>
          <cell r="AS979">
            <v>0</v>
          </cell>
          <cell r="AT979">
            <v>15066666.67</v>
          </cell>
          <cell r="AU979">
            <v>0</v>
          </cell>
        </row>
        <row r="980">
          <cell r="A980">
            <v>297710525</v>
          </cell>
          <cell r="B980" t="str">
            <v>GIT Censo Económico</v>
          </cell>
          <cell r="C980" t="str">
            <v>CE</v>
          </cell>
          <cell r="D980" t="str">
            <v>CE_2025_SECGEN_BDC</v>
          </cell>
          <cell r="E980" t="str">
            <v>Censo Economico</v>
          </cell>
          <cell r="F980" t="str">
            <v>Producción de información estructural</v>
          </cell>
          <cell r="G980" t="str">
            <v>Bases de datos Censal</v>
          </cell>
          <cell r="H980" t="str">
            <v>CE-Producción de información estructural-Bases de datos Censal</v>
          </cell>
          <cell r="I980" t="str">
            <v>202300000000099</v>
          </cell>
          <cell r="J980" t="str">
            <v>DIRECCIÓN TERRITORIAL CENTRAL</v>
          </cell>
          <cell r="K980" t="str">
            <v>DANE CENTRAL</v>
          </cell>
          <cell r="L980" t="str">
            <v>Talento Humano</v>
          </cell>
          <cell r="M980" t="str">
            <v>Profesional</v>
          </cell>
          <cell r="N980" t="str">
            <v>1</v>
          </cell>
          <cell r="O980">
            <v>6</v>
          </cell>
          <cell r="P980" t="str">
            <v>25</v>
          </cell>
          <cell r="Q980" t="str">
            <v>6.83333333333333</v>
          </cell>
          <cell r="R980">
            <v>100</v>
          </cell>
          <cell r="S980">
            <v>5000000</v>
          </cell>
          <cell r="T980" t="str">
            <v>2025-01-08 00:00:00</v>
          </cell>
          <cell r="U980">
            <v>34166666.670000002</v>
          </cell>
          <cell r="V980">
            <v>34166666.670000002</v>
          </cell>
          <cell r="W980">
            <v>0</v>
          </cell>
          <cell r="X980" t="str">
            <v>NO</v>
          </cell>
          <cell r="Y980" t="str">
            <v>NO</v>
          </cell>
          <cell r="Z980" t="str">
            <v>38025</v>
          </cell>
          <cell r="AA980">
            <v>34166666.670000002</v>
          </cell>
          <cell r="AB980">
            <v>0</v>
          </cell>
          <cell r="AC980" t="str">
            <v>373</v>
          </cell>
          <cell r="AD980" t="str">
            <v>GIT Censo Económico</v>
          </cell>
          <cell r="AF980" t="str">
            <v>SANDRA PAOLA MORENO CARVAJAL - -</v>
          </cell>
          <cell r="AG980" t="str">
            <v>CE_01 - Documentos con los principales resultados, logros y dificultades en el desarrollo de los operativos de recolección del Censo Económico Nacional Urbano (Línea Base 2024 94%)</v>
          </cell>
          <cell r="AH980">
            <v>1</v>
          </cell>
          <cell r="AI980">
            <v>0</v>
          </cell>
          <cell r="AJ980">
            <v>0</v>
          </cell>
          <cell r="AK980">
            <v>0</v>
          </cell>
          <cell r="AL980">
            <v>0</v>
          </cell>
          <cell r="AM980">
            <v>1</v>
          </cell>
          <cell r="AN980" t="str">
            <v>CE_01</v>
          </cell>
          <cell r="AO980">
            <v>34166666.670000002</v>
          </cell>
          <cell r="AP980" t="str">
            <v>0</v>
          </cell>
          <cell r="AQ980">
            <v>0</v>
          </cell>
          <cell r="AR980" t="str">
            <v>0</v>
          </cell>
          <cell r="AS980">
            <v>0</v>
          </cell>
          <cell r="AT980">
            <v>34166666.670000002</v>
          </cell>
          <cell r="AU980">
            <v>0</v>
          </cell>
        </row>
        <row r="981">
          <cell r="A981">
            <v>297610525</v>
          </cell>
          <cell r="B981" t="str">
            <v>GIT Censo Económico</v>
          </cell>
          <cell r="C981" t="str">
            <v>CE</v>
          </cell>
          <cell r="D981" t="str">
            <v>CE_2025_SISTEMAS_SE</v>
          </cell>
          <cell r="E981" t="str">
            <v>Censo Economico</v>
          </cell>
          <cell r="F981" t="str">
            <v>Producción de información estructural</v>
          </cell>
          <cell r="G981" t="str">
            <v>Servicio de evaluación</v>
          </cell>
          <cell r="H981" t="str">
            <v>CE-Producción de información estructural-Servicio de evaluación</v>
          </cell>
          <cell r="I981" t="str">
            <v>202300000000099</v>
          </cell>
          <cell r="J981" t="str">
            <v>DIRECCIÓN TERRITORIAL CENTRAL</v>
          </cell>
          <cell r="K981" t="str">
            <v>DANE CENTRAL</v>
          </cell>
          <cell r="L981" t="str">
            <v>Talento Humano</v>
          </cell>
          <cell r="M981" t="str">
            <v>Profesional</v>
          </cell>
          <cell r="N981" t="str">
            <v>2</v>
          </cell>
          <cell r="O981">
            <v>5</v>
          </cell>
          <cell r="P981" t="str">
            <v>0</v>
          </cell>
          <cell r="Q981" t="str">
            <v>5</v>
          </cell>
          <cell r="R981">
            <v>100</v>
          </cell>
          <cell r="S981">
            <v>6090000</v>
          </cell>
          <cell r="T981" t="str">
            <v>2025-01-08 00:00:00</v>
          </cell>
          <cell r="U981">
            <v>60900000</v>
          </cell>
          <cell r="V981">
            <v>60900000</v>
          </cell>
          <cell r="W981">
            <v>0</v>
          </cell>
          <cell r="X981" t="str">
            <v>NO</v>
          </cell>
          <cell r="Y981" t="str">
            <v>NO</v>
          </cell>
          <cell r="Z981" t="str">
            <v>37625</v>
          </cell>
          <cell r="AA981">
            <v>60900000</v>
          </cell>
          <cell r="AB981">
            <v>0</v>
          </cell>
          <cell r="AC981" t="str">
            <v>255</v>
          </cell>
          <cell r="AD981" t="str">
            <v>GIT Censo Económico</v>
          </cell>
          <cell r="AF981" t="str">
            <v>INGENIERO DE SOPORTE - -</v>
          </cell>
          <cell r="AG981" t="str">
            <v>CE_05 - Cerrar las bases de datos de recolección de cada cuestionario del CENU</v>
          </cell>
          <cell r="AH981">
            <v>1</v>
          </cell>
          <cell r="AI981">
            <v>0</v>
          </cell>
          <cell r="AJ981">
            <v>0</v>
          </cell>
          <cell r="AK981">
            <v>0</v>
          </cell>
          <cell r="AL981">
            <v>0</v>
          </cell>
          <cell r="AM981">
            <v>1</v>
          </cell>
          <cell r="AN981" t="str">
            <v>CE_05</v>
          </cell>
          <cell r="AO981">
            <v>60900000</v>
          </cell>
          <cell r="AP981" t="str">
            <v>0</v>
          </cell>
          <cell r="AQ981">
            <v>0</v>
          </cell>
          <cell r="AR981" t="str">
            <v>0</v>
          </cell>
          <cell r="AS981">
            <v>0</v>
          </cell>
          <cell r="AT981">
            <v>60900000</v>
          </cell>
          <cell r="AU981">
            <v>0</v>
          </cell>
        </row>
        <row r="982">
          <cell r="A982">
            <v>297510525</v>
          </cell>
          <cell r="B982" t="str">
            <v>GIT Censo Económico</v>
          </cell>
          <cell r="C982" t="str">
            <v>CE</v>
          </cell>
          <cell r="D982" t="str">
            <v>CE_2025_SISTEMAS_BDC</v>
          </cell>
          <cell r="E982" t="str">
            <v>Censo Economico</v>
          </cell>
          <cell r="F982" t="str">
            <v>Producción de información estructural</v>
          </cell>
          <cell r="G982" t="str">
            <v>Bases de datos Censal</v>
          </cell>
          <cell r="H982" t="str">
            <v>CE-Producción de información estructural-Bases de datos Censal</v>
          </cell>
          <cell r="I982" t="str">
            <v>202300000000099</v>
          </cell>
          <cell r="J982" t="str">
            <v>DIRECCIÓN TERRITORIAL CENTRAL</v>
          </cell>
          <cell r="K982" t="str">
            <v>DANE CENTRAL</v>
          </cell>
          <cell r="L982" t="str">
            <v>Talento Humano</v>
          </cell>
          <cell r="M982" t="str">
            <v>Profesional</v>
          </cell>
          <cell r="N982" t="str">
            <v>6</v>
          </cell>
          <cell r="O982">
            <v>11</v>
          </cell>
          <cell r="P982" t="str">
            <v>0</v>
          </cell>
          <cell r="Q982" t="str">
            <v>11</v>
          </cell>
          <cell r="R982">
            <v>100</v>
          </cell>
          <cell r="S982">
            <v>6090000</v>
          </cell>
          <cell r="T982" t="str">
            <v>2025-01-13 00:00:00</v>
          </cell>
          <cell r="U982">
            <v>401940000</v>
          </cell>
          <cell r="V982">
            <v>401940000</v>
          </cell>
          <cell r="W982">
            <v>0</v>
          </cell>
          <cell r="X982" t="str">
            <v>NO</v>
          </cell>
          <cell r="Y982" t="str">
            <v>NO</v>
          </cell>
          <cell r="Z982" t="str">
            <v>37825</v>
          </cell>
          <cell r="AA982">
            <v>401940000</v>
          </cell>
          <cell r="AB982">
            <v>0</v>
          </cell>
          <cell r="AC982" t="str">
            <v>252</v>
          </cell>
          <cell r="AD982" t="str">
            <v>GIT Censo Económico</v>
          </cell>
          <cell r="AF982" t="str">
            <v>PRIORITARIOS_INGENIERO DE TRANSMISIÓN X6 - -</v>
          </cell>
          <cell r="AG982" t="str">
            <v>CE_06 - Consolidar bases de datos depurada, editada y con nuevas variables de cada cuestionario</v>
          </cell>
          <cell r="AH982">
            <v>1</v>
          </cell>
          <cell r="AI982">
            <v>0</v>
          </cell>
          <cell r="AJ982">
            <v>0</v>
          </cell>
          <cell r="AK982">
            <v>0</v>
          </cell>
          <cell r="AL982">
            <v>0</v>
          </cell>
          <cell r="AM982">
            <v>1</v>
          </cell>
          <cell r="AN982" t="str">
            <v>CE_06</v>
          </cell>
          <cell r="AO982">
            <v>401940000</v>
          </cell>
          <cell r="AP982" t="str">
            <v>0</v>
          </cell>
          <cell r="AQ982">
            <v>0</v>
          </cell>
          <cell r="AR982" t="str">
            <v>0</v>
          </cell>
          <cell r="AS982">
            <v>0</v>
          </cell>
          <cell r="AT982">
            <v>401940000</v>
          </cell>
          <cell r="AU982">
            <v>0</v>
          </cell>
        </row>
        <row r="983">
          <cell r="A983">
            <v>297410525</v>
          </cell>
          <cell r="B983" t="str">
            <v>GIT Censo Económico</v>
          </cell>
          <cell r="C983" t="str">
            <v>CE</v>
          </cell>
          <cell r="D983" t="str">
            <v>CE_2025_SISTEMAS_SE</v>
          </cell>
          <cell r="E983" t="str">
            <v>Censo Economico</v>
          </cell>
          <cell r="F983" t="str">
            <v>Producción de información estructural</v>
          </cell>
          <cell r="G983" t="str">
            <v>Servicio de evaluación</v>
          </cell>
          <cell r="H983" t="str">
            <v>CE-Producción de información estructural-Servicio de evaluación</v>
          </cell>
          <cell r="I983" t="str">
            <v>202300000000099</v>
          </cell>
          <cell r="J983" t="str">
            <v>DIRECCIÓN TERRITORIAL CENTRAL</v>
          </cell>
          <cell r="K983" t="str">
            <v>DANE CENTRAL</v>
          </cell>
          <cell r="L983" t="str">
            <v>Talento Humano</v>
          </cell>
          <cell r="M983" t="str">
            <v>Profesional</v>
          </cell>
          <cell r="N983" t="str">
            <v>1</v>
          </cell>
          <cell r="O983">
            <v>6</v>
          </cell>
          <cell r="P983" t="str">
            <v>0</v>
          </cell>
          <cell r="Q983" t="str">
            <v>6</v>
          </cell>
          <cell r="R983">
            <v>100</v>
          </cell>
          <cell r="S983">
            <v>6090000</v>
          </cell>
          <cell r="T983" t="str">
            <v>2025-01-08 00:00:00</v>
          </cell>
          <cell r="U983">
            <v>36540000</v>
          </cell>
          <cell r="V983">
            <v>36540000</v>
          </cell>
          <cell r="W983">
            <v>0</v>
          </cell>
          <cell r="X983" t="str">
            <v>NO</v>
          </cell>
          <cell r="Y983" t="str">
            <v>NO</v>
          </cell>
          <cell r="Z983" t="str">
            <v>34325</v>
          </cell>
          <cell r="AA983">
            <v>36540000</v>
          </cell>
          <cell r="AB983">
            <v>0</v>
          </cell>
          <cell r="AC983" t="str">
            <v>251</v>
          </cell>
          <cell r="AD983" t="str">
            <v>GIT Censo Económico</v>
          </cell>
          <cell r="AF983" t="str">
            <v>LÍDER DE SOPORTE - -</v>
          </cell>
          <cell r="AG983" t="str">
            <v>CE_05 - Cerrar las bases de datos de recolección de cada cuestionario del CENU</v>
          </cell>
          <cell r="AH983">
            <v>1</v>
          </cell>
          <cell r="AI983">
            <v>0</v>
          </cell>
          <cell r="AJ983">
            <v>0</v>
          </cell>
          <cell r="AK983">
            <v>0</v>
          </cell>
          <cell r="AL983">
            <v>0</v>
          </cell>
          <cell r="AM983">
            <v>1</v>
          </cell>
          <cell r="AN983" t="str">
            <v>CE_05</v>
          </cell>
          <cell r="AO983">
            <v>36540000</v>
          </cell>
          <cell r="AP983" t="str">
            <v>0</v>
          </cell>
          <cell r="AQ983">
            <v>0</v>
          </cell>
          <cell r="AR983" t="str">
            <v>0</v>
          </cell>
          <cell r="AS983">
            <v>0</v>
          </cell>
          <cell r="AT983">
            <v>36540000</v>
          </cell>
          <cell r="AU983">
            <v>0</v>
          </cell>
        </row>
        <row r="984">
          <cell r="A984">
            <v>297310525</v>
          </cell>
          <cell r="B984" t="str">
            <v>GIT Censo Económico</v>
          </cell>
          <cell r="C984" t="str">
            <v>CE</v>
          </cell>
          <cell r="D984" t="str">
            <v>CE_2025_SISTEMAS_BDC</v>
          </cell>
          <cell r="E984" t="str">
            <v>Censo Economico</v>
          </cell>
          <cell r="F984" t="str">
            <v>Producción de información estructural</v>
          </cell>
          <cell r="G984" t="str">
            <v>Bases de datos Censal</v>
          </cell>
          <cell r="H984" t="str">
            <v>CE-Producción de información estructural-Bases de datos Censal</v>
          </cell>
          <cell r="I984" t="str">
            <v>202300000000099</v>
          </cell>
          <cell r="J984" t="str">
            <v>DIRECCIÓN TERRITORIAL CENTRAL</v>
          </cell>
          <cell r="K984" t="str">
            <v>DANE CENTRAL</v>
          </cell>
          <cell r="L984" t="str">
            <v>Talento Humano</v>
          </cell>
          <cell r="M984" t="str">
            <v>Profesional</v>
          </cell>
          <cell r="N984" t="str">
            <v>1</v>
          </cell>
          <cell r="O984">
            <v>11</v>
          </cell>
          <cell r="P984" t="str">
            <v>0</v>
          </cell>
          <cell r="Q984" t="str">
            <v>11</v>
          </cell>
          <cell r="R984">
            <v>100</v>
          </cell>
          <cell r="S984">
            <v>10479000</v>
          </cell>
          <cell r="T984" t="str">
            <v>2025-01-13 00:00:00</v>
          </cell>
          <cell r="U984">
            <v>115269000</v>
          </cell>
          <cell r="V984">
            <v>115269000</v>
          </cell>
          <cell r="W984">
            <v>0</v>
          </cell>
          <cell r="X984" t="str">
            <v>NO</v>
          </cell>
          <cell r="Y984" t="str">
            <v>NO</v>
          </cell>
          <cell r="Z984" t="str">
            <v>33925</v>
          </cell>
          <cell r="AA984">
            <v>115269000</v>
          </cell>
          <cell r="AB984">
            <v>0</v>
          </cell>
          <cell r="AC984" t="str">
            <v>247</v>
          </cell>
          <cell r="AD984" t="str">
            <v>GIT Censo Económico</v>
          </cell>
          <cell r="AF984" t="str">
            <v>PRIORITARIOS_LÍDER TECNOLÓGICO DE TRANSMISIÓN - -</v>
          </cell>
          <cell r="AG984" t="str">
            <v>CE_01 - Documentos con los principales resultados, logros y dificultades en el desarrollo de los operativos de recolección del Censo Económico Nacional Urbano (Línea Base 2024 94%)</v>
          </cell>
          <cell r="AH984">
            <v>1</v>
          </cell>
          <cell r="AI984">
            <v>0</v>
          </cell>
          <cell r="AJ984">
            <v>0</v>
          </cell>
          <cell r="AK984">
            <v>0</v>
          </cell>
          <cell r="AL984">
            <v>0</v>
          </cell>
          <cell r="AM984">
            <v>1</v>
          </cell>
          <cell r="AN984" t="str">
            <v>CE_01</v>
          </cell>
          <cell r="AO984">
            <v>115269000</v>
          </cell>
          <cell r="AP984" t="str">
            <v>0</v>
          </cell>
          <cell r="AQ984">
            <v>0</v>
          </cell>
          <cell r="AR984" t="str">
            <v>0</v>
          </cell>
          <cell r="AS984">
            <v>0</v>
          </cell>
          <cell r="AT984">
            <v>115269000</v>
          </cell>
          <cell r="AU984">
            <v>0</v>
          </cell>
        </row>
        <row r="985">
          <cell r="A985">
            <v>296810525</v>
          </cell>
          <cell r="B985" t="str">
            <v>GIT Censo Económico</v>
          </cell>
          <cell r="C985" t="str">
            <v>CE</v>
          </cell>
          <cell r="D985" t="str">
            <v>CE_2025_JURIDICA_BDC</v>
          </cell>
          <cell r="E985" t="str">
            <v>Censo Economico</v>
          </cell>
          <cell r="F985" t="str">
            <v>Producción de información estructural</v>
          </cell>
          <cell r="G985" t="str">
            <v>Bases de datos Censal</v>
          </cell>
          <cell r="H985" t="str">
            <v>CE-Producción de información estructural-Bases de datos Censal</v>
          </cell>
          <cell r="I985" t="str">
            <v>202300000000099</v>
          </cell>
          <cell r="J985" t="str">
            <v>DIRECCIÓN TERRITORIAL CENTRAL</v>
          </cell>
          <cell r="K985" t="str">
            <v>DANE CENTRAL</v>
          </cell>
          <cell r="L985" t="str">
            <v>Talento Humano</v>
          </cell>
          <cell r="M985" t="str">
            <v>Profesional</v>
          </cell>
          <cell r="N985" t="str">
            <v>1</v>
          </cell>
          <cell r="O985">
            <v>11</v>
          </cell>
          <cell r="P985" t="str">
            <v>0</v>
          </cell>
          <cell r="Q985" t="str">
            <v>11</v>
          </cell>
          <cell r="R985">
            <v>100</v>
          </cell>
          <cell r="S985">
            <v>11000000</v>
          </cell>
          <cell r="T985" t="str">
            <v>2025-01-13 00:00:00</v>
          </cell>
          <cell r="U985">
            <v>121000000</v>
          </cell>
          <cell r="V985">
            <v>121000000</v>
          </cell>
          <cell r="W985">
            <v>0</v>
          </cell>
          <cell r="X985" t="str">
            <v>NO</v>
          </cell>
          <cell r="Y985" t="str">
            <v>NO</v>
          </cell>
          <cell r="Z985" t="str">
            <v>30825</v>
          </cell>
          <cell r="AA985">
            <v>121000000</v>
          </cell>
          <cell r="AB985">
            <v>0</v>
          </cell>
          <cell r="AC985" t="str">
            <v>477</v>
          </cell>
          <cell r="AD985" t="str">
            <v>GIT Censo Económico</v>
          </cell>
          <cell r="AF985" t="str">
            <v>PRIORITARIOS_JOHANNA IVETH ARENAS PEREZ - -</v>
          </cell>
          <cell r="AG985" t="str">
            <v>CE_01 - Documentos con los principales resultados, logros y dificultades en el desarrollo de los operativos de recolección del Censo Económico Nacional Urbano (Línea Base 2024 94%)</v>
          </cell>
          <cell r="AH985">
            <v>1</v>
          </cell>
          <cell r="AI985">
            <v>0</v>
          </cell>
          <cell r="AJ985">
            <v>0</v>
          </cell>
          <cell r="AK985">
            <v>0</v>
          </cell>
          <cell r="AL985">
            <v>0</v>
          </cell>
          <cell r="AM985">
            <v>1</v>
          </cell>
          <cell r="AN985" t="str">
            <v>CE_01</v>
          </cell>
          <cell r="AO985">
            <v>121000000</v>
          </cell>
          <cell r="AP985" t="str">
            <v>0</v>
          </cell>
          <cell r="AQ985">
            <v>0</v>
          </cell>
          <cell r="AR985" t="str">
            <v>0</v>
          </cell>
          <cell r="AS985">
            <v>0</v>
          </cell>
          <cell r="AT985">
            <v>121000000</v>
          </cell>
          <cell r="AU985">
            <v>0</v>
          </cell>
        </row>
        <row r="986">
          <cell r="A986">
            <v>295410525</v>
          </cell>
          <cell r="B986" t="str">
            <v>GIT Censo Económico</v>
          </cell>
          <cell r="C986" t="str">
            <v>CE</v>
          </cell>
          <cell r="D986" t="str">
            <v>CE_2025_DRA_BDC</v>
          </cell>
          <cell r="E986" t="str">
            <v>Censo Economico</v>
          </cell>
          <cell r="F986" t="str">
            <v>Producción de información estructural</v>
          </cell>
          <cell r="G986" t="str">
            <v>Bases de datos Censal</v>
          </cell>
          <cell r="H986" t="str">
            <v>CE-Producción de información estructural-Bases de datos Censal</v>
          </cell>
          <cell r="I986" t="str">
            <v>202300000000099</v>
          </cell>
          <cell r="J986" t="str">
            <v>DIRECCIÓN TERRITORIAL CENTRAL</v>
          </cell>
          <cell r="K986" t="str">
            <v>DANE CENTRAL</v>
          </cell>
          <cell r="L986" t="str">
            <v>Talento Humano</v>
          </cell>
          <cell r="M986" t="str">
            <v>Profesional</v>
          </cell>
          <cell r="N986" t="str">
            <v>1</v>
          </cell>
          <cell r="O986">
            <v>1</v>
          </cell>
          <cell r="P986" t="str">
            <v>27</v>
          </cell>
          <cell r="Q986" t="str">
            <v>1.9000000000</v>
          </cell>
          <cell r="R986">
            <v>100</v>
          </cell>
          <cell r="S986">
            <v>8400000</v>
          </cell>
          <cell r="T986" t="str">
            <v>2025-01-20</v>
          </cell>
          <cell r="U986">
            <v>15960000</v>
          </cell>
          <cell r="V986">
            <v>15960000</v>
          </cell>
          <cell r="W986">
            <v>0</v>
          </cell>
          <cell r="X986" t="str">
            <v>no</v>
          </cell>
          <cell r="Y986" t="str">
            <v>no</v>
          </cell>
          <cell r="Z986" t="str">
            <v>35725</v>
          </cell>
          <cell r="AA986">
            <v>15960000</v>
          </cell>
          <cell r="AB986">
            <v>0</v>
          </cell>
          <cell r="AC986" t="str">
            <v>390</v>
          </cell>
          <cell r="AD986" t="str">
            <v>GIT Censo Económico</v>
          </cell>
          <cell r="AF986" t="str">
            <v>PRIORITARIOS_TH GRUPO BASE BARRIDO LÍDER - -</v>
          </cell>
          <cell r="AG986" t="str">
            <v>CE_01 - Documentos con los principales resultados, logros y dificultades en el desarrollo de los operativos de recolección del Censo Económico Nacional Urbano (Línea Base 2024 94%)</v>
          </cell>
          <cell r="AH986">
            <v>1</v>
          </cell>
          <cell r="AI986">
            <v>0</v>
          </cell>
          <cell r="AJ986">
            <v>0</v>
          </cell>
          <cell r="AK986">
            <v>0</v>
          </cell>
          <cell r="AL986">
            <v>0</v>
          </cell>
          <cell r="AM986">
            <v>1</v>
          </cell>
          <cell r="AN986" t="str">
            <v>CE_01</v>
          </cell>
          <cell r="AO986">
            <v>15960000</v>
          </cell>
          <cell r="AP986" t="str">
            <v>0</v>
          </cell>
          <cell r="AQ986">
            <v>0</v>
          </cell>
          <cell r="AR986" t="str">
            <v>0</v>
          </cell>
          <cell r="AS986">
            <v>0</v>
          </cell>
          <cell r="AT986">
            <v>15960000</v>
          </cell>
          <cell r="AU986">
            <v>0</v>
          </cell>
        </row>
        <row r="987">
          <cell r="A987">
            <v>296210525</v>
          </cell>
          <cell r="B987" t="str">
            <v>GIT Censo Económico</v>
          </cell>
          <cell r="C987" t="str">
            <v>CE</v>
          </cell>
          <cell r="D987" t="str">
            <v>CE_2025_DRA_BDC</v>
          </cell>
          <cell r="E987" t="str">
            <v>Censo Economico</v>
          </cell>
          <cell r="F987" t="str">
            <v>Producción de información estructural</v>
          </cell>
          <cell r="G987" t="str">
            <v>Bases de datos Censal</v>
          </cell>
          <cell r="H987" t="str">
            <v>CE-Producción de información estructural-Bases de datos Censal</v>
          </cell>
          <cell r="I987" t="str">
            <v>202300000000099</v>
          </cell>
          <cell r="J987" t="str">
            <v>DIRECCIÓN TERRITORIAL CENTRAL</v>
          </cell>
          <cell r="K987" t="str">
            <v>DANE CENTRAL</v>
          </cell>
          <cell r="L987" t="str">
            <v>Talento Humano</v>
          </cell>
          <cell r="M987" t="str">
            <v>Profesional Junior</v>
          </cell>
          <cell r="N987" t="str">
            <v>8</v>
          </cell>
          <cell r="O987">
            <v>8</v>
          </cell>
          <cell r="P987" t="str">
            <v>0</v>
          </cell>
          <cell r="Q987" t="str">
            <v>8</v>
          </cell>
          <cell r="R987">
            <v>100</v>
          </cell>
          <cell r="S987">
            <v>4282200</v>
          </cell>
          <cell r="T987" t="str">
            <v>2025-02-17</v>
          </cell>
          <cell r="U987">
            <v>274060800</v>
          </cell>
          <cell r="V987">
            <v>274060800</v>
          </cell>
          <cell r="W987">
            <v>0</v>
          </cell>
          <cell r="X987" t="str">
            <v>NO</v>
          </cell>
          <cell r="Y987" t="str">
            <v>NO</v>
          </cell>
          <cell r="Z987" t="str">
            <v>76425</v>
          </cell>
          <cell r="AA987">
            <v>274060800</v>
          </cell>
          <cell r="AB987">
            <v>0</v>
          </cell>
          <cell r="AC987" t="str">
            <v>1935</v>
          </cell>
          <cell r="AD987" t="str">
            <v>GIT Censo Económico</v>
          </cell>
          <cell r="AF987" t="str">
            <v>TH GRUPO BASE AUTO DILIGENCIAMIENTO PMG - -</v>
          </cell>
          <cell r="AG987" t="str">
            <v>CE_01 - Documentos con los principales resultados, logros y dificultades en el desarrollo de los operativos de recolección del Censo Económico Nacional Urbano (Línea Base 2024 94%)</v>
          </cell>
          <cell r="AH987">
            <v>1</v>
          </cell>
          <cell r="AI987">
            <v>0</v>
          </cell>
          <cell r="AJ987">
            <v>0</v>
          </cell>
          <cell r="AK987">
            <v>0</v>
          </cell>
          <cell r="AL987">
            <v>0</v>
          </cell>
          <cell r="AM987">
            <v>1</v>
          </cell>
          <cell r="AN987" t="str">
            <v>CE_01</v>
          </cell>
          <cell r="AO987">
            <v>274060800</v>
          </cell>
          <cell r="AP987" t="str">
            <v>0</v>
          </cell>
          <cell r="AQ987">
            <v>0</v>
          </cell>
          <cell r="AR987" t="str">
            <v>0</v>
          </cell>
          <cell r="AS987">
            <v>0</v>
          </cell>
          <cell r="AT987">
            <v>274060800</v>
          </cell>
          <cell r="AU987">
            <v>0</v>
          </cell>
        </row>
        <row r="988">
          <cell r="A988">
            <v>296110525</v>
          </cell>
          <cell r="B988" t="str">
            <v>GIT Censo Económico</v>
          </cell>
          <cell r="C988" t="str">
            <v>CE</v>
          </cell>
          <cell r="D988" t="str">
            <v>CE_2025_DRA_BDC</v>
          </cell>
          <cell r="E988" t="str">
            <v>Censo Economico</v>
          </cell>
          <cell r="F988" t="str">
            <v>Producción de información estructural</v>
          </cell>
          <cell r="G988" t="str">
            <v>Bases de datos Censal</v>
          </cell>
          <cell r="H988" t="str">
            <v>CE-Producción de información estructural-Bases de datos Censal</v>
          </cell>
          <cell r="I988" t="str">
            <v>202300000000099</v>
          </cell>
          <cell r="J988" t="str">
            <v>DIRECCIÓN TERRITORIAL CENTRAL</v>
          </cell>
          <cell r="K988" t="str">
            <v>DANE CENTRAL</v>
          </cell>
          <cell r="L988" t="str">
            <v>Talento Humano</v>
          </cell>
          <cell r="M988" t="str">
            <v>Profesional Junior</v>
          </cell>
          <cell r="N988" t="str">
            <v>3</v>
          </cell>
          <cell r="O988">
            <v>8</v>
          </cell>
          <cell r="P988" t="str">
            <v>0</v>
          </cell>
          <cell r="Q988" t="str">
            <v>8</v>
          </cell>
          <cell r="R988">
            <v>100</v>
          </cell>
          <cell r="S988">
            <v>4635000</v>
          </cell>
          <cell r="T988" t="str">
            <v>2025-01-08 00:00:00</v>
          </cell>
          <cell r="U988">
            <v>111240000</v>
          </cell>
          <cell r="V988">
            <v>111240000</v>
          </cell>
          <cell r="W988">
            <v>0</v>
          </cell>
          <cell r="X988" t="str">
            <v>NO</v>
          </cell>
          <cell r="Y988" t="str">
            <v>NO</v>
          </cell>
          <cell r="Z988" t="str">
            <v>82525</v>
          </cell>
          <cell r="AA988">
            <v>111240000</v>
          </cell>
          <cell r="AB988">
            <v>0</v>
          </cell>
          <cell r="AC988" t="str">
            <v>2245</v>
          </cell>
          <cell r="AD988" t="str">
            <v>GIT Censo Económico</v>
          </cell>
          <cell r="AF988" t="str">
            <v>TH GRUPO BASE AUTODILIGENCIAMIENTO ANALISTAS SAFP - -</v>
          </cell>
          <cell r="AG988" t="str">
            <v>CE_01 - Documentos con los principales resultados, logros y dificultades en el desarrollo de los operativos de recolección del Censo Económico Nacional Urbano (Línea Base 2024 94%)</v>
          </cell>
          <cell r="AH988">
            <v>1</v>
          </cell>
          <cell r="AI988">
            <v>0</v>
          </cell>
          <cell r="AJ988">
            <v>0</v>
          </cell>
          <cell r="AK988">
            <v>0</v>
          </cell>
          <cell r="AL988">
            <v>0</v>
          </cell>
          <cell r="AM988">
            <v>1</v>
          </cell>
          <cell r="AN988" t="str">
            <v>CE_01</v>
          </cell>
          <cell r="AO988">
            <v>111240000</v>
          </cell>
          <cell r="AP988" t="str">
            <v>0</v>
          </cell>
          <cell r="AQ988">
            <v>0</v>
          </cell>
          <cell r="AR988" t="str">
            <v>0</v>
          </cell>
          <cell r="AS988">
            <v>0</v>
          </cell>
          <cell r="AT988">
            <v>111240000</v>
          </cell>
          <cell r="AU988">
            <v>0</v>
          </cell>
        </row>
        <row r="989">
          <cell r="A989">
            <v>296010525</v>
          </cell>
          <cell r="B989" t="str">
            <v>GIT Censo Económico</v>
          </cell>
          <cell r="C989" t="str">
            <v>CE</v>
          </cell>
          <cell r="D989" t="str">
            <v>CE_2025_DRA_BDC</v>
          </cell>
          <cell r="E989" t="str">
            <v>Censo Economico</v>
          </cell>
          <cell r="F989" t="str">
            <v>Producción de información estructural</v>
          </cell>
          <cell r="G989" t="str">
            <v>Bases de datos Censal</v>
          </cell>
          <cell r="H989" t="str">
            <v>CE-Producción de información estructural-Bases de datos Censal</v>
          </cell>
          <cell r="I989" t="str">
            <v>202300000000099</v>
          </cell>
          <cell r="J989" t="str">
            <v>DIRECCIÓN TERRITORIAL CENTRAL</v>
          </cell>
          <cell r="K989" t="str">
            <v>DANE CENTRAL</v>
          </cell>
          <cell r="L989" t="str">
            <v>Talento Humano</v>
          </cell>
          <cell r="M989" t="str">
            <v>Profesional Junior</v>
          </cell>
          <cell r="N989" t="str">
            <v>3</v>
          </cell>
          <cell r="O989">
            <v>8</v>
          </cell>
          <cell r="P989" t="str">
            <v>0</v>
          </cell>
          <cell r="Q989" t="str">
            <v>8</v>
          </cell>
          <cell r="R989">
            <v>100</v>
          </cell>
          <cell r="S989">
            <v>4635000</v>
          </cell>
          <cell r="T989" t="str">
            <v>2025-01-08 00:00:00</v>
          </cell>
          <cell r="U989">
            <v>111240000</v>
          </cell>
          <cell r="V989">
            <v>111240000</v>
          </cell>
          <cell r="W989">
            <v>0</v>
          </cell>
          <cell r="X989" t="str">
            <v>NO</v>
          </cell>
          <cell r="Y989" t="str">
            <v>NO</v>
          </cell>
          <cell r="Z989" t="str">
            <v>46425</v>
          </cell>
          <cell r="AA989">
            <v>111240000</v>
          </cell>
          <cell r="AB989">
            <v>0</v>
          </cell>
          <cell r="AC989" t="str">
            <v>676</v>
          </cell>
          <cell r="AD989" t="str">
            <v>GIT Censo Económico</v>
          </cell>
          <cell r="AF989" t="str">
            <v>TH GRUPO BASE BARRIDO  ANALISTAS BARRIDO CENU - -</v>
          </cell>
          <cell r="AG989" t="str">
            <v>CE_01 - Documentos con los principales resultados, logros y dificultades en el desarrollo de los operativos de recolección del Censo Económico Nacional Urbano (Línea Base 2024 94%)</v>
          </cell>
          <cell r="AH989">
            <v>1</v>
          </cell>
          <cell r="AI989">
            <v>0</v>
          </cell>
          <cell r="AJ989">
            <v>0</v>
          </cell>
          <cell r="AK989">
            <v>0</v>
          </cell>
          <cell r="AL989">
            <v>0</v>
          </cell>
          <cell r="AM989">
            <v>1</v>
          </cell>
          <cell r="AN989" t="str">
            <v>CE_01</v>
          </cell>
          <cell r="AO989">
            <v>111240000</v>
          </cell>
          <cell r="AP989" t="str">
            <v>0</v>
          </cell>
          <cell r="AQ989">
            <v>0</v>
          </cell>
          <cell r="AR989" t="str">
            <v>0</v>
          </cell>
          <cell r="AS989">
            <v>0</v>
          </cell>
          <cell r="AT989">
            <v>111240000</v>
          </cell>
          <cell r="AU989">
            <v>0</v>
          </cell>
        </row>
        <row r="990">
          <cell r="A990">
            <v>295810525</v>
          </cell>
          <cell r="B990" t="str">
            <v>GIT Censo Económico</v>
          </cell>
          <cell r="C990" t="str">
            <v>CE</v>
          </cell>
          <cell r="D990" t="str">
            <v>CE_2025_DRA_BDC</v>
          </cell>
          <cell r="E990" t="str">
            <v>Censo Economico</v>
          </cell>
          <cell r="F990" t="str">
            <v>Producción de información estructural</v>
          </cell>
          <cell r="G990" t="str">
            <v>Bases de datos Censal</v>
          </cell>
          <cell r="H990" t="str">
            <v>CE-Producción de información estructural-Bases de datos Censal</v>
          </cell>
          <cell r="I990" t="str">
            <v>202300000000099</v>
          </cell>
          <cell r="J990" t="str">
            <v>DIRECCIÓN TERRITORIAL CENTRAL</v>
          </cell>
          <cell r="K990" t="str">
            <v>DANE CENTRAL</v>
          </cell>
          <cell r="L990" t="str">
            <v>Talento Humano</v>
          </cell>
          <cell r="M990" t="str">
            <v>Profesional</v>
          </cell>
          <cell r="N990" t="str">
            <v>1</v>
          </cell>
          <cell r="O990">
            <v>11</v>
          </cell>
          <cell r="P990" t="str">
            <v>0</v>
          </cell>
          <cell r="Q990" t="str">
            <v>11</v>
          </cell>
          <cell r="R990">
            <v>100</v>
          </cell>
          <cell r="S990">
            <v>6180000</v>
          </cell>
          <cell r="T990" t="str">
            <v>2025-01-13 00:00:00</v>
          </cell>
          <cell r="U990">
            <v>67980000</v>
          </cell>
          <cell r="V990">
            <v>67980000</v>
          </cell>
          <cell r="W990">
            <v>0</v>
          </cell>
          <cell r="X990" t="str">
            <v>NO</v>
          </cell>
          <cell r="Y990" t="str">
            <v>NO</v>
          </cell>
          <cell r="Z990" t="str">
            <v>35325</v>
          </cell>
          <cell r="AA990">
            <v>67980000</v>
          </cell>
          <cell r="AB990">
            <v>0</v>
          </cell>
          <cell r="AC990" t="str">
            <v>399</v>
          </cell>
          <cell r="AD990" t="str">
            <v>GIT Censo Económico</v>
          </cell>
          <cell r="AF990" t="str">
            <v>PRIORITARIOS_TH GRUPO BASE AUTO DILIGENCIAMIENTO LÍDER CONSTRUCCIÓN - -</v>
          </cell>
          <cell r="AG990" t="str">
            <v>CE_01 - Documentos con los principales resultados, logros y dificultades en el desarrollo de los operativos de recolección del Censo Económico Nacional Urbano (Línea Base 2024 94%)</v>
          </cell>
          <cell r="AH990">
            <v>1</v>
          </cell>
          <cell r="AI990">
            <v>0</v>
          </cell>
          <cell r="AJ990">
            <v>0</v>
          </cell>
          <cell r="AK990">
            <v>0</v>
          </cell>
          <cell r="AL990">
            <v>0</v>
          </cell>
          <cell r="AM990">
            <v>1</v>
          </cell>
          <cell r="AN990" t="str">
            <v>CE_01</v>
          </cell>
          <cell r="AO990">
            <v>67980000</v>
          </cell>
          <cell r="AP990" t="str">
            <v>0</v>
          </cell>
          <cell r="AQ990">
            <v>0</v>
          </cell>
          <cell r="AR990" t="str">
            <v>0</v>
          </cell>
          <cell r="AS990">
            <v>0</v>
          </cell>
          <cell r="AT990">
            <v>67980000</v>
          </cell>
          <cell r="AU990">
            <v>0</v>
          </cell>
        </row>
        <row r="991">
          <cell r="A991">
            <v>295310525</v>
          </cell>
          <cell r="B991" t="str">
            <v>GIT Censo Económico</v>
          </cell>
          <cell r="C991" t="str">
            <v>CE</v>
          </cell>
          <cell r="D991" t="str">
            <v>CE_2025_DIG_BDMGN</v>
          </cell>
          <cell r="E991" t="str">
            <v>Censo Economico</v>
          </cell>
          <cell r="F991" t="str">
            <v>Producción de información estructural</v>
          </cell>
          <cell r="G991" t="str">
            <v>Bases de Datos del Marco Geoestadístico Nacional</v>
          </cell>
          <cell r="H991" t="str">
            <v>CE-Producción de información estructural-Bases de Datos del Marco Geoestadístico Nacional</v>
          </cell>
          <cell r="I991" t="str">
            <v>202300000000099</v>
          </cell>
          <cell r="J991" t="str">
            <v>DIRECCIÓN TERRITORIAL CENTRAL</v>
          </cell>
          <cell r="K991" t="str">
            <v>DANE CENTRAL</v>
          </cell>
          <cell r="L991" t="str">
            <v>Talento Humano</v>
          </cell>
          <cell r="M991" t="str">
            <v>Profesional</v>
          </cell>
          <cell r="N991" t="str">
            <v>1</v>
          </cell>
          <cell r="O991">
            <v>11</v>
          </cell>
          <cell r="P991" t="str">
            <v>0</v>
          </cell>
          <cell r="Q991" t="str">
            <v>11</v>
          </cell>
          <cell r="R991">
            <v>100</v>
          </cell>
          <cell r="S991">
            <v>10425000</v>
          </cell>
          <cell r="T991" t="str">
            <v>2025-01-13 00:00:00</v>
          </cell>
          <cell r="U991">
            <v>114675000</v>
          </cell>
          <cell r="V991">
            <v>114675000</v>
          </cell>
          <cell r="W991">
            <v>0</v>
          </cell>
          <cell r="X991" t="str">
            <v>NO</v>
          </cell>
          <cell r="Y991" t="str">
            <v>NO</v>
          </cell>
          <cell r="Z991" t="str">
            <v>21525</v>
          </cell>
          <cell r="AA991">
            <v>114675000</v>
          </cell>
          <cell r="AB991">
            <v>0</v>
          </cell>
          <cell r="AC991" t="str">
            <v>466</v>
          </cell>
          <cell r="AD991" t="str">
            <v>GIT Censo Económico</v>
          </cell>
          <cell r="AF991" t="str">
            <v>PRIORITARIOS_CESAR AUGUSTO DEVIA VARON - -</v>
          </cell>
          <cell r="AG991" t="str">
            <v>CE_06 - Consolidar bases de datos depurada, editada y con nuevas variables de cada cuestionario</v>
          </cell>
          <cell r="AH991">
            <v>1</v>
          </cell>
          <cell r="AI991">
            <v>0</v>
          </cell>
          <cell r="AJ991">
            <v>0</v>
          </cell>
          <cell r="AK991">
            <v>0</v>
          </cell>
          <cell r="AL991">
            <v>0</v>
          </cell>
          <cell r="AM991">
            <v>1</v>
          </cell>
          <cell r="AN991" t="str">
            <v>CE_06</v>
          </cell>
          <cell r="AO991">
            <v>114675000</v>
          </cell>
          <cell r="AP991" t="str">
            <v>0</v>
          </cell>
          <cell r="AQ991">
            <v>0</v>
          </cell>
          <cell r="AR991" t="str">
            <v>0</v>
          </cell>
          <cell r="AS991">
            <v>0</v>
          </cell>
          <cell r="AT991">
            <v>114675000</v>
          </cell>
          <cell r="AU991">
            <v>0</v>
          </cell>
        </row>
        <row r="992">
          <cell r="A992">
            <v>295210525</v>
          </cell>
          <cell r="B992" t="str">
            <v>GIT Censo Económico</v>
          </cell>
          <cell r="C992" t="str">
            <v>CE</v>
          </cell>
          <cell r="D992" t="str">
            <v>CE_2025_DIG_BDMGN</v>
          </cell>
          <cell r="E992" t="str">
            <v>Censo Economico</v>
          </cell>
          <cell r="F992" t="str">
            <v>Producción de información estructural</v>
          </cell>
          <cell r="G992" t="str">
            <v>Bases de Datos del Marco Geoestadístico Nacional</v>
          </cell>
          <cell r="H992" t="str">
            <v>CE-Producción de información estructural-Bases de Datos del Marco Geoestadístico Nacional</v>
          </cell>
          <cell r="I992" t="str">
            <v>202300000000099</v>
          </cell>
          <cell r="J992" t="str">
            <v>DIRECCIÓN TERRITORIAL CENTRAL</v>
          </cell>
          <cell r="K992" t="str">
            <v>DANE CENTRAL</v>
          </cell>
          <cell r="L992" t="str">
            <v>Talento Humano</v>
          </cell>
          <cell r="M992" t="str">
            <v>Profesional</v>
          </cell>
          <cell r="N992" t="str">
            <v>1</v>
          </cell>
          <cell r="O992">
            <v>11</v>
          </cell>
          <cell r="P992" t="str">
            <v>15</v>
          </cell>
          <cell r="Q992" t="str">
            <v>11.5</v>
          </cell>
          <cell r="R992">
            <v>100</v>
          </cell>
          <cell r="S992">
            <v>5498000</v>
          </cell>
          <cell r="T992" t="str">
            <v>2025-01-13 00:00:00</v>
          </cell>
          <cell r="U992">
            <v>63227000</v>
          </cell>
          <cell r="V992">
            <v>63043733.329999998</v>
          </cell>
          <cell r="W992">
            <v>183266.67000000179</v>
          </cell>
          <cell r="X992" t="str">
            <v>NO</v>
          </cell>
          <cell r="Y992" t="str">
            <v>NO</v>
          </cell>
          <cell r="Z992" t="str">
            <v>17125</v>
          </cell>
          <cell r="AA992">
            <v>63043733.329999998</v>
          </cell>
          <cell r="AB992">
            <v>183266.67000000179</v>
          </cell>
          <cell r="AC992" t="str">
            <v>465</v>
          </cell>
          <cell r="AD992" t="str">
            <v>GIT Censo Económico</v>
          </cell>
          <cell r="AF992" t="str">
            <v>PRIORITARIOS_CLARA SOFIA TORRES - -</v>
          </cell>
          <cell r="AG992" t="str">
            <v>CE_06 - Consolidar bases de datos depurada, editada y con nuevas variables de cada cuestionario</v>
          </cell>
          <cell r="AH992">
            <v>1</v>
          </cell>
          <cell r="AI992">
            <v>0</v>
          </cell>
          <cell r="AJ992">
            <v>0</v>
          </cell>
          <cell r="AK992">
            <v>0</v>
          </cell>
          <cell r="AL992">
            <v>0</v>
          </cell>
          <cell r="AM992">
            <v>1</v>
          </cell>
          <cell r="AN992" t="str">
            <v>CE_06</v>
          </cell>
          <cell r="AO992">
            <v>63227000</v>
          </cell>
          <cell r="AP992" t="str">
            <v>0</v>
          </cell>
          <cell r="AQ992">
            <v>0</v>
          </cell>
          <cell r="AR992" t="str">
            <v>0</v>
          </cell>
          <cell r="AS992">
            <v>0</v>
          </cell>
          <cell r="AT992">
            <v>63227000</v>
          </cell>
          <cell r="AU992">
            <v>0</v>
          </cell>
        </row>
        <row r="993">
          <cell r="A993">
            <v>295010525</v>
          </cell>
          <cell r="B993" t="str">
            <v>GIT Censo Económico</v>
          </cell>
          <cell r="C993" t="str">
            <v>CE</v>
          </cell>
          <cell r="D993" t="str">
            <v>CE_2025_DICE_SE</v>
          </cell>
          <cell r="E993" t="str">
            <v>Censo Economico</v>
          </cell>
          <cell r="F993" t="str">
            <v>Producción de información estructural</v>
          </cell>
          <cell r="G993" t="str">
            <v>Servicio de evaluación</v>
          </cell>
          <cell r="H993" t="str">
            <v>CE-Producción de información estructural-Servicio de evaluación</v>
          </cell>
          <cell r="I993" t="str">
            <v>202300000000099</v>
          </cell>
          <cell r="J993" t="str">
            <v>DIRECCIÓN TERRITORIAL CENTRAL</v>
          </cell>
          <cell r="K993" t="str">
            <v>DANE CENTRAL</v>
          </cell>
          <cell r="L993" t="str">
            <v>Talento Humano</v>
          </cell>
          <cell r="M993" t="str">
            <v>Profesional</v>
          </cell>
          <cell r="N993" t="str">
            <v>1</v>
          </cell>
          <cell r="O993">
            <v>11</v>
          </cell>
          <cell r="P993" t="str">
            <v>0</v>
          </cell>
          <cell r="Q993" t="str">
            <v>11</v>
          </cell>
          <cell r="R993">
            <v>100</v>
          </cell>
          <cell r="S993">
            <v>8000000</v>
          </cell>
          <cell r="T993" t="str">
            <v>2025-01-13 00:00:00</v>
          </cell>
          <cell r="U993">
            <v>88000000</v>
          </cell>
          <cell r="V993">
            <v>88000000</v>
          </cell>
          <cell r="W993">
            <v>0</v>
          </cell>
          <cell r="X993" t="str">
            <v>NO</v>
          </cell>
          <cell r="Y993" t="str">
            <v>NO</v>
          </cell>
          <cell r="Z993" t="str">
            <v>48425</v>
          </cell>
          <cell r="AA993">
            <v>88000000</v>
          </cell>
          <cell r="AB993">
            <v>0</v>
          </cell>
          <cell r="AC993" t="str">
            <v>863</v>
          </cell>
          <cell r="AD993" t="str">
            <v>GIT Censo Económico</v>
          </cell>
          <cell r="AF993" t="str">
            <v>PRIORITARIOS_VÁSQUEZ  JAIME - -</v>
          </cell>
          <cell r="AG993" t="str">
            <v>CE_01 - Documentos con los principales resultados, logros y dificultades en el desarrollo de los operativos de recolección del Censo Económico Nacional Urbano (Línea Base 2024 94%)</v>
          </cell>
          <cell r="AH993">
            <v>1</v>
          </cell>
          <cell r="AI993">
            <v>0</v>
          </cell>
          <cell r="AJ993">
            <v>0</v>
          </cell>
          <cell r="AK993">
            <v>0</v>
          </cell>
          <cell r="AL993">
            <v>0</v>
          </cell>
          <cell r="AM993">
            <v>1</v>
          </cell>
          <cell r="AN993" t="str">
            <v>CE_01</v>
          </cell>
          <cell r="AO993">
            <v>88000000</v>
          </cell>
          <cell r="AP993" t="str">
            <v>0</v>
          </cell>
          <cell r="AQ993">
            <v>0</v>
          </cell>
          <cell r="AR993" t="str">
            <v>0</v>
          </cell>
          <cell r="AS993">
            <v>0</v>
          </cell>
          <cell r="AT993">
            <v>88000000</v>
          </cell>
          <cell r="AU993">
            <v>0</v>
          </cell>
        </row>
        <row r="994">
          <cell r="A994">
            <v>294910525</v>
          </cell>
          <cell r="B994" t="str">
            <v>GIT Censo Económico</v>
          </cell>
          <cell r="C994" t="str">
            <v>CE</v>
          </cell>
          <cell r="D994" t="str">
            <v>CE_2025_DICE_SE</v>
          </cell>
          <cell r="E994" t="str">
            <v>Censo Economico</v>
          </cell>
          <cell r="F994" t="str">
            <v>Producción de información estructural</v>
          </cell>
          <cell r="G994" t="str">
            <v>Servicio de evaluación</v>
          </cell>
          <cell r="H994" t="str">
            <v>CE-Producción de información estructural-Servicio de evaluación</v>
          </cell>
          <cell r="I994" t="str">
            <v>202300000000099</v>
          </cell>
          <cell r="J994" t="str">
            <v>DIRECCIÓN TERRITORIAL CENTRAL</v>
          </cell>
          <cell r="K994" t="str">
            <v>DANE CENTRAL</v>
          </cell>
          <cell r="L994" t="str">
            <v>Talento Humano</v>
          </cell>
          <cell r="M994" t="str">
            <v>Profesional</v>
          </cell>
          <cell r="N994" t="str">
            <v>1</v>
          </cell>
          <cell r="O994">
            <v>11</v>
          </cell>
          <cell r="P994" t="str">
            <v>22</v>
          </cell>
          <cell r="Q994" t="str">
            <v>11.7333333333333</v>
          </cell>
          <cell r="R994">
            <v>100</v>
          </cell>
          <cell r="S994">
            <v>8432800</v>
          </cell>
          <cell r="T994" t="str">
            <v>2025-01-08 00:00:00</v>
          </cell>
          <cell r="U994">
            <v>98944853.329999998</v>
          </cell>
          <cell r="V994">
            <v>98944853.329999998</v>
          </cell>
          <cell r="W994">
            <v>0</v>
          </cell>
          <cell r="X994" t="str">
            <v>NO</v>
          </cell>
          <cell r="Y994" t="str">
            <v>NO</v>
          </cell>
          <cell r="Z994" t="str">
            <v>16625</v>
          </cell>
          <cell r="AA994">
            <v>98944853.329999998</v>
          </cell>
          <cell r="AB994">
            <v>0</v>
          </cell>
          <cell r="AC994" t="str">
            <v>388</v>
          </cell>
          <cell r="AD994" t="str">
            <v>GIT Censo Económico</v>
          </cell>
          <cell r="AF994" t="str">
            <v>VALENCIA CASTAÑO JOHANNA CAROLINA - -</v>
          </cell>
          <cell r="AG994" t="str">
            <v>CE_01 - Documentos con los principales resultados, logros y dificultades en el desarrollo de los operativos de recolección del Censo Económico Nacional Urbano (Línea Base 2024 94%)</v>
          </cell>
          <cell r="AH994">
            <v>1</v>
          </cell>
          <cell r="AI994">
            <v>0</v>
          </cell>
          <cell r="AJ994">
            <v>0</v>
          </cell>
          <cell r="AK994">
            <v>0</v>
          </cell>
          <cell r="AL994">
            <v>0</v>
          </cell>
          <cell r="AM994">
            <v>1</v>
          </cell>
          <cell r="AN994" t="str">
            <v>CE_01</v>
          </cell>
          <cell r="AO994">
            <v>98944853.329999998</v>
          </cell>
          <cell r="AP994" t="str">
            <v>0</v>
          </cell>
          <cell r="AQ994">
            <v>0</v>
          </cell>
          <cell r="AR994" t="str">
            <v>0</v>
          </cell>
          <cell r="AS994">
            <v>0</v>
          </cell>
          <cell r="AT994">
            <v>98944853.329999998</v>
          </cell>
          <cell r="AU994">
            <v>0</v>
          </cell>
        </row>
        <row r="995">
          <cell r="A995">
            <v>296510525</v>
          </cell>
          <cell r="B995" t="str">
            <v>GIT Censo Económico</v>
          </cell>
          <cell r="C995" t="str">
            <v>CE</v>
          </cell>
          <cell r="D995" t="str">
            <v>CE_2025_GIT_CE_BDC</v>
          </cell>
          <cell r="E995" t="str">
            <v>Censo Economico</v>
          </cell>
          <cell r="F995" t="str">
            <v>Producción de información estructural</v>
          </cell>
          <cell r="G995" t="str">
            <v>Bases de datos Censal</v>
          </cell>
          <cell r="H995" t="str">
            <v>CE-Producción de información estructural-Bases de datos Censal</v>
          </cell>
          <cell r="I995" t="str">
            <v>202300000000099</v>
          </cell>
          <cell r="J995" t="str">
            <v>DIRECCIÓN TERRITORIAL CENTRAL</v>
          </cell>
          <cell r="K995" t="str">
            <v>DANE CENTRAL</v>
          </cell>
          <cell r="L995" t="str">
            <v>Talento Humano</v>
          </cell>
          <cell r="M995" t="str">
            <v>Profesional</v>
          </cell>
          <cell r="N995" t="str">
            <v>1</v>
          </cell>
          <cell r="O995">
            <v>11</v>
          </cell>
          <cell r="P995" t="str">
            <v>14</v>
          </cell>
          <cell r="Q995" t="str">
            <v>11.4666666667</v>
          </cell>
          <cell r="R995">
            <v>100</v>
          </cell>
          <cell r="S995">
            <v>9500000</v>
          </cell>
          <cell r="T995" t="str">
            <v>2025-01-16</v>
          </cell>
          <cell r="U995">
            <v>108933333.33</v>
          </cell>
          <cell r="V995">
            <v>108933333.33</v>
          </cell>
          <cell r="W995">
            <v>0</v>
          </cell>
          <cell r="X995" t="str">
            <v>no</v>
          </cell>
          <cell r="Y995" t="str">
            <v>no</v>
          </cell>
          <cell r="Z995" t="str">
            <v>19925</v>
          </cell>
          <cell r="AA995">
            <v>108933333.33</v>
          </cell>
          <cell r="AB995">
            <v>0</v>
          </cell>
          <cell r="AC995" t="str">
            <v>468</v>
          </cell>
          <cell r="AD995" t="str">
            <v>GIT Censo Económico</v>
          </cell>
          <cell r="AF995" t="str">
            <v>LIGIA GISELA COTE TORRES - -</v>
          </cell>
          <cell r="AG995" t="str">
            <v>CE_01 - Documentos con los principales resultados, logros y dificultades en el desarrollo de los operativos de recolección del Censo Económico Nacional Urbano (Línea Base 2024 94%)</v>
          </cell>
          <cell r="AH995">
            <v>1</v>
          </cell>
          <cell r="AI995">
            <v>0</v>
          </cell>
          <cell r="AJ995">
            <v>0</v>
          </cell>
          <cell r="AK995">
            <v>0</v>
          </cell>
          <cell r="AL995">
            <v>0</v>
          </cell>
          <cell r="AM995">
            <v>1</v>
          </cell>
          <cell r="AN995" t="str">
            <v>CE_01</v>
          </cell>
          <cell r="AO995">
            <v>108933333.33</v>
          </cell>
          <cell r="AP995" t="str">
            <v>0</v>
          </cell>
          <cell r="AQ995">
            <v>0</v>
          </cell>
          <cell r="AR995" t="str">
            <v>0</v>
          </cell>
          <cell r="AS995">
            <v>0</v>
          </cell>
          <cell r="AT995">
            <v>108933333.33</v>
          </cell>
          <cell r="AU995">
            <v>0</v>
          </cell>
        </row>
        <row r="996">
          <cell r="A996">
            <v>295610525</v>
          </cell>
          <cell r="B996" t="str">
            <v>GIT Censo Económico</v>
          </cell>
          <cell r="C996" t="str">
            <v>CE</v>
          </cell>
          <cell r="D996" t="str">
            <v>CE_2025_DRA_BDC</v>
          </cell>
          <cell r="E996" t="str">
            <v>Censo Economico</v>
          </cell>
          <cell r="F996" t="str">
            <v>Producción de información estructural</v>
          </cell>
          <cell r="G996" t="str">
            <v>Bases de datos Censal</v>
          </cell>
          <cell r="H996" t="str">
            <v>CE-Producción de información estructural-Bases de datos Censal</v>
          </cell>
          <cell r="I996" t="str">
            <v>202300000000099</v>
          </cell>
          <cell r="J996" t="str">
            <v>DIRECCIÓN TERRITORIAL CENTRAL</v>
          </cell>
          <cell r="K996" t="str">
            <v>DANE CENTRAL</v>
          </cell>
          <cell r="L996" t="str">
            <v>Talento Humano</v>
          </cell>
          <cell r="M996" t="str">
            <v>Profesional</v>
          </cell>
          <cell r="N996" t="str">
            <v>1</v>
          </cell>
          <cell r="O996">
            <v>9</v>
          </cell>
          <cell r="P996" t="str">
            <v>4</v>
          </cell>
          <cell r="Q996" t="str">
            <v>9.1333333333</v>
          </cell>
          <cell r="R996">
            <v>100</v>
          </cell>
          <cell r="S996">
            <v>6180000</v>
          </cell>
          <cell r="T996" t="str">
            <v>2025-02-25</v>
          </cell>
          <cell r="U996">
            <v>56444000</v>
          </cell>
          <cell r="V996">
            <v>56444000</v>
          </cell>
          <cell r="W996">
            <v>0</v>
          </cell>
          <cell r="X996" t="str">
            <v>no</v>
          </cell>
          <cell r="Y996" t="str">
            <v>no</v>
          </cell>
          <cell r="Z996" t="str">
            <v>86125</v>
          </cell>
          <cell r="AA996">
            <v>56444000</v>
          </cell>
          <cell r="AB996">
            <v>0</v>
          </cell>
          <cell r="AC996" t="str">
            <v>2362</v>
          </cell>
          <cell r="AD996" t="str">
            <v>GIT Censo Económico</v>
          </cell>
          <cell r="AF996" t="str">
            <v>PRIORITARIOS_TH GRUPO BASE AUTO DILIGENCIAMIENTO LÍDER SAFP - -</v>
          </cell>
          <cell r="AG996" t="str">
            <v>CE_01 - Documentos con los principales resultados, logros y dificultades en el desarrollo de los operativos de recolección del Censo Económico Nacional Urbano (Línea Base 2024 94%)</v>
          </cell>
          <cell r="AH996">
            <v>1</v>
          </cell>
          <cell r="AI996">
            <v>0</v>
          </cell>
          <cell r="AJ996">
            <v>0</v>
          </cell>
          <cell r="AK996">
            <v>0</v>
          </cell>
          <cell r="AL996">
            <v>0</v>
          </cell>
          <cell r="AM996">
            <v>1</v>
          </cell>
          <cell r="AN996" t="str">
            <v>CE_01</v>
          </cell>
          <cell r="AO996">
            <v>56444000</v>
          </cell>
          <cell r="AP996" t="str">
            <v>0</v>
          </cell>
          <cell r="AQ996">
            <v>0</v>
          </cell>
          <cell r="AR996" t="str">
            <v>0</v>
          </cell>
          <cell r="AS996">
            <v>0</v>
          </cell>
          <cell r="AT996">
            <v>56444000</v>
          </cell>
          <cell r="AU996">
            <v>0</v>
          </cell>
        </row>
        <row r="997">
          <cell r="A997">
            <v>295710525</v>
          </cell>
          <cell r="B997" t="str">
            <v>GIT Censo Económico</v>
          </cell>
          <cell r="C997" t="str">
            <v>CE</v>
          </cell>
          <cell r="D997" t="str">
            <v>CE_2025_DRA_BDC</v>
          </cell>
          <cell r="E997" t="str">
            <v>Censo Economico</v>
          </cell>
          <cell r="F997" t="str">
            <v>Producción de información estructural</v>
          </cell>
          <cell r="G997" t="str">
            <v>Bases de datos Censal</v>
          </cell>
          <cell r="H997" t="str">
            <v>CE-Producción de información estructural-Bases de datos Censal</v>
          </cell>
          <cell r="I997" t="str">
            <v>202300000000099</v>
          </cell>
          <cell r="J997" t="str">
            <v>DIRECCIÓN TERRITORIAL CENTRAL</v>
          </cell>
          <cell r="K997" t="str">
            <v>DANE CENTRAL</v>
          </cell>
          <cell r="L997" t="str">
            <v>Talento Humano</v>
          </cell>
          <cell r="M997" t="str">
            <v>Profesional</v>
          </cell>
          <cell r="N997" t="str">
            <v>1</v>
          </cell>
          <cell r="O997">
            <v>9</v>
          </cell>
          <cell r="P997" t="str">
            <v>19</v>
          </cell>
          <cell r="Q997" t="str">
            <v>9.6333333333</v>
          </cell>
          <cell r="R997">
            <v>100</v>
          </cell>
          <cell r="S997">
            <v>6180000</v>
          </cell>
          <cell r="T997" t="str">
            <v>2025-03-10</v>
          </cell>
          <cell r="U997">
            <v>59534000</v>
          </cell>
          <cell r="V997">
            <v>59534000</v>
          </cell>
          <cell r="W997">
            <v>0</v>
          </cell>
          <cell r="X997" t="str">
            <v>no</v>
          </cell>
          <cell r="Y997" t="str">
            <v>no</v>
          </cell>
          <cell r="Z997" t="str">
            <v>82225</v>
          </cell>
          <cell r="AA997">
            <v>59534000</v>
          </cell>
          <cell r="AB997">
            <v>0</v>
          </cell>
          <cell r="AC997" t="str">
            <v>2246</v>
          </cell>
          <cell r="AD997" t="str">
            <v>GIT Censo Económico</v>
          </cell>
          <cell r="AF997" t="str">
            <v>PRIORITARIOS_TH GRUPO BASE AUTO DILIGENCIAMIENTO LÍDER FEST - -</v>
          </cell>
          <cell r="AG997" t="str">
            <v>CE_01 - Documentos con los principales resultados, logros y dificultades en el desarrollo de los operativos de recolección del Censo Económico Nacional Urbano (Línea Base 2024 94%)</v>
          </cell>
          <cell r="AH997">
            <v>1</v>
          </cell>
          <cell r="AI997">
            <v>0</v>
          </cell>
          <cell r="AJ997">
            <v>0</v>
          </cell>
          <cell r="AK997">
            <v>0</v>
          </cell>
          <cell r="AL997">
            <v>0</v>
          </cell>
          <cell r="AM997">
            <v>1</v>
          </cell>
          <cell r="AN997" t="str">
            <v>CE_01</v>
          </cell>
          <cell r="AO997">
            <v>59534000</v>
          </cell>
          <cell r="AP997" t="str">
            <v>0</v>
          </cell>
          <cell r="AQ997">
            <v>0</v>
          </cell>
          <cell r="AR997" t="str">
            <v>0</v>
          </cell>
          <cell r="AS997">
            <v>0</v>
          </cell>
          <cell r="AT997">
            <v>59534000</v>
          </cell>
          <cell r="AU997">
            <v>0</v>
          </cell>
        </row>
        <row r="998">
          <cell r="A998">
            <v>296610525</v>
          </cell>
          <cell r="B998" t="str">
            <v>GIT Censo Económico</v>
          </cell>
          <cell r="C998" t="str">
            <v>CE</v>
          </cell>
          <cell r="D998" t="str">
            <v>CE_2025_GIT_CE_BDC</v>
          </cell>
          <cell r="E998" t="str">
            <v>Censo Economico</v>
          </cell>
          <cell r="F998" t="str">
            <v>Producción de información estructural</v>
          </cell>
          <cell r="G998" t="str">
            <v>Bases de datos Censal</v>
          </cell>
          <cell r="H998" t="str">
            <v>CE-Producción de información estructural-Bases de datos Censal</v>
          </cell>
          <cell r="I998" t="str">
            <v>202300000000099</v>
          </cell>
          <cell r="J998" t="str">
            <v>DIRECCIÓN TERRITORIAL CENTRAL</v>
          </cell>
          <cell r="K998" t="str">
            <v>DANE CENTRAL</v>
          </cell>
          <cell r="L998" t="str">
            <v>Talento Humano</v>
          </cell>
          <cell r="M998" t="str">
            <v>Profesional</v>
          </cell>
          <cell r="N998" t="str">
            <v>1</v>
          </cell>
          <cell r="O998">
            <v>11</v>
          </cell>
          <cell r="P998" t="str">
            <v>10</v>
          </cell>
          <cell r="Q998" t="str">
            <v>11.3333333333</v>
          </cell>
          <cell r="R998">
            <v>100</v>
          </cell>
          <cell r="S998">
            <v>9500000</v>
          </cell>
          <cell r="T998" t="str">
            <v>2025-01-20</v>
          </cell>
          <cell r="U998">
            <v>107666666.67</v>
          </cell>
          <cell r="V998">
            <v>107666666.67</v>
          </cell>
          <cell r="W998">
            <v>0</v>
          </cell>
          <cell r="X998" t="str">
            <v>no</v>
          </cell>
          <cell r="Y998" t="str">
            <v>no</v>
          </cell>
          <cell r="Z998" t="str">
            <v>33825</v>
          </cell>
          <cell r="AA998">
            <v>107666666.67</v>
          </cell>
          <cell r="AB998">
            <v>0</v>
          </cell>
          <cell r="AC998" t="str">
            <v>243</v>
          </cell>
          <cell r="AD998" t="str">
            <v>GIT Censo Económico</v>
          </cell>
          <cell r="AF998" t="str">
            <v>FABIO SAUL SIERRA PINTO - -</v>
          </cell>
          <cell r="AG998" t="str">
            <v>CE_01 - Documentos con los principales resultados, logros y dificultades en el desarrollo de los operativos de recolección del Censo Económico Nacional Urbano (Línea Base 2024 94%)</v>
          </cell>
          <cell r="AH998">
            <v>1</v>
          </cell>
          <cell r="AI998">
            <v>0</v>
          </cell>
          <cell r="AJ998">
            <v>0</v>
          </cell>
          <cell r="AK998">
            <v>0</v>
          </cell>
          <cell r="AL998">
            <v>0</v>
          </cell>
          <cell r="AM998">
            <v>1</v>
          </cell>
          <cell r="AN998" t="str">
            <v>CE_01</v>
          </cell>
          <cell r="AO998">
            <v>107666666.67</v>
          </cell>
          <cell r="AP998" t="str">
            <v>0</v>
          </cell>
          <cell r="AQ998">
            <v>0</v>
          </cell>
          <cell r="AR998" t="str">
            <v>0</v>
          </cell>
          <cell r="AS998">
            <v>0</v>
          </cell>
          <cell r="AT998">
            <v>107666666.67</v>
          </cell>
          <cell r="AU998">
            <v>0</v>
          </cell>
        </row>
        <row r="999">
          <cell r="A999">
            <v>296710525</v>
          </cell>
          <cell r="B999" t="str">
            <v>GIT Censo Económico</v>
          </cell>
          <cell r="C999" t="str">
            <v>CE</v>
          </cell>
          <cell r="D999" t="str">
            <v>CE_2025_GIT_CE_BDC</v>
          </cell>
          <cell r="E999" t="str">
            <v>Censo Economico</v>
          </cell>
          <cell r="F999" t="str">
            <v>Producción de información estructural</v>
          </cell>
          <cell r="G999" t="str">
            <v>Bases de datos Censal</v>
          </cell>
          <cell r="H999" t="str">
            <v>CE-Producción de información estructural-Bases de datos Censal</v>
          </cell>
          <cell r="I999" t="str">
            <v>202300000000099</v>
          </cell>
          <cell r="J999" t="str">
            <v>DIRECCIÓN TERRITORIAL CENTRAL</v>
          </cell>
          <cell r="K999" t="str">
            <v>DANE CENTRAL</v>
          </cell>
          <cell r="L999" t="str">
            <v>Talento Humano</v>
          </cell>
          <cell r="M999" t="str">
            <v>Profesional Junior</v>
          </cell>
          <cell r="N999" t="str">
            <v>1</v>
          </cell>
          <cell r="O999">
            <v>6</v>
          </cell>
          <cell r="P999" t="str">
            <v>0</v>
          </cell>
          <cell r="Q999" t="str">
            <v>6.0000000000</v>
          </cell>
          <cell r="R999">
            <v>100</v>
          </cell>
          <cell r="S999">
            <v>4200000</v>
          </cell>
          <cell r="T999" t="str">
            <v>2025-01-13</v>
          </cell>
          <cell r="U999">
            <v>25200000</v>
          </cell>
          <cell r="V999">
            <v>25200000</v>
          </cell>
          <cell r="W999">
            <v>0</v>
          </cell>
          <cell r="X999" t="str">
            <v>no</v>
          </cell>
          <cell r="Y999" t="str">
            <v>no</v>
          </cell>
          <cell r="Z999" t="str">
            <v>16225</v>
          </cell>
          <cell r="AA999">
            <v>25200000</v>
          </cell>
          <cell r="AB999">
            <v>0</v>
          </cell>
          <cell r="AC999" t="str">
            <v>475</v>
          </cell>
          <cell r="AD999" t="str">
            <v>GIT Censo Económico</v>
          </cell>
          <cell r="AF999" t="str">
            <v>PRIORITARIOS_KAREN LORENA PEÑA SANCHEZ - -</v>
          </cell>
          <cell r="AG999" t="str">
            <v>CE_01 - Documentos con los principales resultados, logros y dificultades en el desarrollo de los operativos de recolección del Censo Económico Nacional Urbano (Línea Base 2024 94%)</v>
          </cell>
          <cell r="AH999">
            <v>1</v>
          </cell>
          <cell r="AI999">
            <v>0</v>
          </cell>
          <cell r="AJ999">
            <v>0</v>
          </cell>
          <cell r="AK999">
            <v>0</v>
          </cell>
          <cell r="AL999">
            <v>0</v>
          </cell>
          <cell r="AM999">
            <v>1</v>
          </cell>
          <cell r="AN999" t="str">
            <v>CE_01</v>
          </cell>
          <cell r="AO999">
            <v>25200000</v>
          </cell>
          <cell r="AP999" t="str">
            <v>0</v>
          </cell>
          <cell r="AQ999">
            <v>0</v>
          </cell>
          <cell r="AR999" t="str">
            <v>0</v>
          </cell>
          <cell r="AS999">
            <v>0</v>
          </cell>
          <cell r="AT999">
            <v>25200000</v>
          </cell>
          <cell r="AU999">
            <v>0</v>
          </cell>
        </row>
        <row r="1000">
          <cell r="A1000">
            <v>296910525</v>
          </cell>
          <cell r="B1000" t="str">
            <v>GIT Censo Económico</v>
          </cell>
          <cell r="C1000" t="str">
            <v>CE</v>
          </cell>
          <cell r="D1000" t="str">
            <v>CE_2025_SECGEN_SE</v>
          </cell>
          <cell r="E1000" t="str">
            <v>Censo Economico</v>
          </cell>
          <cell r="F1000" t="str">
            <v>Producción de información estructural</v>
          </cell>
          <cell r="G1000" t="str">
            <v>Servicio de evaluación</v>
          </cell>
          <cell r="H1000" t="str">
            <v>CE-Producción de información estructural-Servicio de evaluación</v>
          </cell>
          <cell r="I1000" t="str">
            <v>202300000000099</v>
          </cell>
          <cell r="J1000" t="str">
            <v>DIRECCIÓN TERRITORIAL CENTRAL</v>
          </cell>
          <cell r="K1000" t="str">
            <v>DANE CENTRAL</v>
          </cell>
          <cell r="L1000" t="str">
            <v>Talento Humano</v>
          </cell>
          <cell r="M1000" t="str">
            <v>Profesional Junior</v>
          </cell>
          <cell r="N1000" t="str">
            <v>1</v>
          </cell>
          <cell r="O1000">
            <v>11</v>
          </cell>
          <cell r="P1000" t="str">
            <v>15</v>
          </cell>
          <cell r="Q1000" t="str">
            <v>11.5000000000</v>
          </cell>
          <cell r="R1000">
            <v>100</v>
          </cell>
          <cell r="S1000">
            <v>4743450</v>
          </cell>
          <cell r="T1000" t="str">
            <v>2025-01-14</v>
          </cell>
          <cell r="U1000">
            <v>54549675</v>
          </cell>
          <cell r="V1000">
            <v>54549675</v>
          </cell>
          <cell r="W1000">
            <v>0</v>
          </cell>
          <cell r="X1000" t="str">
            <v>no</v>
          </cell>
          <cell r="Y1000" t="str">
            <v>no</v>
          </cell>
          <cell r="Z1000" t="str">
            <v>30425</v>
          </cell>
          <cell r="AA1000">
            <v>54549675</v>
          </cell>
          <cell r="AB1000">
            <v>0</v>
          </cell>
          <cell r="AC1000" t="str">
            <v>1884</v>
          </cell>
          <cell r="AD1000" t="str">
            <v>GIT Censo Económico</v>
          </cell>
          <cell r="AF1000" t="str">
            <v>JUAN CAMILO BERNAL BEDOYA</v>
          </cell>
          <cell r="AG1000" t="str">
            <v>CE_01 - Documentos con los principales resultados, logros y dificultades en el desarrollo de los operativos de recolección del Censo Económico Nacional Urbano (Línea Base 2024 94%)</v>
          </cell>
          <cell r="AH1000">
            <v>1</v>
          </cell>
          <cell r="AI1000">
            <v>0</v>
          </cell>
          <cell r="AJ1000">
            <v>0</v>
          </cell>
          <cell r="AK1000">
            <v>0</v>
          </cell>
          <cell r="AL1000">
            <v>0</v>
          </cell>
          <cell r="AM1000">
            <v>1</v>
          </cell>
          <cell r="AN1000" t="str">
            <v>CE_01</v>
          </cell>
          <cell r="AO1000">
            <v>54549675</v>
          </cell>
          <cell r="AP1000" t="str">
            <v>0</v>
          </cell>
          <cell r="AQ1000">
            <v>0</v>
          </cell>
          <cell r="AR1000" t="str">
            <v>0</v>
          </cell>
          <cell r="AS1000">
            <v>0</v>
          </cell>
          <cell r="AT1000">
            <v>54549675</v>
          </cell>
          <cell r="AU1000">
            <v>0</v>
          </cell>
        </row>
        <row r="1001">
          <cell r="A1001">
            <v>295110525</v>
          </cell>
          <cell r="B1001" t="str">
            <v>GIT Censo Económico</v>
          </cell>
          <cell r="C1001" t="str">
            <v>CE</v>
          </cell>
          <cell r="D1001" t="str">
            <v>CE_2025_DICE_SE</v>
          </cell>
          <cell r="E1001" t="str">
            <v>Censo Economico</v>
          </cell>
          <cell r="F1001" t="str">
            <v>Producción de información estructural</v>
          </cell>
          <cell r="G1001" t="str">
            <v>Servicio de evaluación</v>
          </cell>
          <cell r="H1001" t="str">
            <v>CE-Producción de información estructural-Servicio de evaluación</v>
          </cell>
          <cell r="I1001" t="str">
            <v>202300000000099</v>
          </cell>
          <cell r="J1001" t="str">
            <v>DIRECCIÓN TERRITORIAL CENTRAL</v>
          </cell>
          <cell r="K1001" t="str">
            <v>DANE CENTRAL</v>
          </cell>
          <cell r="L1001" t="str">
            <v>Talento Humano</v>
          </cell>
          <cell r="M1001" t="str">
            <v>Profesional</v>
          </cell>
          <cell r="N1001" t="str">
            <v>1</v>
          </cell>
          <cell r="O1001">
            <v>11</v>
          </cell>
          <cell r="P1001" t="str">
            <v>14</v>
          </cell>
          <cell r="Q1001" t="str">
            <v>11.4666666667</v>
          </cell>
          <cell r="R1001">
            <v>100</v>
          </cell>
          <cell r="S1001">
            <v>6180000</v>
          </cell>
          <cell r="T1001" t="str">
            <v>2025-01-13</v>
          </cell>
          <cell r="U1001">
            <v>70864000</v>
          </cell>
          <cell r="V1001">
            <v>70864000</v>
          </cell>
          <cell r="W1001">
            <v>0</v>
          </cell>
          <cell r="X1001" t="str">
            <v>no</v>
          </cell>
          <cell r="Y1001" t="str">
            <v>no</v>
          </cell>
          <cell r="Z1001" t="str">
            <v>16825</v>
          </cell>
          <cell r="AA1001">
            <v>70864000</v>
          </cell>
          <cell r="AB1001">
            <v>0</v>
          </cell>
          <cell r="AC1001" t="str">
            <v>464</v>
          </cell>
          <cell r="AD1001" t="str">
            <v>GIT Censo Económico</v>
          </cell>
          <cell r="AF1001" t="str">
            <v>OLGA CAÑAS - COMUNICADORA - -</v>
          </cell>
          <cell r="AG1001" t="str">
            <v>CE_01 - Documentos con los principales resultados, logros y dificultades en el desarrollo de los operativos de recolección del Censo Económico Nacional Urbano (Línea Base 2024 94%)</v>
          </cell>
          <cell r="AH1001">
            <v>1</v>
          </cell>
          <cell r="AI1001">
            <v>0</v>
          </cell>
          <cell r="AJ1001">
            <v>0</v>
          </cell>
          <cell r="AK1001">
            <v>0</v>
          </cell>
          <cell r="AL1001">
            <v>0</v>
          </cell>
          <cell r="AM1001">
            <v>1</v>
          </cell>
          <cell r="AN1001" t="str">
            <v>CE_01</v>
          </cell>
          <cell r="AO1001">
            <v>70864000</v>
          </cell>
          <cell r="AP1001" t="str">
            <v>0</v>
          </cell>
          <cell r="AQ1001">
            <v>0</v>
          </cell>
          <cell r="AR1001" t="str">
            <v>0</v>
          </cell>
          <cell r="AS1001">
            <v>0</v>
          </cell>
          <cell r="AT1001">
            <v>70864000</v>
          </cell>
          <cell r="AU1001">
            <v>0</v>
          </cell>
        </row>
        <row r="1002">
          <cell r="A1002">
            <v>295910525</v>
          </cell>
          <cell r="B1002" t="str">
            <v>GIT Censo Económico</v>
          </cell>
          <cell r="C1002" t="str">
            <v>CE</v>
          </cell>
          <cell r="D1002" t="str">
            <v>CE_2025_DRA_BDC</v>
          </cell>
          <cell r="E1002" t="str">
            <v>Censo Economico</v>
          </cell>
          <cell r="F1002" t="str">
            <v>Producción de información estructural</v>
          </cell>
          <cell r="G1002" t="str">
            <v>Bases de datos Censal</v>
          </cell>
          <cell r="H1002" t="str">
            <v>CE-Producción de información estructural-Bases de datos Censal</v>
          </cell>
          <cell r="I1002" t="str">
            <v>202300000000099</v>
          </cell>
          <cell r="J1002" t="str">
            <v>DIRECCIÓN TERRITORIAL CENTRAL</v>
          </cell>
          <cell r="K1002" t="str">
            <v>DANE CENTRAL</v>
          </cell>
          <cell r="L1002" t="str">
            <v>Talento Humano</v>
          </cell>
          <cell r="M1002" t="str">
            <v>Profesional Junior</v>
          </cell>
          <cell r="N1002" t="str">
            <v>3</v>
          </cell>
          <cell r="O1002">
            <v>10</v>
          </cell>
          <cell r="P1002" t="str">
            <v>9.34</v>
          </cell>
          <cell r="Q1002" t="str">
            <v>10.3000000000</v>
          </cell>
          <cell r="R1002">
            <v>100</v>
          </cell>
          <cell r="S1002">
            <v>4866750</v>
          </cell>
          <cell r="T1002" t="str">
            <v>2025-01-13</v>
          </cell>
          <cell r="U1002">
            <v>150548044.5</v>
          </cell>
          <cell r="V1002">
            <v>150544800</v>
          </cell>
          <cell r="W1002">
            <v>3244.5</v>
          </cell>
          <cell r="X1002" t="str">
            <v>NO</v>
          </cell>
          <cell r="Y1002" t="str">
            <v>NO</v>
          </cell>
          <cell r="Z1002" t="str">
            <v>65125</v>
          </cell>
          <cell r="AA1002">
            <v>150544800</v>
          </cell>
          <cell r="AB1002">
            <v>3244.5</v>
          </cell>
          <cell r="AC1002" t="str">
            <v>1612</v>
          </cell>
          <cell r="AD1002" t="str">
            <v>GIT Censo Económico</v>
          </cell>
          <cell r="AF1002" t="str">
            <v>PRIORITARIOS_TH GRUPO BASE BARRIDO OPERATIVO BARRIDO CENU - -</v>
          </cell>
          <cell r="AG1002" t="str">
            <v>CE_01 - Documentos con los principales resultados, logros y dificultades en el desarrollo de los operativos de recolección del Censo Económico Nacional Urbano (Línea Base 2024 94%)</v>
          </cell>
          <cell r="AH1002">
            <v>1</v>
          </cell>
          <cell r="AI1002">
            <v>0</v>
          </cell>
          <cell r="AJ1002">
            <v>0</v>
          </cell>
          <cell r="AK1002">
            <v>0</v>
          </cell>
          <cell r="AL1002">
            <v>0</v>
          </cell>
          <cell r="AM1002">
            <v>1</v>
          </cell>
          <cell r="AN1002" t="str">
            <v>CE_01</v>
          </cell>
          <cell r="AO1002">
            <v>150548044.5</v>
          </cell>
          <cell r="AP1002" t="str">
            <v>0</v>
          </cell>
          <cell r="AQ1002">
            <v>0</v>
          </cell>
          <cell r="AR1002" t="str">
            <v>0</v>
          </cell>
          <cell r="AS1002">
            <v>0</v>
          </cell>
          <cell r="AT1002">
            <v>150548044.5</v>
          </cell>
          <cell r="AU1002">
            <v>0</v>
          </cell>
        </row>
        <row r="1003">
          <cell r="A1003">
            <v>295510525</v>
          </cell>
          <cell r="B1003" t="str">
            <v>GIT Censo Económico</v>
          </cell>
          <cell r="C1003" t="str">
            <v>CE</v>
          </cell>
          <cell r="D1003" t="str">
            <v>CE_2025_DRA_BDC</v>
          </cell>
          <cell r="E1003" t="str">
            <v>Censo Economico</v>
          </cell>
          <cell r="F1003" t="str">
            <v>Producción de información estructural</v>
          </cell>
          <cell r="G1003" t="str">
            <v>Bases de datos Censal</v>
          </cell>
          <cell r="H1003" t="str">
            <v>CE-Producción de información estructural-Bases de datos Censal</v>
          </cell>
          <cell r="I1003" t="str">
            <v>202300000000099</v>
          </cell>
          <cell r="J1003" t="str">
            <v>DIRECCIÓN TERRITORIAL CENTRAL</v>
          </cell>
          <cell r="K1003" t="str">
            <v>DANE CENTRAL</v>
          </cell>
          <cell r="L1003" t="str">
            <v>Talento Humano</v>
          </cell>
          <cell r="M1003" t="str">
            <v>Profesional</v>
          </cell>
          <cell r="N1003" t="str">
            <v>1</v>
          </cell>
          <cell r="O1003">
            <v>10</v>
          </cell>
          <cell r="P1003" t="str">
            <v>24</v>
          </cell>
          <cell r="Q1003" t="str">
            <v>10.8000000000</v>
          </cell>
          <cell r="R1003">
            <v>100</v>
          </cell>
          <cell r="S1003">
            <v>9000000</v>
          </cell>
          <cell r="T1003" t="str">
            <v>2025-02-04</v>
          </cell>
          <cell r="U1003">
            <v>97200000</v>
          </cell>
          <cell r="V1003">
            <v>97200000</v>
          </cell>
          <cell r="W1003">
            <v>0</v>
          </cell>
          <cell r="X1003" t="str">
            <v>no</v>
          </cell>
          <cell r="Y1003" t="str">
            <v>no</v>
          </cell>
          <cell r="Z1003" t="str">
            <v>50125</v>
          </cell>
          <cell r="AA1003">
            <v>97200000</v>
          </cell>
          <cell r="AB1003">
            <v>0</v>
          </cell>
          <cell r="AC1003" t="str">
            <v>861</v>
          </cell>
          <cell r="AD1003" t="str">
            <v>GIT Censo Económico</v>
          </cell>
          <cell r="AF1003" t="str">
            <v>PRIORITARIOS_TH GRUPO BASE AUTO DILIGENCIAMIENTO LÍDER PMG - -</v>
          </cell>
          <cell r="AG1003" t="str">
            <v>CE_01 - Documentos con los principales resultados, logros y dificultades en el desarrollo de los operativos de recolección del Censo Económico Nacional Urbano (Línea Base 2024 94%)</v>
          </cell>
          <cell r="AH1003">
            <v>1</v>
          </cell>
          <cell r="AI1003">
            <v>0</v>
          </cell>
          <cell r="AJ1003">
            <v>0</v>
          </cell>
          <cell r="AK1003">
            <v>0</v>
          </cell>
          <cell r="AL1003">
            <v>0</v>
          </cell>
          <cell r="AM1003">
            <v>1</v>
          </cell>
          <cell r="AN1003" t="str">
            <v>CE_01</v>
          </cell>
          <cell r="AO1003">
            <v>97200000</v>
          </cell>
          <cell r="AP1003" t="str">
            <v>0</v>
          </cell>
          <cell r="AQ1003">
            <v>0</v>
          </cell>
          <cell r="AR1003" t="str">
            <v>0</v>
          </cell>
          <cell r="AS1003">
            <v>0</v>
          </cell>
          <cell r="AT1003">
            <v>97200000</v>
          </cell>
          <cell r="AU1003">
            <v>0</v>
          </cell>
        </row>
        <row r="1004">
          <cell r="A1004">
            <v>297010525</v>
          </cell>
          <cell r="B1004" t="str">
            <v>GIT Censo Económico</v>
          </cell>
          <cell r="C1004" t="str">
            <v>CE</v>
          </cell>
          <cell r="D1004" t="str">
            <v>CE_2025_SECGEN_BDC</v>
          </cell>
          <cell r="E1004" t="str">
            <v>Censo Economico</v>
          </cell>
          <cell r="F1004" t="str">
            <v>Producción de información estructural</v>
          </cell>
          <cell r="G1004" t="str">
            <v>Bases de datos Censal</v>
          </cell>
          <cell r="H1004" t="str">
            <v>CE-Producción de información estructural-Bases de datos Censal</v>
          </cell>
          <cell r="I1004" t="str">
            <v>202300000000099</v>
          </cell>
          <cell r="J1004" t="str">
            <v>DIRECCIÓN TERRITORIAL CENTRAL</v>
          </cell>
          <cell r="K1004" t="str">
            <v>DANE CENTRAL</v>
          </cell>
          <cell r="L1004" t="str">
            <v>Talento Humano</v>
          </cell>
          <cell r="M1004" t="str">
            <v>Profesional</v>
          </cell>
          <cell r="N1004" t="str">
            <v>2</v>
          </cell>
          <cell r="O1004">
            <v>11</v>
          </cell>
          <cell r="P1004" t="str">
            <v>18</v>
          </cell>
          <cell r="Q1004" t="str">
            <v>11.6000000000</v>
          </cell>
          <cell r="R1004">
            <v>100</v>
          </cell>
          <cell r="S1004">
            <v>9500000</v>
          </cell>
          <cell r="T1004" t="str">
            <v>2025-01-08</v>
          </cell>
          <cell r="U1004">
            <v>220400000</v>
          </cell>
          <cell r="V1004">
            <v>220400000</v>
          </cell>
          <cell r="W1004">
            <v>0</v>
          </cell>
          <cell r="X1004" t="str">
            <v>NO</v>
          </cell>
          <cell r="Y1004" t="str">
            <v>NO</v>
          </cell>
          <cell r="Z1004" t="str">
            <v>21125</v>
          </cell>
          <cell r="AA1004">
            <v>220400000</v>
          </cell>
          <cell r="AB1004">
            <v>0</v>
          </cell>
          <cell r="AC1004" t="str">
            <v>560</v>
          </cell>
          <cell r="AD1004" t="str">
            <v>GIT Censo Económico</v>
          </cell>
          <cell r="AF1004" t="str">
            <v>COMPRAS PÚBLICAS 1 - X2 - -</v>
          </cell>
          <cell r="AG1004" t="str">
            <v>CE_01 - Documentos con los principales resultados, logros y dificultades en el desarrollo de los operativos de recolección del Censo Económico Nacional Urbano (Línea Base 2024 94%)</v>
          </cell>
          <cell r="AH1004">
            <v>1</v>
          </cell>
          <cell r="AI1004">
            <v>0</v>
          </cell>
          <cell r="AJ1004">
            <v>0</v>
          </cell>
          <cell r="AK1004">
            <v>0</v>
          </cell>
          <cell r="AL1004">
            <v>0</v>
          </cell>
          <cell r="AM1004">
            <v>1</v>
          </cell>
          <cell r="AN1004" t="str">
            <v>CE_01</v>
          </cell>
          <cell r="AO1004">
            <v>220400000</v>
          </cell>
          <cell r="AP1004" t="str">
            <v>0</v>
          </cell>
          <cell r="AQ1004">
            <v>0</v>
          </cell>
          <cell r="AR1004" t="str">
            <v>0</v>
          </cell>
          <cell r="AS1004">
            <v>0</v>
          </cell>
          <cell r="AT1004">
            <v>220400000</v>
          </cell>
          <cell r="AU1004">
            <v>0</v>
          </cell>
        </row>
        <row r="1005">
          <cell r="A1005">
            <v>469710525</v>
          </cell>
          <cell r="B1005" t="str">
            <v>GIT Censo Económico</v>
          </cell>
          <cell r="C1005" t="str">
            <v>CE</v>
          </cell>
          <cell r="D1005" t="str">
            <v>CE_2025_DRA_SE</v>
          </cell>
          <cell r="E1005" t="str">
            <v>Censo Economico</v>
          </cell>
          <cell r="F1005" t="str">
            <v>Producción de información estructural</v>
          </cell>
          <cell r="G1005" t="str">
            <v>Servicio de evaluación</v>
          </cell>
          <cell r="H1005" t="str">
            <v>CE-Producción de información estructural-Servicio de evaluación</v>
          </cell>
          <cell r="I1005" t="str">
            <v>202300000000099</v>
          </cell>
          <cell r="J1005" t="str">
            <v>DIRECCIÓN TERRITORIAL CENTRAL</v>
          </cell>
          <cell r="K1005" t="str">
            <v>DANE CENTRAL</v>
          </cell>
          <cell r="L1005" t="str">
            <v>Talento Humano</v>
          </cell>
          <cell r="M1005" t="str">
            <v>Profesional</v>
          </cell>
          <cell r="N1005" t="str">
            <v>1</v>
          </cell>
          <cell r="O1005">
            <v>4</v>
          </cell>
          <cell r="P1005" t="str">
            <v>21</v>
          </cell>
          <cell r="Q1005" t="str">
            <v>4.7000000000</v>
          </cell>
          <cell r="R1005">
            <v>100</v>
          </cell>
          <cell r="S1005">
            <v>7000000</v>
          </cell>
          <cell r="T1005" t="str">
            <v>2025-08-08</v>
          </cell>
          <cell r="U1005">
            <v>32900000</v>
          </cell>
          <cell r="V1005">
            <v>32900000</v>
          </cell>
          <cell r="W1005">
            <v>0</v>
          </cell>
          <cell r="X1005" t="str">
            <v>NO</v>
          </cell>
          <cell r="Y1005" t="str">
            <v>NO</v>
          </cell>
          <cell r="Z1005" t="str">
            <v>105225</v>
          </cell>
          <cell r="AA1005">
            <v>32900000</v>
          </cell>
          <cell r="AB1005">
            <v>0</v>
          </cell>
          <cell r="AC1005" t="str">
            <v>6325</v>
          </cell>
          <cell r="AD1005" t="str">
            <v>Dirección de Recolección y Acopio</v>
          </cell>
          <cell r="AF1005" t="str">
            <v>FREDY ORLANDO LÓPEZ ARANGUREN / DRA</v>
          </cell>
          <cell r="AG1005" t="str">
            <v>CE_01 - Documentos con los principales resultados, logros y dificultades en el desarrollo de los operativos de recolección del Censo Económico Nacional Urbano (Línea Base 2024 94%)</v>
          </cell>
          <cell r="AH1005">
            <v>1</v>
          </cell>
          <cell r="AI1005" t="str">
            <v/>
          </cell>
          <cell r="AJ1005">
            <v>0</v>
          </cell>
          <cell r="AK1005" t="str">
            <v/>
          </cell>
          <cell r="AL1005">
            <v>0</v>
          </cell>
          <cell r="AM1005">
            <v>1</v>
          </cell>
          <cell r="AN1005" t="str">
            <v xml:space="preserve">CE_01 </v>
          </cell>
          <cell r="AO1005">
            <v>32900000</v>
          </cell>
          <cell r="AP1005" t="str">
            <v/>
          </cell>
          <cell r="AQ1005">
            <v>0</v>
          </cell>
          <cell r="AR1005" t="str">
            <v/>
          </cell>
          <cell r="AS1005">
            <v>0</v>
          </cell>
          <cell r="AT1005">
            <v>32900000</v>
          </cell>
          <cell r="AU1005">
            <v>0</v>
          </cell>
        </row>
        <row r="1006">
          <cell r="A1006">
            <v>309310525</v>
          </cell>
          <cell r="B1006" t="str">
            <v>GIT Censo Económico</v>
          </cell>
          <cell r="C1006" t="str">
            <v>CE</v>
          </cell>
          <cell r="D1006" t="str">
            <v>CE_2025_DICE_SE</v>
          </cell>
          <cell r="E1006" t="str">
            <v>Censo Economico</v>
          </cell>
          <cell r="F1006" t="str">
            <v>Producción de información estructural</v>
          </cell>
          <cell r="G1006" t="str">
            <v>Servicio de evaluación</v>
          </cell>
          <cell r="H1006" t="str">
            <v>CE-Producción de información estructural-Servicio de evaluación</v>
          </cell>
          <cell r="I1006" t="str">
            <v>202300000000099</v>
          </cell>
          <cell r="J1006" t="str">
            <v>DIRECCIÓN TERRITORIAL CENTRAL</v>
          </cell>
          <cell r="K1006" t="str">
            <v>DANE CENTRAL</v>
          </cell>
          <cell r="L1006" t="str">
            <v>Talento Humano</v>
          </cell>
          <cell r="M1006" t="str">
            <v>Tecnico</v>
          </cell>
          <cell r="N1006" t="str">
            <v>1</v>
          </cell>
          <cell r="O1006">
            <v>9</v>
          </cell>
          <cell r="P1006" t="str">
            <v>4</v>
          </cell>
          <cell r="Q1006" t="str">
            <v>9.1333333333</v>
          </cell>
          <cell r="R1006">
            <v>100</v>
          </cell>
          <cell r="S1006">
            <v>3550000</v>
          </cell>
          <cell r="T1006" t="str">
            <v>2025-02-17</v>
          </cell>
          <cell r="U1006">
            <v>32423333.329999998</v>
          </cell>
          <cell r="V1006">
            <v>32423333.329999998</v>
          </cell>
          <cell r="W1006">
            <v>0</v>
          </cell>
          <cell r="X1006" t="str">
            <v>no</v>
          </cell>
          <cell r="Y1006" t="str">
            <v>no</v>
          </cell>
          <cell r="Z1006" t="str">
            <v>79525</v>
          </cell>
          <cell r="AA1006">
            <v>32423333.329999998</v>
          </cell>
          <cell r="AB1006">
            <v>0</v>
          </cell>
          <cell r="AC1006" t="str">
            <v>2173</v>
          </cell>
          <cell r="AD1006" t="str">
            <v>GIT Censo Económico</v>
          </cell>
          <cell r="AF1006" t="str">
            <v>GONZÁLEZ CUELLAR ERIKA MARCELA   - -</v>
          </cell>
          <cell r="AG1006" t="str">
            <v>CE_01 - Documentos con los principales resultados, logros y dificultades en el desarrollo de los operativos de recolección del Censo Económico Nacional Urbano (Línea Base 2024 94%)</v>
          </cell>
          <cell r="AH1006">
            <v>1</v>
          </cell>
          <cell r="AI1006">
            <v>0</v>
          </cell>
          <cell r="AJ1006">
            <v>0</v>
          </cell>
          <cell r="AK1006">
            <v>0</v>
          </cell>
          <cell r="AL1006">
            <v>0</v>
          </cell>
          <cell r="AM1006">
            <v>1</v>
          </cell>
          <cell r="AN1006" t="str">
            <v>CE_01</v>
          </cell>
          <cell r="AO1006">
            <v>32423333.329999998</v>
          </cell>
          <cell r="AP1006" t="str">
            <v>0</v>
          </cell>
          <cell r="AQ1006">
            <v>0</v>
          </cell>
          <cell r="AR1006" t="str">
            <v>0</v>
          </cell>
          <cell r="AS1006">
            <v>0</v>
          </cell>
          <cell r="AT1006">
            <v>32423333.329999998</v>
          </cell>
          <cell r="AU1006">
            <v>0</v>
          </cell>
        </row>
        <row r="1007">
          <cell r="A1007">
            <v>487710525</v>
          </cell>
          <cell r="B1007" t="str">
            <v>GIT Censo Económico</v>
          </cell>
          <cell r="C1007" t="str">
            <v>CE</v>
          </cell>
          <cell r="D1007" t="str">
            <v>CE_2025_DIG_SE</v>
          </cell>
          <cell r="E1007" t="str">
            <v>Censo Economico</v>
          </cell>
          <cell r="F1007" t="str">
            <v>Producción de información estructural</v>
          </cell>
          <cell r="G1007" t="str">
            <v>Servicio de evaluación</v>
          </cell>
          <cell r="H1007" t="str">
            <v>CE-Producción de información estructural-Servicio de evaluación</v>
          </cell>
          <cell r="I1007" t="str">
            <v>202300000000099</v>
          </cell>
          <cell r="J1007" t="str">
            <v>DIRECCIÓN TERRITORIAL CENTRAL</v>
          </cell>
          <cell r="K1007" t="str">
            <v>DANE CENTRAL</v>
          </cell>
          <cell r="L1007" t="str">
            <v>Talento Humano</v>
          </cell>
          <cell r="M1007" t="str">
            <v>Profesional</v>
          </cell>
          <cell r="N1007" t="str">
            <v>1</v>
          </cell>
          <cell r="O1007">
            <v>3</v>
          </cell>
          <cell r="P1007" t="str">
            <v>15</v>
          </cell>
          <cell r="Q1007" t="str">
            <v>3.5000000000</v>
          </cell>
          <cell r="R1007">
            <v>100</v>
          </cell>
          <cell r="S1007">
            <v>8850000</v>
          </cell>
          <cell r="T1007" t="str">
            <v>2025-09-15</v>
          </cell>
          <cell r="U1007">
            <v>30975000</v>
          </cell>
          <cell r="V1007">
            <v>30975000</v>
          </cell>
          <cell r="W1007">
            <v>0</v>
          </cell>
          <cell r="X1007" t="str">
            <v>NO</v>
          </cell>
          <cell r="Y1007" t="str">
            <v>NO</v>
          </cell>
          <cell r="Z1007" t="str">
            <v>111825</v>
          </cell>
          <cell r="AA1007">
            <v>30975000</v>
          </cell>
          <cell r="AB1007">
            <v>0</v>
          </cell>
          <cell r="AC1007" t="str">
            <v>6712</v>
          </cell>
          <cell r="AD1007" t="str">
            <v>Dirección de Geoestadística</v>
          </cell>
          <cell r="AF1007" t="str">
            <v>JORGE ELIECER ROJAS NARANJO</v>
          </cell>
          <cell r="AG1007" t="str">
            <v>CE_01 - Documentos con los principales resultados, logros y dificultades en el desarrollo de los operativos de recolección del Censo Económico Nacional Urbano (Línea Base 2024 94%)</v>
          </cell>
          <cell r="AH1007">
            <v>1</v>
          </cell>
          <cell r="AI1007" t="str">
            <v/>
          </cell>
          <cell r="AJ1007">
            <v>0</v>
          </cell>
          <cell r="AK1007" t="str">
            <v/>
          </cell>
          <cell r="AL1007">
            <v>0</v>
          </cell>
          <cell r="AM1007">
            <v>1</v>
          </cell>
          <cell r="AN1007" t="str">
            <v xml:space="preserve">CE_01 </v>
          </cell>
          <cell r="AO1007">
            <v>30975000</v>
          </cell>
          <cell r="AP1007" t="str">
            <v/>
          </cell>
          <cell r="AQ1007">
            <v>0</v>
          </cell>
          <cell r="AR1007" t="str">
            <v/>
          </cell>
          <cell r="AS1007">
            <v>0</v>
          </cell>
          <cell r="AT1007">
            <v>30975000</v>
          </cell>
          <cell r="AU1007">
            <v>0</v>
          </cell>
        </row>
        <row r="1008">
          <cell r="A1008">
            <v>487910525</v>
          </cell>
          <cell r="B1008" t="str">
            <v>GIT Censo Económico</v>
          </cell>
          <cell r="C1008" t="str">
            <v>CE</v>
          </cell>
          <cell r="D1008" t="str">
            <v>CE_2025_GIT_CE_SE</v>
          </cell>
          <cell r="E1008" t="str">
            <v>Censo Economico</v>
          </cell>
          <cell r="F1008" t="str">
            <v>Producción de información estructural</v>
          </cell>
          <cell r="G1008" t="str">
            <v>Servicio de evaluación</v>
          </cell>
          <cell r="H1008" t="str">
            <v>CE-Producción de información estructural-Servicio de evaluación</v>
          </cell>
          <cell r="I1008" t="str">
            <v>202300000000099</v>
          </cell>
          <cell r="J1008" t="str">
            <v>DIRECCIÓN TERRITORIAL CENTRAL</v>
          </cell>
          <cell r="K1008" t="str">
            <v>DANE CENTRAL</v>
          </cell>
          <cell r="L1008" t="str">
            <v>Talento Humano</v>
          </cell>
          <cell r="M1008" t="str">
            <v>Profesional</v>
          </cell>
          <cell r="N1008" t="str">
            <v>1</v>
          </cell>
          <cell r="O1008">
            <v>3</v>
          </cell>
          <cell r="P1008" t="str">
            <v>15</v>
          </cell>
          <cell r="Q1008" t="str">
            <v>3.5000000000</v>
          </cell>
          <cell r="R1008">
            <v>100</v>
          </cell>
          <cell r="S1008">
            <v>6636000</v>
          </cell>
          <cell r="T1008" t="str">
            <v>2025-09-15</v>
          </cell>
          <cell r="U1008">
            <v>23226000</v>
          </cell>
          <cell r="V1008">
            <v>23226000</v>
          </cell>
          <cell r="W1008">
            <v>0</v>
          </cell>
          <cell r="X1008" t="str">
            <v>NO</v>
          </cell>
          <cell r="Y1008" t="str">
            <v>NO</v>
          </cell>
          <cell r="Z1008" t="str">
            <v>109025</v>
          </cell>
          <cell r="AA1008">
            <v>23226000</v>
          </cell>
          <cell r="AB1008">
            <v>0</v>
          </cell>
          <cell r="AC1008" t="str">
            <v>6619</v>
          </cell>
          <cell r="AD1008" t="str">
            <v>GIT Censo Económico</v>
          </cell>
          <cell r="AF1008" t="str">
            <v>TH - ANÁLISIS Y CRUCE DE DATOS CENU</v>
          </cell>
          <cell r="AG1008" t="str">
            <v>CE_01 - Documentos con los principales resultados, logros y dificultades en el desarrollo de los operativos de recolección del Censo Económico Nacional Urbano (Línea Base 2024 94%)</v>
          </cell>
          <cell r="AH1008">
            <v>1</v>
          </cell>
          <cell r="AI1008" t="str">
            <v/>
          </cell>
          <cell r="AJ1008">
            <v>0</v>
          </cell>
          <cell r="AK1008" t="str">
            <v/>
          </cell>
          <cell r="AL1008">
            <v>0</v>
          </cell>
          <cell r="AM1008">
            <v>1</v>
          </cell>
          <cell r="AN1008" t="str">
            <v xml:space="preserve">CE_01 </v>
          </cell>
          <cell r="AO1008">
            <v>23226000</v>
          </cell>
          <cell r="AP1008" t="str">
            <v/>
          </cell>
          <cell r="AQ1008">
            <v>0</v>
          </cell>
          <cell r="AR1008" t="str">
            <v/>
          </cell>
          <cell r="AS1008">
            <v>0</v>
          </cell>
          <cell r="AT1008">
            <v>23226000</v>
          </cell>
          <cell r="AU1008">
            <v>0</v>
          </cell>
        </row>
        <row r="1009">
          <cell r="A1009">
            <v>307510525</v>
          </cell>
          <cell r="B1009" t="str">
            <v>GIT Censo Económico</v>
          </cell>
          <cell r="C1009" t="str">
            <v>CE</v>
          </cell>
          <cell r="D1009" t="str">
            <v>CE_2025_DICE_SE</v>
          </cell>
          <cell r="E1009" t="str">
            <v>Censo Economico</v>
          </cell>
          <cell r="F1009" t="str">
            <v>Producción de información estructural</v>
          </cell>
          <cell r="G1009" t="str">
            <v>Servicio de evaluación</v>
          </cell>
          <cell r="H1009" t="str">
            <v>CE-Producción de información estructural-Servicio de evaluación</v>
          </cell>
          <cell r="I1009" t="str">
            <v>202300000000099</v>
          </cell>
          <cell r="J1009" t="str">
            <v>DIRECCIÓN TERRITORIAL CENTRAL</v>
          </cell>
          <cell r="K1009" t="str">
            <v>DANE CENTRAL</v>
          </cell>
          <cell r="L1009" t="str">
            <v>Talento Humano</v>
          </cell>
          <cell r="M1009" t="str">
            <v>Profesional</v>
          </cell>
          <cell r="N1009" t="str">
            <v>1</v>
          </cell>
          <cell r="O1009">
            <v>9</v>
          </cell>
          <cell r="P1009" t="str">
            <v>15</v>
          </cell>
          <cell r="Q1009" t="str">
            <v>9.5000000000</v>
          </cell>
          <cell r="R1009">
            <v>100</v>
          </cell>
          <cell r="S1009">
            <v>6500000</v>
          </cell>
          <cell r="T1009" t="str">
            <v>2025-03-17</v>
          </cell>
          <cell r="U1009">
            <v>61750000</v>
          </cell>
          <cell r="V1009">
            <v>61750000</v>
          </cell>
          <cell r="W1009">
            <v>0</v>
          </cell>
          <cell r="X1009" t="str">
            <v>NO</v>
          </cell>
          <cell r="Y1009" t="str">
            <v>NO</v>
          </cell>
          <cell r="Z1009" t="str">
            <v>89625</v>
          </cell>
          <cell r="AA1009">
            <v>61750000</v>
          </cell>
          <cell r="AB1009">
            <v>0</v>
          </cell>
          <cell r="AC1009" t="str">
            <v>3447</v>
          </cell>
          <cell r="AD1009" t="str">
            <v>GIT Censo Económico</v>
          </cell>
          <cell r="AF1009" t="str">
            <v>GESTOR DE APRENIDZAJE</v>
          </cell>
          <cell r="AG1009" t="str">
            <v>CE_01 - Documentos con los principales resultados, logros y dificultades en el desarrollo de los operativos de recolección del Censo Económico Nacional Urbano (Línea Base 2024 94%)</v>
          </cell>
          <cell r="AH1009">
            <v>1</v>
          </cell>
          <cell r="AI1009">
            <v>0</v>
          </cell>
          <cell r="AJ1009">
            <v>0</v>
          </cell>
          <cell r="AK1009">
            <v>0</v>
          </cell>
          <cell r="AL1009">
            <v>0</v>
          </cell>
          <cell r="AM1009">
            <v>1</v>
          </cell>
          <cell r="AN1009" t="str">
            <v>CE_01</v>
          </cell>
          <cell r="AO1009">
            <v>61750000</v>
          </cell>
          <cell r="AP1009" t="str">
            <v>0</v>
          </cell>
          <cell r="AQ1009">
            <v>0</v>
          </cell>
          <cell r="AR1009" t="str">
            <v>0</v>
          </cell>
          <cell r="AS1009">
            <v>0</v>
          </cell>
          <cell r="AT1009">
            <v>61750000</v>
          </cell>
          <cell r="AU1009">
            <v>0</v>
          </cell>
        </row>
        <row r="1010">
          <cell r="A1010">
            <v>336410525</v>
          </cell>
          <cell r="B1010" t="str">
            <v>GIT Censo Económico</v>
          </cell>
          <cell r="C1010" t="str">
            <v>CE</v>
          </cell>
          <cell r="D1010" t="str">
            <v>CE_2025_DRA_BDC</v>
          </cell>
          <cell r="E1010" t="str">
            <v>Censo Economico</v>
          </cell>
          <cell r="F1010" t="str">
            <v>Producción de información estructural</v>
          </cell>
          <cell r="G1010" t="str">
            <v>Bases de datos Censal</v>
          </cell>
          <cell r="H1010" t="str">
            <v>CE-Producción de información estructural-Bases de datos Censal</v>
          </cell>
          <cell r="I1010" t="str">
            <v>202300000000099</v>
          </cell>
          <cell r="J1010" t="str">
            <v>DIRECCIÓN TERRITORIAL NOROCCIDENTE</v>
          </cell>
          <cell r="K1010" t="str">
            <v>MEDELLÍN</v>
          </cell>
          <cell r="L1010" t="str">
            <v>Talento Humano</v>
          </cell>
          <cell r="M1010" t="str">
            <v>Tecnico</v>
          </cell>
          <cell r="N1010" t="str">
            <v>1</v>
          </cell>
          <cell r="O1010">
            <v>9</v>
          </cell>
          <cell r="P1010" t="str">
            <v>15</v>
          </cell>
          <cell r="Q1010" t="str">
            <v>9.5000000000</v>
          </cell>
          <cell r="R1010">
            <v>100</v>
          </cell>
          <cell r="S1010">
            <v>2000000</v>
          </cell>
          <cell r="T1010" t="str">
            <v>2025-03-24</v>
          </cell>
          <cell r="U1010">
            <v>19000000</v>
          </cell>
          <cell r="V1010">
            <v>19000000</v>
          </cell>
          <cell r="W1010">
            <v>0</v>
          </cell>
          <cell r="X1010" t="str">
            <v>no</v>
          </cell>
          <cell r="Y1010" t="str">
            <v>no</v>
          </cell>
          <cell r="Z1010" t="str">
            <v>42425</v>
          </cell>
          <cell r="AA1010">
            <v>19000000</v>
          </cell>
          <cell r="AB1010">
            <v>0</v>
          </cell>
          <cell r="AC1010" t="str">
            <v>4873</v>
          </cell>
          <cell r="AD1010" t="str">
            <v>Dirección Territorial Medellín</v>
          </cell>
          <cell r="AF1010" t="str">
            <v>MARIANA CÓRDOBA ORTIZ - TH - FUERO MATERNO - D. TERRITORIAL</v>
          </cell>
          <cell r="AG1010" t="str">
            <v>CE_01 - Documentos con los principales resultados, logros y dificultades en el desarrollo de los operativos de recolección del Censo Económico Nacional Urbano (Línea Base 2024 94%)</v>
          </cell>
          <cell r="AH1010">
            <v>1</v>
          </cell>
          <cell r="AI1010">
            <v>0</v>
          </cell>
          <cell r="AJ1010">
            <v>0</v>
          </cell>
          <cell r="AK1010">
            <v>0</v>
          </cell>
          <cell r="AL1010">
            <v>0</v>
          </cell>
          <cell r="AM1010">
            <v>1</v>
          </cell>
          <cell r="AN1010" t="str">
            <v>CE_01</v>
          </cell>
          <cell r="AO1010">
            <v>19000000</v>
          </cell>
          <cell r="AP1010" t="str">
            <v>0</v>
          </cell>
          <cell r="AQ1010">
            <v>0</v>
          </cell>
          <cell r="AR1010" t="str">
            <v>0</v>
          </cell>
          <cell r="AS1010">
            <v>0</v>
          </cell>
          <cell r="AT1010">
            <v>19000000</v>
          </cell>
          <cell r="AU1010">
            <v>0</v>
          </cell>
        </row>
        <row r="1011">
          <cell r="A1011">
            <v>364610525</v>
          </cell>
          <cell r="B1011" t="str">
            <v>GIT Censo Económico</v>
          </cell>
          <cell r="C1011" t="str">
            <v>CE</v>
          </cell>
          <cell r="D1011" t="str">
            <v>CE_2025_DRA_BDC</v>
          </cell>
          <cell r="E1011" t="str">
            <v>Censo Economico</v>
          </cell>
          <cell r="F1011" t="str">
            <v>Producción de información estructural</v>
          </cell>
          <cell r="G1011" t="str">
            <v>Bases de datos Censal</v>
          </cell>
          <cell r="H1011" t="str">
            <v>CE-Producción de información estructural-Bases de datos Censal</v>
          </cell>
          <cell r="I1011" t="str">
            <v>202300000000099</v>
          </cell>
          <cell r="J1011" t="str">
            <v>DIRECCIÓN TERRITORIAL NORTE</v>
          </cell>
          <cell r="K1011" t="str">
            <v>BARRANQUILLA</v>
          </cell>
          <cell r="L1011" t="str">
            <v>Talento Humano</v>
          </cell>
          <cell r="M1011" t="str">
            <v>Tecnico</v>
          </cell>
          <cell r="N1011" t="str">
            <v>2</v>
          </cell>
          <cell r="O1011">
            <v>3</v>
          </cell>
          <cell r="P1011" t="str">
            <v>0</v>
          </cell>
          <cell r="Q1011" t="str">
            <v>3.0000000000</v>
          </cell>
          <cell r="R1011">
            <v>100</v>
          </cell>
          <cell r="S1011">
            <v>3072000</v>
          </cell>
          <cell r="T1011" t="str">
            <v>2025-02-24</v>
          </cell>
          <cell r="U1011">
            <v>18432000</v>
          </cell>
          <cell r="V1011">
            <v>18432000</v>
          </cell>
          <cell r="W1011">
            <v>0</v>
          </cell>
          <cell r="X1011" t="str">
            <v>no</v>
          </cell>
          <cell r="Y1011" t="str">
            <v>no</v>
          </cell>
          <cell r="Z1011" t="str">
            <v>68225</v>
          </cell>
          <cell r="AA1011">
            <v>18432000</v>
          </cell>
          <cell r="AB1011">
            <v>0</v>
          </cell>
          <cell r="AC1011" t="str">
            <v>1828</v>
          </cell>
          <cell r="AD1011" t="str">
            <v>Dirección Territorial Barranquilla</v>
          </cell>
          <cell r="AF1011" t="str">
            <v>TH FORTALECIMIENTO ADMINISTRATIVO TERRITORIAL 6</v>
          </cell>
          <cell r="AG1011" t="str">
            <v>CE_01 - Documentos con los principales resultados, logros y dificultades en el desarrollo de los operativos de recolección del Censo Económico Nacional Urbano (Línea Base 2024 94%)</v>
          </cell>
          <cell r="AH1011">
            <v>1</v>
          </cell>
          <cell r="AI1011">
            <v>0</v>
          </cell>
          <cell r="AJ1011">
            <v>0</v>
          </cell>
          <cell r="AK1011">
            <v>0</v>
          </cell>
          <cell r="AL1011">
            <v>0</v>
          </cell>
          <cell r="AM1011">
            <v>1</v>
          </cell>
          <cell r="AN1011" t="str">
            <v>CE_01</v>
          </cell>
          <cell r="AO1011">
            <v>18432000</v>
          </cell>
          <cell r="AP1011" t="str">
            <v>0</v>
          </cell>
          <cell r="AQ1011">
            <v>0</v>
          </cell>
          <cell r="AR1011" t="str">
            <v>0</v>
          </cell>
          <cell r="AS1011">
            <v>0</v>
          </cell>
          <cell r="AT1011">
            <v>18432000</v>
          </cell>
          <cell r="AU1011">
            <v>0</v>
          </cell>
        </row>
        <row r="1012">
          <cell r="A1012">
            <v>304010525</v>
          </cell>
          <cell r="B1012" t="str">
            <v>GIT Censo Económico</v>
          </cell>
          <cell r="C1012" t="str">
            <v>CE</v>
          </cell>
          <cell r="D1012" t="str">
            <v>CE_2025_DRA_BDC</v>
          </cell>
          <cell r="E1012" t="str">
            <v>Censo Economico</v>
          </cell>
          <cell r="F1012" t="str">
            <v>Producción de información estructural</v>
          </cell>
          <cell r="G1012" t="str">
            <v>Bases de datos Censal</v>
          </cell>
          <cell r="H1012" t="str">
            <v>CE-Producción de información estructural-Bases de datos Censal</v>
          </cell>
          <cell r="I1012" t="str">
            <v>202300000000099</v>
          </cell>
          <cell r="J1012" t="str">
            <v>DIRECCIÓN TERRITORIAL NOROCCIDENTE</v>
          </cell>
          <cell r="K1012" t="str">
            <v>MONTERÍA_MED</v>
          </cell>
          <cell r="L1012" t="str">
            <v>Talento Humano</v>
          </cell>
          <cell r="M1012" t="str">
            <v>Encuestador Basico</v>
          </cell>
          <cell r="N1012" t="str">
            <v>1</v>
          </cell>
          <cell r="O1012">
            <v>4</v>
          </cell>
          <cell r="P1012" t="str">
            <v>6</v>
          </cell>
          <cell r="Q1012" t="str">
            <v>4.2000000000</v>
          </cell>
          <cell r="R1012">
            <v>100</v>
          </cell>
          <cell r="S1012">
            <v>2000000</v>
          </cell>
          <cell r="T1012" t="str">
            <v>2025-03-24</v>
          </cell>
          <cell r="U1012">
            <v>8400000</v>
          </cell>
          <cell r="V1012">
            <v>8400000</v>
          </cell>
          <cell r="W1012">
            <v>0</v>
          </cell>
          <cell r="X1012" t="str">
            <v>no</v>
          </cell>
          <cell r="Y1012" t="str">
            <v>no</v>
          </cell>
          <cell r="Z1012" t="str">
            <v>42325</v>
          </cell>
          <cell r="AA1012">
            <v>8400000</v>
          </cell>
          <cell r="AB1012">
            <v>0</v>
          </cell>
          <cell r="AC1012" t="str">
            <v>4868</v>
          </cell>
          <cell r="AD1012" t="str">
            <v>Dirección Territorial Medellín</v>
          </cell>
          <cell r="AF1012" t="str">
            <v>EMILSE MARIA CARDENAS SOLANO - -</v>
          </cell>
          <cell r="AG1012" t="str">
            <v>CE_01 - Documentos con los principales resultados, logros y dificultades en el desarrollo de los operativos de recolección del Censo Económico Nacional Urbano (Línea Base 2024 94%)</v>
          </cell>
          <cell r="AH1012">
            <v>1</v>
          </cell>
          <cell r="AI1012">
            <v>0</v>
          </cell>
          <cell r="AJ1012">
            <v>0</v>
          </cell>
          <cell r="AK1012">
            <v>0</v>
          </cell>
          <cell r="AL1012">
            <v>0</v>
          </cell>
          <cell r="AM1012">
            <v>1</v>
          </cell>
          <cell r="AN1012" t="str">
            <v>CE_01</v>
          </cell>
          <cell r="AO1012">
            <v>8400000</v>
          </cell>
          <cell r="AP1012" t="str">
            <v>0</v>
          </cell>
          <cell r="AQ1012">
            <v>0</v>
          </cell>
          <cell r="AR1012" t="str">
            <v>0</v>
          </cell>
          <cell r="AS1012">
            <v>0</v>
          </cell>
          <cell r="AT1012">
            <v>8400000</v>
          </cell>
          <cell r="AU1012">
            <v>0</v>
          </cell>
        </row>
        <row r="1013">
          <cell r="A1013">
            <v>395210525</v>
          </cell>
          <cell r="B1013" t="str">
            <v>GIT Censo Económico</v>
          </cell>
          <cell r="C1013" t="str">
            <v>CE</v>
          </cell>
          <cell r="D1013" t="str">
            <v>CE_2025_DRA_BDC</v>
          </cell>
          <cell r="E1013" t="str">
            <v>Censo Economico</v>
          </cell>
          <cell r="F1013" t="str">
            <v>Producción de información estructural</v>
          </cell>
          <cell r="G1013" t="str">
            <v>Bases de datos Censal</v>
          </cell>
          <cell r="H1013" t="str">
            <v>CE-Producción de información estructural-Bases de datos Censal</v>
          </cell>
          <cell r="I1013" t="str">
            <v>202300000000099</v>
          </cell>
          <cell r="J1013" t="str">
            <v>DIRECCIÓN TERRITORIAL NOROCCIDENTE</v>
          </cell>
          <cell r="K1013" t="str">
            <v>MEDELLÍN</v>
          </cell>
          <cell r="L1013" t="str">
            <v>Talento Humano</v>
          </cell>
          <cell r="M1013" t="str">
            <v>Profesional Junior</v>
          </cell>
          <cell r="N1013" t="str">
            <v>2</v>
          </cell>
          <cell r="O1013">
            <v>1</v>
          </cell>
          <cell r="P1013" t="str">
            <v>0</v>
          </cell>
          <cell r="Q1013" t="str">
            <v>1.0000000000</v>
          </cell>
          <cell r="R1013">
            <v>100</v>
          </cell>
          <cell r="S1013">
            <v>4200000</v>
          </cell>
          <cell r="T1013" t="str">
            <v>2025-03-28</v>
          </cell>
          <cell r="U1013">
            <v>8400000</v>
          </cell>
          <cell r="V1013">
            <v>8400000</v>
          </cell>
          <cell r="W1013">
            <v>0</v>
          </cell>
          <cell r="X1013" t="str">
            <v>NO</v>
          </cell>
          <cell r="Y1013" t="str">
            <v>NO</v>
          </cell>
          <cell r="Z1013" t="str">
            <v>44625</v>
          </cell>
          <cell r="AA1013">
            <v>8400000</v>
          </cell>
          <cell r="AB1013">
            <v>0</v>
          </cell>
          <cell r="AC1013" t="str">
            <v>5052</v>
          </cell>
          <cell r="AD1013" t="str">
            <v>Dirección Territorial Medellín</v>
          </cell>
          <cell r="AF1013" t="str">
            <v>TH FORTALECIMIENTO GESTIÓN OPERATIVA TERRITORIAL</v>
          </cell>
          <cell r="AG1013" t="str">
            <v>CE_01 - Documentos con los principales resultados, logros y dificultades en el desarrollo de los operativos de recolección del Censo Económico Nacional Urbano (Línea Base 2024 94%)</v>
          </cell>
          <cell r="AH1013">
            <v>1</v>
          </cell>
          <cell r="AI1013">
            <v>0</v>
          </cell>
          <cell r="AJ1013">
            <v>0</v>
          </cell>
          <cell r="AK1013">
            <v>0</v>
          </cell>
          <cell r="AL1013">
            <v>0</v>
          </cell>
          <cell r="AM1013">
            <v>1</v>
          </cell>
          <cell r="AN1013" t="str">
            <v>CE_01</v>
          </cell>
          <cell r="AO1013">
            <v>8400000</v>
          </cell>
          <cell r="AP1013" t="str">
            <v>0</v>
          </cell>
          <cell r="AQ1013">
            <v>0</v>
          </cell>
          <cell r="AR1013" t="str">
            <v>0</v>
          </cell>
          <cell r="AS1013">
            <v>0</v>
          </cell>
          <cell r="AT1013">
            <v>8400000</v>
          </cell>
          <cell r="AU1013">
            <v>0</v>
          </cell>
        </row>
        <row r="1014">
          <cell r="A1014">
            <v>395310525</v>
          </cell>
          <cell r="B1014" t="str">
            <v>GIT Censo Económico</v>
          </cell>
          <cell r="C1014" t="str">
            <v>CE</v>
          </cell>
          <cell r="D1014" t="str">
            <v>CE_2025_DRA_BDC</v>
          </cell>
          <cell r="E1014" t="str">
            <v>Censo Economico</v>
          </cell>
          <cell r="F1014" t="str">
            <v>Producción de información estructural</v>
          </cell>
          <cell r="G1014" t="str">
            <v>Bases de datos Censal</v>
          </cell>
          <cell r="H1014" t="str">
            <v>CE-Producción de información estructural-Bases de datos Censal</v>
          </cell>
          <cell r="I1014" t="str">
            <v>202300000000099</v>
          </cell>
          <cell r="J1014" t="str">
            <v>DIRECCIÓN TERRITORIAL NOROCCIDENTE</v>
          </cell>
          <cell r="K1014" t="str">
            <v>MEDELLÍN</v>
          </cell>
          <cell r="L1014" t="str">
            <v>Talento Humano</v>
          </cell>
          <cell r="M1014" t="str">
            <v>Profesional Junior</v>
          </cell>
          <cell r="N1014" t="str">
            <v>6</v>
          </cell>
          <cell r="O1014">
            <v>1</v>
          </cell>
          <cell r="P1014" t="str">
            <v>0</v>
          </cell>
          <cell r="Q1014" t="str">
            <v>1.0000000000</v>
          </cell>
          <cell r="R1014">
            <v>100</v>
          </cell>
          <cell r="S1014">
            <v>3500000</v>
          </cell>
          <cell r="T1014" t="str">
            <v>2025-03-28</v>
          </cell>
          <cell r="U1014">
            <v>21000000</v>
          </cell>
          <cell r="V1014">
            <v>21000000</v>
          </cell>
          <cell r="W1014">
            <v>0</v>
          </cell>
          <cell r="X1014" t="str">
            <v>no</v>
          </cell>
          <cell r="Y1014" t="str">
            <v>no</v>
          </cell>
          <cell r="Z1014" t="str">
            <v>45725, 45825, 45925</v>
          </cell>
          <cell r="AA1014">
            <v>21000000</v>
          </cell>
          <cell r="AB1014">
            <v>0</v>
          </cell>
          <cell r="AC1014" t="str">
            <v>5340, 5339, 5386</v>
          </cell>
          <cell r="AD1014" t="str">
            <v>Dirección Territorial Medellín, Dirección Territorial Medellín, Dirección Territorial Medellín</v>
          </cell>
          <cell r="AF1014" t="str">
            <v>TH FORTALECIMIENTO ADMINISTRATIVO TERRITORIAL 2</v>
          </cell>
          <cell r="AG1014" t="str">
            <v>CE_01 - Documentos con los principales resultados, logros y dificultades en el desarrollo de los operativos de recolección del Censo Económico Nacional Urbano (Línea Base 2024 94%)</v>
          </cell>
          <cell r="AH1014">
            <v>1</v>
          </cell>
          <cell r="AI1014">
            <v>0</v>
          </cell>
          <cell r="AJ1014">
            <v>0</v>
          </cell>
          <cell r="AK1014">
            <v>0</v>
          </cell>
          <cell r="AL1014">
            <v>0</v>
          </cell>
          <cell r="AM1014">
            <v>1</v>
          </cell>
          <cell r="AN1014" t="str">
            <v>CE_01</v>
          </cell>
          <cell r="AO1014">
            <v>21000000</v>
          </cell>
          <cell r="AP1014" t="str">
            <v>0</v>
          </cell>
          <cell r="AQ1014">
            <v>0</v>
          </cell>
          <cell r="AR1014" t="str">
            <v>0</v>
          </cell>
          <cell r="AS1014">
            <v>0</v>
          </cell>
          <cell r="AT1014">
            <v>21000000</v>
          </cell>
          <cell r="AU1014">
            <v>0</v>
          </cell>
        </row>
        <row r="1015">
          <cell r="A1015">
            <v>474710525</v>
          </cell>
          <cell r="B1015" t="str">
            <v>GIT Censo Económico</v>
          </cell>
          <cell r="C1015" t="str">
            <v>CE</v>
          </cell>
          <cell r="D1015" t="str">
            <v>CE_2025_GIT_CE_SE</v>
          </cell>
          <cell r="E1015" t="str">
            <v>Censo Economico</v>
          </cell>
          <cell r="F1015" t="str">
            <v>Producción de información estructural</v>
          </cell>
          <cell r="G1015" t="str">
            <v>Servicio de evaluación</v>
          </cell>
          <cell r="H1015" t="str">
            <v>CE-Producción de información estructural-Servicio de evaluación</v>
          </cell>
          <cell r="I1015" t="str">
            <v>202300000000099</v>
          </cell>
          <cell r="J1015" t="str">
            <v>DIRECCIÓN TERRITORIAL CENTRAL</v>
          </cell>
          <cell r="K1015" t="str">
            <v>DANE CENTRAL</v>
          </cell>
          <cell r="L1015" t="str">
            <v>Talento Humano</v>
          </cell>
          <cell r="M1015" t="str">
            <v>Profesional</v>
          </cell>
          <cell r="N1015" t="str">
            <v>1</v>
          </cell>
          <cell r="O1015">
            <v>3</v>
          </cell>
          <cell r="P1015" t="str">
            <v>0</v>
          </cell>
          <cell r="Q1015" t="str">
            <v>3.0000000000</v>
          </cell>
          <cell r="R1015">
            <v>100</v>
          </cell>
          <cell r="S1015">
            <v>4000000</v>
          </cell>
          <cell r="T1015" t="str">
            <v>2025-08-15</v>
          </cell>
          <cell r="U1015">
            <v>12000000</v>
          </cell>
          <cell r="V1015">
            <v>12000000</v>
          </cell>
          <cell r="W1015">
            <v>0</v>
          </cell>
          <cell r="X1015" t="str">
            <v>no</v>
          </cell>
          <cell r="Y1015" t="str">
            <v>no</v>
          </cell>
          <cell r="Z1015" t="str">
            <v>108525</v>
          </cell>
          <cell r="AA1015">
            <v>12000000</v>
          </cell>
          <cell r="AB1015">
            <v>0</v>
          </cell>
          <cell r="AC1015" t="str">
            <v>6603</v>
          </cell>
          <cell r="AD1015" t="str">
            <v>GIT Censo Económico</v>
          </cell>
          <cell r="AF1015" t="str">
            <v>SANDRA MARCELA SEPULVEDA ORTEGA</v>
          </cell>
          <cell r="AG1015" t="str">
            <v>CE_01 - Documentos con los principales resultados, logros y dificultades en el desarrollo de los operativos de recolección del Censo Económico Nacional Urbano (Línea Base 2024 94%)</v>
          </cell>
          <cell r="AH1015">
            <v>1</v>
          </cell>
          <cell r="AI1015" t="str">
            <v/>
          </cell>
          <cell r="AJ1015">
            <v>0</v>
          </cell>
          <cell r="AK1015" t="str">
            <v/>
          </cell>
          <cell r="AL1015">
            <v>0</v>
          </cell>
          <cell r="AM1015">
            <v>1</v>
          </cell>
          <cell r="AN1015" t="str">
            <v xml:space="preserve">CE_01 </v>
          </cell>
          <cell r="AO1015">
            <v>12000000</v>
          </cell>
          <cell r="AP1015" t="str">
            <v/>
          </cell>
          <cell r="AQ1015">
            <v>0</v>
          </cell>
          <cell r="AR1015" t="str">
            <v/>
          </cell>
          <cell r="AS1015">
            <v>0</v>
          </cell>
          <cell r="AT1015">
            <v>12000000</v>
          </cell>
          <cell r="AU1015">
            <v>0</v>
          </cell>
        </row>
        <row r="1016">
          <cell r="A1016">
            <v>336710525</v>
          </cell>
          <cell r="B1016" t="str">
            <v>GIT Censo Económico</v>
          </cell>
          <cell r="C1016" t="str">
            <v>CE</v>
          </cell>
          <cell r="D1016" t="str">
            <v>CE_2025_DRA_BDC</v>
          </cell>
          <cell r="E1016" t="str">
            <v>Censo Economico</v>
          </cell>
          <cell r="F1016" t="str">
            <v>Producción de información estructural</v>
          </cell>
          <cell r="G1016" t="str">
            <v>Bases de datos Censal</v>
          </cell>
          <cell r="H1016" t="str">
            <v>CE-Producción de información estructural-Bases de datos Censal</v>
          </cell>
          <cell r="I1016" t="str">
            <v>202300000000099</v>
          </cell>
          <cell r="J1016" t="str">
            <v>DIRECCIÓN TERRITORIAL NOROCCIDENTE</v>
          </cell>
          <cell r="K1016" t="str">
            <v>MEDELLÍN</v>
          </cell>
          <cell r="L1016" t="str">
            <v>Talento Humano</v>
          </cell>
          <cell r="M1016" t="str">
            <v>Encuestador</v>
          </cell>
          <cell r="N1016" t="str">
            <v>205</v>
          </cell>
          <cell r="O1016">
            <v>1</v>
          </cell>
          <cell r="P1016" t="str">
            <v>23.48</v>
          </cell>
          <cell r="Q1016" t="str">
            <v>1.7666666667</v>
          </cell>
          <cell r="R1016">
            <v>100</v>
          </cell>
          <cell r="S1016">
            <v>2000000</v>
          </cell>
          <cell r="T1016" t="str">
            <v>2025-01-15</v>
          </cell>
          <cell r="U1016">
            <v>730893333.33000004</v>
          </cell>
          <cell r="V1016">
            <v>730859095.35000002</v>
          </cell>
          <cell r="W1016">
            <v>34237.980000019073</v>
          </cell>
          <cell r="X1016" t="str">
            <v>NO</v>
          </cell>
          <cell r="Y1016" t="str">
            <v>NO</v>
          </cell>
          <cell r="Z1016" t="str">
            <v>29625</v>
          </cell>
          <cell r="AA1016">
            <v>730859095.35000002</v>
          </cell>
          <cell r="AB1016">
            <v>34237.980000019073</v>
          </cell>
          <cell r="AC1016" t="str">
            <v>4825</v>
          </cell>
          <cell r="AD1016" t="str">
            <v>Dirección Territorial Medellín</v>
          </cell>
          <cell r="AF1016" t="str">
            <v>BARRIDO - TH - TERRITORIAL - CENSISTA</v>
          </cell>
          <cell r="AG1016" t="str">
            <v>CE_01 - Documentos con los principales resultados, logros y dificultades en el desarrollo de los operativos de recolección del Censo Económico Nacional Urbano (Línea Base 2024 94%)</v>
          </cell>
          <cell r="AH1016">
            <v>1</v>
          </cell>
          <cell r="AI1016">
            <v>0</v>
          </cell>
          <cell r="AJ1016">
            <v>0</v>
          </cell>
          <cell r="AK1016">
            <v>0</v>
          </cell>
          <cell r="AL1016">
            <v>0</v>
          </cell>
          <cell r="AM1016">
            <v>1</v>
          </cell>
          <cell r="AN1016" t="str">
            <v>CE_01</v>
          </cell>
          <cell r="AO1016">
            <v>730893333.33000004</v>
          </cell>
          <cell r="AP1016" t="str">
            <v>0</v>
          </cell>
          <cell r="AQ1016">
            <v>0</v>
          </cell>
          <cell r="AR1016" t="str">
            <v>0</v>
          </cell>
          <cell r="AS1016">
            <v>0</v>
          </cell>
          <cell r="AT1016">
            <v>730893333.33000004</v>
          </cell>
          <cell r="AU1016">
            <v>0</v>
          </cell>
        </row>
        <row r="1017">
          <cell r="A1017">
            <v>505410525</v>
          </cell>
          <cell r="B1017" t="str">
            <v>GIT Censo Económico</v>
          </cell>
          <cell r="C1017" t="str">
            <v>CE</v>
          </cell>
          <cell r="D1017" t="str">
            <v>CE_2025_DRA_BDC</v>
          </cell>
          <cell r="E1017" t="str">
            <v>Censo Economico</v>
          </cell>
          <cell r="F1017" t="str">
            <v>Producción de información estructural</v>
          </cell>
          <cell r="G1017" t="str">
            <v>Bases de datos Censal</v>
          </cell>
          <cell r="H1017" t="str">
            <v>CE-Producción de información estructural-Bases de datos Censal</v>
          </cell>
          <cell r="I1017" t="str">
            <v>202300000000099</v>
          </cell>
          <cell r="J1017" t="str">
            <v>DIRECCIÓN TERRITORIAL NOROCCIDENTE</v>
          </cell>
          <cell r="K1017" t="str">
            <v>MEDELLÍN</v>
          </cell>
          <cell r="L1017" t="str">
            <v>Talento Humano</v>
          </cell>
          <cell r="M1017" t="str">
            <v>Profesional</v>
          </cell>
          <cell r="N1017" t="str">
            <v>1</v>
          </cell>
          <cell r="O1017">
            <v>3</v>
          </cell>
          <cell r="P1017" t="str">
            <v>15</v>
          </cell>
          <cell r="Q1017" t="str">
            <v>3.5000000000</v>
          </cell>
          <cell r="R1017">
            <v>100</v>
          </cell>
          <cell r="S1017">
            <v>4725000</v>
          </cell>
          <cell r="T1017" t="str">
            <v>2025-09-15</v>
          </cell>
          <cell r="U1017">
            <v>16537500</v>
          </cell>
          <cell r="V1017">
            <v>16537500</v>
          </cell>
          <cell r="W1017">
            <v>0</v>
          </cell>
          <cell r="X1017" t="str">
            <v>NO</v>
          </cell>
          <cell r="Y1017" t="str">
            <v>NO</v>
          </cell>
          <cell r="AB1017">
            <v>0</v>
          </cell>
          <cell r="AC1017" t="str">
            <v>6795</v>
          </cell>
          <cell r="AD1017" t="str">
            <v>Dirección Territorial Medellín</v>
          </cell>
          <cell r="AF1017" t="str">
            <v>TH FORTALECIMIENTO ADMINISTRATIVO TERRITORIAL</v>
          </cell>
          <cell r="AG1017" t="str">
            <v>CE_01 - Documentos con los principales resultados, logros y dificultades en el desarrollo de los operativos de recolección del Censo Económico Nacional Urbano (Línea Base 2024 94%)</v>
          </cell>
          <cell r="AH1017">
            <v>1</v>
          </cell>
          <cell r="AI1017" t="str">
            <v/>
          </cell>
          <cell r="AJ1017">
            <v>0</v>
          </cell>
          <cell r="AK1017" t="str">
            <v/>
          </cell>
          <cell r="AL1017">
            <v>0</v>
          </cell>
          <cell r="AM1017">
            <v>1</v>
          </cell>
          <cell r="AN1017" t="str">
            <v xml:space="preserve">CE_01 </v>
          </cell>
          <cell r="AO1017">
            <v>16537500</v>
          </cell>
          <cell r="AP1017" t="str">
            <v/>
          </cell>
          <cell r="AQ1017">
            <v>0</v>
          </cell>
          <cell r="AR1017" t="str">
            <v/>
          </cell>
          <cell r="AS1017">
            <v>0</v>
          </cell>
          <cell r="AT1017">
            <v>16537500</v>
          </cell>
          <cell r="AU1017">
            <v>0</v>
          </cell>
        </row>
        <row r="1018">
          <cell r="A1018">
            <v>474810525</v>
          </cell>
          <cell r="B1018" t="str">
            <v>GIT Censo Económico</v>
          </cell>
          <cell r="C1018" t="str">
            <v>CE</v>
          </cell>
          <cell r="D1018" t="str">
            <v>CE_2025_GIT_CE_SE</v>
          </cell>
          <cell r="E1018" t="str">
            <v>Censo Economico</v>
          </cell>
          <cell r="F1018" t="str">
            <v>Producción de información estructural</v>
          </cell>
          <cell r="G1018" t="str">
            <v>Servicio de evaluación</v>
          </cell>
          <cell r="H1018" t="str">
            <v>CE-Producción de información estructural-Servicio de evaluación</v>
          </cell>
          <cell r="I1018" t="str">
            <v>202300000000099</v>
          </cell>
          <cell r="J1018" t="str">
            <v>DIRECCIÓN TERRITORIAL CENTRAL</v>
          </cell>
          <cell r="K1018" t="str">
            <v>DANE CENTRAL</v>
          </cell>
          <cell r="L1018" t="str">
            <v>Talento Humano</v>
          </cell>
          <cell r="M1018" t="str">
            <v>Profesional</v>
          </cell>
          <cell r="N1018" t="str">
            <v>1</v>
          </cell>
          <cell r="O1018">
            <v>4</v>
          </cell>
          <cell r="P1018" t="str">
            <v>15</v>
          </cell>
          <cell r="Q1018" t="str">
            <v>4.5000000000</v>
          </cell>
          <cell r="R1018">
            <v>100</v>
          </cell>
          <cell r="S1018">
            <v>10000000</v>
          </cell>
          <cell r="T1018" t="str">
            <v>2025-08-15</v>
          </cell>
          <cell r="U1018">
            <v>45000000</v>
          </cell>
          <cell r="V1018">
            <v>45000000</v>
          </cell>
          <cell r="W1018">
            <v>0</v>
          </cell>
          <cell r="X1018" t="str">
            <v>no</v>
          </cell>
          <cell r="Y1018" t="str">
            <v>no</v>
          </cell>
          <cell r="Z1018" t="str">
            <v xml:space="preserve">108625 </v>
          </cell>
          <cell r="AA1018">
            <v>45000000</v>
          </cell>
          <cell r="AB1018">
            <v>0</v>
          </cell>
          <cell r="AC1018" t="str">
            <v>6604</v>
          </cell>
          <cell r="AD1018" t="str">
            <v>GIT Censo Económico</v>
          </cell>
          <cell r="AF1018" t="str">
            <v>ANDREA CAROLINA GONZALEZ CARDENAS</v>
          </cell>
          <cell r="AG1018" t="str">
            <v>CE_01 - Documentos con los principales resultados, logros y dificultades en el desarrollo de los operativos de recolección del Censo Económico Nacional Urbano (Línea Base 2024 94%)</v>
          </cell>
          <cell r="AH1018">
            <v>1</v>
          </cell>
          <cell r="AI1018" t="str">
            <v/>
          </cell>
          <cell r="AJ1018">
            <v>0</v>
          </cell>
          <cell r="AK1018" t="str">
            <v/>
          </cell>
          <cell r="AL1018">
            <v>0</v>
          </cell>
          <cell r="AM1018">
            <v>1</v>
          </cell>
          <cell r="AN1018" t="str">
            <v xml:space="preserve">CE_01 </v>
          </cell>
          <cell r="AO1018">
            <v>45000000</v>
          </cell>
          <cell r="AP1018" t="str">
            <v/>
          </cell>
          <cell r="AQ1018">
            <v>0</v>
          </cell>
          <cell r="AR1018" t="str">
            <v/>
          </cell>
          <cell r="AS1018">
            <v>0</v>
          </cell>
          <cell r="AT1018">
            <v>45000000</v>
          </cell>
          <cell r="AU1018">
            <v>0</v>
          </cell>
        </row>
        <row r="1019">
          <cell r="A1019">
            <v>474910525</v>
          </cell>
          <cell r="B1019" t="str">
            <v>GIT Censo Económico</v>
          </cell>
          <cell r="C1019" t="str">
            <v>CE</v>
          </cell>
          <cell r="D1019" t="str">
            <v>CE_2025_GIT_CE_SE</v>
          </cell>
          <cell r="E1019" t="str">
            <v>Censo Economico</v>
          </cell>
          <cell r="F1019" t="str">
            <v>Producción de información estructural</v>
          </cell>
          <cell r="G1019" t="str">
            <v>Servicio de evaluación</v>
          </cell>
          <cell r="H1019" t="str">
            <v>CE-Producción de información estructural-Servicio de evaluación</v>
          </cell>
          <cell r="I1019" t="str">
            <v>202300000000099</v>
          </cell>
          <cell r="J1019" t="str">
            <v>DIRECCIÓN TERRITORIAL CENTRAL</v>
          </cell>
          <cell r="K1019" t="str">
            <v>DANE CENTRAL</v>
          </cell>
          <cell r="L1019" t="str">
            <v>Talento Humano</v>
          </cell>
          <cell r="M1019" t="str">
            <v>Profesional</v>
          </cell>
          <cell r="N1019" t="str">
            <v>1</v>
          </cell>
          <cell r="O1019">
            <v>4</v>
          </cell>
          <cell r="P1019" t="str">
            <v>15</v>
          </cell>
          <cell r="Q1019" t="str">
            <v>4.5000000000</v>
          </cell>
          <cell r="R1019">
            <v>100</v>
          </cell>
          <cell r="S1019">
            <v>10000000</v>
          </cell>
          <cell r="T1019" t="str">
            <v>2025-08-15</v>
          </cell>
          <cell r="U1019">
            <v>45000000</v>
          </cell>
          <cell r="V1019">
            <v>45000000</v>
          </cell>
          <cell r="W1019">
            <v>0</v>
          </cell>
          <cell r="X1019" t="str">
            <v>no</v>
          </cell>
          <cell r="Y1019" t="str">
            <v>no</v>
          </cell>
          <cell r="Z1019" t="str">
            <v>108425</v>
          </cell>
          <cell r="AA1019">
            <v>45000000</v>
          </cell>
          <cell r="AB1019">
            <v>0</v>
          </cell>
          <cell r="AC1019" t="str">
            <v>6605</v>
          </cell>
          <cell r="AD1019" t="str">
            <v>GIT Censo Económico</v>
          </cell>
          <cell r="AF1019" t="str">
            <v>LUIS GABRIEL GUZMAN CASTRO</v>
          </cell>
          <cell r="AG1019" t="str">
            <v>CE_01 - Documentos con los principales resultados, logros y dificultades en el desarrollo de los operativos de recolección del Censo Económico Nacional Urbano (Línea Base 2024 94%)</v>
          </cell>
          <cell r="AH1019">
            <v>1</v>
          </cell>
          <cell r="AI1019" t="str">
            <v/>
          </cell>
          <cell r="AJ1019">
            <v>0</v>
          </cell>
          <cell r="AK1019" t="str">
            <v/>
          </cell>
          <cell r="AL1019">
            <v>0</v>
          </cell>
          <cell r="AM1019">
            <v>1</v>
          </cell>
          <cell r="AN1019" t="str">
            <v xml:space="preserve">CE_01 </v>
          </cell>
          <cell r="AO1019">
            <v>45000000</v>
          </cell>
          <cell r="AP1019" t="str">
            <v/>
          </cell>
          <cell r="AQ1019">
            <v>0</v>
          </cell>
          <cell r="AR1019" t="str">
            <v/>
          </cell>
          <cell r="AS1019">
            <v>0</v>
          </cell>
          <cell r="AT1019">
            <v>45000000</v>
          </cell>
          <cell r="AU1019">
            <v>0</v>
          </cell>
        </row>
        <row r="1020">
          <cell r="A1020">
            <v>505510525</v>
          </cell>
          <cell r="B1020" t="str">
            <v>GIT Censo Económico</v>
          </cell>
          <cell r="C1020" t="str">
            <v>CE</v>
          </cell>
          <cell r="D1020" t="str">
            <v>CE_2025_DRA_BDC</v>
          </cell>
          <cell r="E1020" t="str">
            <v>Censo Economico</v>
          </cell>
          <cell r="F1020" t="str">
            <v>Producción de información estructural</v>
          </cell>
          <cell r="G1020" t="str">
            <v>Bases de datos Censal</v>
          </cell>
          <cell r="H1020" t="str">
            <v>CE-Producción de información estructural-Bases de datos Censal</v>
          </cell>
          <cell r="I1020" t="str">
            <v>202300000000099</v>
          </cell>
          <cell r="J1020" t="str">
            <v>DIRECCIÓN TERRITORIAL NOROCCIDENTE</v>
          </cell>
          <cell r="K1020" t="str">
            <v>MANIZALES_MED</v>
          </cell>
          <cell r="L1020" t="str">
            <v>Talento Humano</v>
          </cell>
          <cell r="M1020" t="str">
            <v>Tecnico</v>
          </cell>
          <cell r="N1020" t="str">
            <v>1</v>
          </cell>
          <cell r="O1020">
            <v>3</v>
          </cell>
          <cell r="P1020" t="str">
            <v>0</v>
          </cell>
          <cell r="Q1020" t="str">
            <v>3.0000000000</v>
          </cell>
          <cell r="R1020">
            <v>100</v>
          </cell>
          <cell r="S1020">
            <v>3350000</v>
          </cell>
          <cell r="T1020" t="str">
            <v>2025-10-01</v>
          </cell>
          <cell r="U1020">
            <v>10050000</v>
          </cell>
          <cell r="W1020">
            <v>10050000</v>
          </cell>
          <cell r="X1020" t="str">
            <v>NO</v>
          </cell>
          <cell r="Y1020" t="str">
            <v>NO</v>
          </cell>
          <cell r="AF1020" t="str">
            <v>TH FORTALECIMIENTO ADMINISTRATIVO TERRITORIAL</v>
          </cell>
          <cell r="AG1020" t="str">
            <v>CE_01 - Documentos con los principales resultados, logros y dificultades en el desarrollo de los operativos de recolección del Censo Económico Nacional Urbano (Línea Base 2024 94%)</v>
          </cell>
          <cell r="AH1020">
            <v>1</v>
          </cell>
          <cell r="AI1020" t="str">
            <v/>
          </cell>
          <cell r="AJ1020">
            <v>0</v>
          </cell>
          <cell r="AK1020" t="str">
            <v/>
          </cell>
          <cell r="AL1020">
            <v>0</v>
          </cell>
          <cell r="AM1020">
            <v>1</v>
          </cell>
          <cell r="AN1020" t="str">
            <v xml:space="preserve">CE_01 </v>
          </cell>
          <cell r="AO1020">
            <v>10050000</v>
          </cell>
          <cell r="AP1020" t="str">
            <v/>
          </cell>
          <cell r="AQ1020">
            <v>0</v>
          </cell>
          <cell r="AR1020" t="str">
            <v/>
          </cell>
          <cell r="AS1020">
            <v>0</v>
          </cell>
          <cell r="AT1020">
            <v>10050000</v>
          </cell>
          <cell r="AU1020">
            <v>0</v>
          </cell>
        </row>
        <row r="1021">
          <cell r="A1021">
            <v>505610525</v>
          </cell>
          <cell r="B1021" t="str">
            <v>GIT Censo Económico</v>
          </cell>
          <cell r="C1021" t="str">
            <v>CE</v>
          </cell>
          <cell r="D1021" t="str">
            <v>CE_2025_DRA_BDC</v>
          </cell>
          <cell r="E1021" t="str">
            <v>Censo Economico</v>
          </cell>
          <cell r="F1021" t="str">
            <v>Producción de información estructural</v>
          </cell>
          <cell r="G1021" t="str">
            <v>Bases de datos Censal</v>
          </cell>
          <cell r="H1021" t="str">
            <v>CE-Producción de información estructural-Bases de datos Censal</v>
          </cell>
          <cell r="I1021" t="str">
            <v>202300000000099</v>
          </cell>
          <cell r="J1021" t="str">
            <v>DIRECCIÓN TERRITORIAL NOROCCIDENTE</v>
          </cell>
          <cell r="K1021" t="str">
            <v>MANIZALES_MED</v>
          </cell>
          <cell r="L1021" t="str">
            <v>Talento Humano</v>
          </cell>
          <cell r="M1021" t="str">
            <v>Tecnico</v>
          </cell>
          <cell r="N1021" t="str">
            <v>1</v>
          </cell>
          <cell r="O1021">
            <v>2</v>
          </cell>
          <cell r="P1021" t="str">
            <v>0</v>
          </cell>
          <cell r="Q1021" t="str">
            <v>2.0000000000</v>
          </cell>
          <cell r="R1021">
            <v>100</v>
          </cell>
          <cell r="S1021">
            <v>3350000</v>
          </cell>
          <cell r="T1021" t="str">
            <v>2025-10-01</v>
          </cell>
          <cell r="U1021">
            <v>6700000</v>
          </cell>
          <cell r="W1021">
            <v>6700000</v>
          </cell>
          <cell r="X1021" t="str">
            <v>NO</v>
          </cell>
          <cell r="Y1021" t="str">
            <v>NO</v>
          </cell>
          <cell r="AF1021" t="str">
            <v>TH FORTALECIMIENTO ADMINISTRATIVO TERRITORIAL</v>
          </cell>
          <cell r="AG1021" t="str">
            <v>CE_01 - Documentos con los principales resultados, logros y dificultades en el desarrollo de los operativos de recolección del Censo Económico Nacional Urbano (Línea Base 2024 94%)</v>
          </cell>
          <cell r="AH1021">
            <v>1</v>
          </cell>
          <cell r="AI1021" t="str">
            <v/>
          </cell>
          <cell r="AJ1021">
            <v>0</v>
          </cell>
          <cell r="AK1021" t="str">
            <v/>
          </cell>
          <cell r="AL1021">
            <v>0</v>
          </cell>
          <cell r="AM1021">
            <v>1</v>
          </cell>
          <cell r="AN1021" t="str">
            <v xml:space="preserve">CE_01 </v>
          </cell>
          <cell r="AO1021">
            <v>6700000</v>
          </cell>
          <cell r="AP1021" t="str">
            <v/>
          </cell>
          <cell r="AQ1021">
            <v>0</v>
          </cell>
          <cell r="AR1021" t="str">
            <v/>
          </cell>
          <cell r="AS1021">
            <v>0</v>
          </cell>
          <cell r="AT1021">
            <v>6700000</v>
          </cell>
          <cell r="AU1021">
            <v>0</v>
          </cell>
        </row>
        <row r="1022">
          <cell r="A1022">
            <v>305110525</v>
          </cell>
          <cell r="B1022" t="str">
            <v>GIT Censo Económico</v>
          </cell>
          <cell r="C1022" t="str">
            <v>CE</v>
          </cell>
          <cell r="D1022" t="str">
            <v>CE_2025_DCD_BDC</v>
          </cell>
          <cell r="E1022" t="str">
            <v>Censo Economico</v>
          </cell>
          <cell r="F1022" t="str">
            <v>Producción de información estructural</v>
          </cell>
          <cell r="G1022" t="str">
            <v>Bases de datos Censal</v>
          </cell>
          <cell r="H1022" t="str">
            <v>CE-Producción de información estructural-Bases de datos Censal</v>
          </cell>
          <cell r="I1022" t="str">
            <v>202300000000099</v>
          </cell>
          <cell r="J1022" t="str">
            <v>DIRECCIÓN TERRITORIAL CENTRO OCCIDENTE</v>
          </cell>
          <cell r="K1022" t="str">
            <v>MANIZALES_MAN</v>
          </cell>
          <cell r="L1022" t="str">
            <v>Talento Humano</v>
          </cell>
          <cell r="M1022" t="str">
            <v>Profesional</v>
          </cell>
          <cell r="N1022" t="str">
            <v>1</v>
          </cell>
          <cell r="O1022">
            <v>2</v>
          </cell>
          <cell r="P1022" t="str">
            <v>0</v>
          </cell>
          <cell r="Q1022" t="str">
            <v>2</v>
          </cell>
          <cell r="R1022">
            <v>100</v>
          </cell>
          <cell r="S1022">
            <v>4200000</v>
          </cell>
          <cell r="T1022" t="str">
            <v>2025-01-13 00:00:00</v>
          </cell>
          <cell r="U1022">
            <v>8400000</v>
          </cell>
          <cell r="V1022">
            <v>8400000</v>
          </cell>
          <cell r="W1022">
            <v>0</v>
          </cell>
          <cell r="X1022" t="str">
            <v>NO</v>
          </cell>
          <cell r="Y1022" t="str">
            <v>NO</v>
          </cell>
          <cell r="Z1022" t="str">
            <v>40525</v>
          </cell>
          <cell r="AA1022">
            <v>8400000</v>
          </cell>
          <cell r="AB1022">
            <v>0</v>
          </cell>
          <cell r="AC1022" t="str">
            <v>4925</v>
          </cell>
          <cell r="AD1022" t="str">
            <v>Dirección Territorial Manizales</v>
          </cell>
          <cell r="AF1022" t="str">
            <v>ENLACE ÉTNICO NARP 5 - -</v>
          </cell>
          <cell r="AG1022" t="str">
            <v>CE_01 - Documentos con los principales resultados, logros y dificultades en el desarrollo de los operativos de recolección del Censo Económico Nacional Urbano (Línea Base 2024 94%)</v>
          </cell>
          <cell r="AH1022">
            <v>1</v>
          </cell>
          <cell r="AI1022">
            <v>0</v>
          </cell>
          <cell r="AJ1022">
            <v>0</v>
          </cell>
          <cell r="AK1022">
            <v>0</v>
          </cell>
          <cell r="AL1022">
            <v>0</v>
          </cell>
          <cell r="AM1022">
            <v>1</v>
          </cell>
          <cell r="AN1022" t="str">
            <v>CE_01</v>
          </cell>
          <cell r="AO1022">
            <v>8400000</v>
          </cell>
          <cell r="AP1022" t="str">
            <v>0</v>
          </cell>
          <cell r="AQ1022">
            <v>0</v>
          </cell>
          <cell r="AR1022" t="str">
            <v>0</v>
          </cell>
          <cell r="AS1022">
            <v>0</v>
          </cell>
          <cell r="AT1022">
            <v>8400000</v>
          </cell>
          <cell r="AU1022">
            <v>0</v>
          </cell>
        </row>
        <row r="1023">
          <cell r="A1023">
            <v>305010525</v>
          </cell>
          <cell r="B1023" t="str">
            <v>GIT Censo Económico</v>
          </cell>
          <cell r="C1023" t="str">
            <v>CE</v>
          </cell>
          <cell r="D1023" t="str">
            <v>CE_2025_DCD_BDC</v>
          </cell>
          <cell r="E1023" t="str">
            <v>Censo Economico</v>
          </cell>
          <cell r="F1023" t="str">
            <v>Producción de información estructural</v>
          </cell>
          <cell r="G1023" t="str">
            <v>Bases de datos Censal</v>
          </cell>
          <cell r="H1023" t="str">
            <v>CE-Producción de información estructural-Bases de datos Censal</v>
          </cell>
          <cell r="I1023" t="str">
            <v>202300000000099</v>
          </cell>
          <cell r="J1023" t="str">
            <v>DIRECCIÓN TERRITORIAL SUR OCCIDENTE</v>
          </cell>
          <cell r="K1023" t="str">
            <v>CALI</v>
          </cell>
          <cell r="L1023" t="str">
            <v>Talento Humano</v>
          </cell>
          <cell r="M1023" t="str">
            <v>Profesional</v>
          </cell>
          <cell r="N1023" t="str">
            <v>1</v>
          </cell>
          <cell r="O1023">
            <v>2</v>
          </cell>
          <cell r="P1023" t="str">
            <v>0</v>
          </cell>
          <cell r="Q1023" t="str">
            <v>2</v>
          </cell>
          <cell r="R1023">
            <v>100</v>
          </cell>
          <cell r="S1023">
            <v>4200000</v>
          </cell>
          <cell r="T1023" t="str">
            <v>2025-01-13 00:00:00</v>
          </cell>
          <cell r="U1023">
            <v>8400000</v>
          </cell>
          <cell r="V1023">
            <v>8400000</v>
          </cell>
          <cell r="W1023">
            <v>0</v>
          </cell>
          <cell r="X1023" t="str">
            <v>NO</v>
          </cell>
          <cell r="Y1023" t="str">
            <v>NO</v>
          </cell>
          <cell r="Z1023" t="str">
            <v>50425</v>
          </cell>
          <cell r="AA1023">
            <v>8400000</v>
          </cell>
          <cell r="AB1023">
            <v>0</v>
          </cell>
          <cell r="AC1023" t="str">
            <v>4831</v>
          </cell>
          <cell r="AD1023" t="str">
            <v>Dirección Territorial Cali</v>
          </cell>
          <cell r="AF1023" t="str">
            <v>ENLACE ÉTNICO NARP 4 - -</v>
          </cell>
          <cell r="AG1023" t="str">
            <v>CE_01 - Documentos con los principales resultados, logros y dificultades en el desarrollo de los operativos de recolección del Censo Económico Nacional Urbano (Línea Base 2024 94%)</v>
          </cell>
          <cell r="AH1023">
            <v>1</v>
          </cell>
          <cell r="AI1023">
            <v>0</v>
          </cell>
          <cell r="AJ1023">
            <v>0</v>
          </cell>
          <cell r="AK1023">
            <v>0</v>
          </cell>
          <cell r="AL1023">
            <v>0</v>
          </cell>
          <cell r="AM1023">
            <v>1</v>
          </cell>
          <cell r="AN1023" t="str">
            <v>CE_01</v>
          </cell>
          <cell r="AO1023">
            <v>8400000</v>
          </cell>
          <cell r="AP1023" t="str">
            <v>0</v>
          </cell>
          <cell r="AQ1023">
            <v>0</v>
          </cell>
          <cell r="AR1023" t="str">
            <v>0</v>
          </cell>
          <cell r="AS1023">
            <v>0</v>
          </cell>
          <cell r="AT1023">
            <v>8400000</v>
          </cell>
          <cell r="AU1023">
            <v>0</v>
          </cell>
        </row>
        <row r="1024">
          <cell r="A1024">
            <v>304810525</v>
          </cell>
          <cell r="B1024" t="str">
            <v>GIT Censo Económico</v>
          </cell>
          <cell r="C1024" t="str">
            <v>CE</v>
          </cell>
          <cell r="D1024" t="str">
            <v>CE_2025_DCD_BDC</v>
          </cell>
          <cell r="E1024" t="str">
            <v>Censo Economico</v>
          </cell>
          <cell r="F1024" t="str">
            <v>Producción de información estructural</v>
          </cell>
          <cell r="G1024" t="str">
            <v>Bases de datos Censal</v>
          </cell>
          <cell r="H1024" t="str">
            <v>CE-Producción de información estructural-Bases de datos Censal</v>
          </cell>
          <cell r="I1024" t="str">
            <v>202300000000099</v>
          </cell>
          <cell r="J1024" t="str">
            <v>DIRECCIÓN TERRITORIAL CENTRO</v>
          </cell>
          <cell r="K1024" t="str">
            <v>BOGOTÁ</v>
          </cell>
          <cell r="L1024" t="str">
            <v>Talento Humano</v>
          </cell>
          <cell r="M1024" t="str">
            <v>Profesional</v>
          </cell>
          <cell r="N1024" t="str">
            <v>1</v>
          </cell>
          <cell r="O1024">
            <v>2</v>
          </cell>
          <cell r="P1024" t="str">
            <v>0</v>
          </cell>
          <cell r="Q1024" t="str">
            <v>2</v>
          </cell>
          <cell r="R1024">
            <v>100</v>
          </cell>
          <cell r="S1024">
            <v>4200000</v>
          </cell>
          <cell r="T1024" t="str">
            <v>2025-01-13 00:00:00</v>
          </cell>
          <cell r="U1024">
            <v>8400000</v>
          </cell>
          <cell r="V1024">
            <v>8400000</v>
          </cell>
          <cell r="W1024">
            <v>0</v>
          </cell>
          <cell r="X1024" t="str">
            <v>NO</v>
          </cell>
          <cell r="Y1024" t="str">
            <v>NO</v>
          </cell>
          <cell r="Z1024" t="str">
            <v>93125</v>
          </cell>
          <cell r="AA1024">
            <v>8400000</v>
          </cell>
          <cell r="AB1024">
            <v>0</v>
          </cell>
          <cell r="AC1024" t="str">
            <v>3504</v>
          </cell>
          <cell r="AD1024" t="str">
            <v>Dirección Territorial Bogotá</v>
          </cell>
          <cell r="AF1024" t="str">
            <v>ENLACE ÉTNICO NARP 2 - -</v>
          </cell>
          <cell r="AG1024" t="str">
            <v>CE_01 - Documentos con los principales resultados, logros y dificultades en el desarrollo de los operativos de recolección del Censo Económico Nacional Urbano (Línea Base 2024 94%)</v>
          </cell>
          <cell r="AH1024">
            <v>1</v>
          </cell>
          <cell r="AI1024">
            <v>0</v>
          </cell>
          <cell r="AJ1024">
            <v>0</v>
          </cell>
          <cell r="AK1024">
            <v>0</v>
          </cell>
          <cell r="AL1024">
            <v>0</v>
          </cell>
          <cell r="AM1024">
            <v>1</v>
          </cell>
          <cell r="AN1024" t="str">
            <v>CE_01</v>
          </cell>
          <cell r="AO1024">
            <v>8400000</v>
          </cell>
          <cell r="AP1024" t="str">
            <v>0</v>
          </cell>
          <cell r="AQ1024">
            <v>0</v>
          </cell>
          <cell r="AR1024" t="str">
            <v>0</v>
          </cell>
          <cell r="AS1024">
            <v>0</v>
          </cell>
          <cell r="AT1024">
            <v>8400000</v>
          </cell>
          <cell r="AU1024">
            <v>0</v>
          </cell>
        </row>
        <row r="1025">
          <cell r="A1025">
            <v>304710525</v>
          </cell>
          <cell r="B1025" t="str">
            <v>GIT Censo Económico</v>
          </cell>
          <cell r="C1025" t="str">
            <v>CE</v>
          </cell>
          <cell r="D1025" t="str">
            <v>CE_2025_DCD_BDC</v>
          </cell>
          <cell r="E1025" t="str">
            <v>Censo Economico</v>
          </cell>
          <cell r="F1025" t="str">
            <v>Producción de información estructural</v>
          </cell>
          <cell r="G1025" t="str">
            <v>Bases de datos Censal</v>
          </cell>
          <cell r="H1025" t="str">
            <v>CE-Producción de información estructural-Bases de datos Censal</v>
          </cell>
          <cell r="I1025" t="str">
            <v>202300000000099</v>
          </cell>
          <cell r="J1025" t="str">
            <v>DIRECCIÓN TERRITORIAL NORTE</v>
          </cell>
          <cell r="K1025" t="str">
            <v>BARRANQUILLA</v>
          </cell>
          <cell r="L1025" t="str">
            <v>Talento Humano</v>
          </cell>
          <cell r="M1025" t="str">
            <v>Profesional</v>
          </cell>
          <cell r="N1025" t="str">
            <v>1</v>
          </cell>
          <cell r="O1025">
            <v>2</v>
          </cell>
          <cell r="P1025" t="str">
            <v>0</v>
          </cell>
          <cell r="Q1025" t="str">
            <v>2</v>
          </cell>
          <cell r="R1025">
            <v>100</v>
          </cell>
          <cell r="S1025">
            <v>4200000</v>
          </cell>
          <cell r="T1025" t="str">
            <v>2025-01-13 00:00:00</v>
          </cell>
          <cell r="U1025">
            <v>8400000</v>
          </cell>
          <cell r="V1025">
            <v>8400000</v>
          </cell>
          <cell r="W1025">
            <v>0</v>
          </cell>
          <cell r="X1025" t="str">
            <v>NO</v>
          </cell>
          <cell r="Y1025" t="str">
            <v>NO</v>
          </cell>
          <cell r="Z1025" t="str">
            <v>69925</v>
          </cell>
          <cell r="AA1025">
            <v>8400000</v>
          </cell>
          <cell r="AB1025">
            <v>0</v>
          </cell>
          <cell r="AC1025" t="str">
            <v>2257</v>
          </cell>
          <cell r="AD1025" t="str">
            <v>Dirección Territorial Barranquilla</v>
          </cell>
          <cell r="AF1025" t="str">
            <v>ENLACE ÉTNICO NARP 1 - -</v>
          </cell>
          <cell r="AG1025" t="str">
            <v>CE_01 - Documentos con los principales resultados, logros y dificultades en el desarrollo de los operativos de recolección del Censo Económico Nacional Urbano (Línea Base 2024 94%)</v>
          </cell>
          <cell r="AH1025">
            <v>1</v>
          </cell>
          <cell r="AI1025">
            <v>0</v>
          </cell>
          <cell r="AJ1025">
            <v>0</v>
          </cell>
          <cell r="AK1025">
            <v>0</v>
          </cell>
          <cell r="AL1025">
            <v>0</v>
          </cell>
          <cell r="AM1025">
            <v>1</v>
          </cell>
          <cell r="AN1025" t="str">
            <v>CE_01</v>
          </cell>
          <cell r="AO1025">
            <v>8400000</v>
          </cell>
          <cell r="AP1025" t="str">
            <v>0</v>
          </cell>
          <cell r="AQ1025">
            <v>0</v>
          </cell>
          <cell r="AR1025" t="str">
            <v>0</v>
          </cell>
          <cell r="AS1025">
            <v>0</v>
          </cell>
          <cell r="AT1025">
            <v>8400000</v>
          </cell>
          <cell r="AU1025">
            <v>0</v>
          </cell>
        </row>
        <row r="1026">
          <cell r="A1026">
            <v>339110525</v>
          </cell>
          <cell r="B1026" t="str">
            <v>GIT Censo Económico</v>
          </cell>
          <cell r="C1026" t="str">
            <v>CE</v>
          </cell>
          <cell r="D1026" t="str">
            <v>CE_2025_GIT_CE_BDC</v>
          </cell>
          <cell r="E1026" t="str">
            <v>Censo Economico</v>
          </cell>
          <cell r="F1026" t="str">
            <v>Producción de información estructural</v>
          </cell>
          <cell r="G1026" t="str">
            <v>Bases de datos Censal</v>
          </cell>
          <cell r="H1026" t="str">
            <v>CE-Producción de información estructural-Bases de datos Censal</v>
          </cell>
          <cell r="I1026" t="str">
            <v>202300000000099</v>
          </cell>
          <cell r="J1026" t="str">
            <v>DIRECCIÓN TERRITORIAL CENTRAL</v>
          </cell>
          <cell r="K1026" t="str">
            <v>DANE CENTRAL</v>
          </cell>
          <cell r="L1026" t="str">
            <v>Talento Humano</v>
          </cell>
          <cell r="M1026" t="str">
            <v>Profesional</v>
          </cell>
          <cell r="N1026" t="str">
            <v>1</v>
          </cell>
          <cell r="O1026">
            <v>11</v>
          </cell>
          <cell r="P1026" t="str">
            <v>0</v>
          </cell>
          <cell r="Q1026" t="str">
            <v>11.0000000000</v>
          </cell>
          <cell r="R1026">
            <v>100</v>
          </cell>
          <cell r="S1026">
            <v>10541000</v>
          </cell>
          <cell r="T1026" t="str">
            <v>2025-01-20</v>
          </cell>
          <cell r="U1026">
            <v>115951000</v>
          </cell>
          <cell r="V1026">
            <v>115951000</v>
          </cell>
          <cell r="W1026">
            <v>0</v>
          </cell>
          <cell r="X1026" t="str">
            <v>NO</v>
          </cell>
          <cell r="Y1026" t="str">
            <v>NO</v>
          </cell>
          <cell r="Z1026" t="str">
            <v>40025</v>
          </cell>
          <cell r="AA1026">
            <v>115951000</v>
          </cell>
          <cell r="AB1026">
            <v>0</v>
          </cell>
          <cell r="AC1026" t="str">
            <v>568</v>
          </cell>
          <cell r="AD1026" t="str">
            <v>GIT Censo Económico</v>
          </cell>
          <cell r="AF1026" t="str">
            <v>IVAN ALBERTO BERNAL - PROCESAMIENTO 3</v>
          </cell>
          <cell r="AG1026" t="str">
            <v>CE_01 - Documentos con los principales resultados, logros y dificultades en el desarrollo de los operativos de recolección del Censo Económico Nacional Urbano (Línea Base 2024 94%)</v>
          </cell>
          <cell r="AH1026">
            <v>1</v>
          </cell>
          <cell r="AI1026">
            <v>0</v>
          </cell>
          <cell r="AJ1026">
            <v>0</v>
          </cell>
          <cell r="AK1026">
            <v>0</v>
          </cell>
          <cell r="AL1026">
            <v>0</v>
          </cell>
          <cell r="AM1026">
            <v>1</v>
          </cell>
          <cell r="AN1026" t="str">
            <v>CE_01</v>
          </cell>
          <cell r="AO1026">
            <v>115951000</v>
          </cell>
          <cell r="AP1026" t="str">
            <v>0</v>
          </cell>
          <cell r="AQ1026">
            <v>0</v>
          </cell>
          <cell r="AR1026" t="str">
            <v>0</v>
          </cell>
          <cell r="AS1026">
            <v>0</v>
          </cell>
          <cell r="AT1026">
            <v>115951000</v>
          </cell>
          <cell r="AU1026">
            <v>0</v>
          </cell>
        </row>
        <row r="1027">
          <cell r="A1027">
            <v>505710525</v>
          </cell>
          <cell r="B1027" t="str">
            <v>GIT Censo Económico</v>
          </cell>
          <cell r="C1027" t="str">
            <v>CE</v>
          </cell>
          <cell r="D1027" t="str">
            <v>CE_2025_DRA_BDC</v>
          </cell>
          <cell r="E1027" t="str">
            <v>Censo Economico</v>
          </cell>
          <cell r="F1027" t="str">
            <v>Producción de información estructural</v>
          </cell>
          <cell r="G1027" t="str">
            <v>Bases de datos Censal</v>
          </cell>
          <cell r="H1027" t="str">
            <v>CE-Producción de información estructural-Bases de datos Censal</v>
          </cell>
          <cell r="I1027" t="str">
            <v>202300000000099</v>
          </cell>
          <cell r="J1027" t="str">
            <v>DIRECCIÓN TERRITORIAL NOROCCIDENTE</v>
          </cell>
          <cell r="K1027" t="str">
            <v>MEDELLÍN</v>
          </cell>
          <cell r="L1027" t="str">
            <v>Talento Humano</v>
          </cell>
          <cell r="M1027" t="str">
            <v>Tecnico</v>
          </cell>
          <cell r="N1027" t="str">
            <v>1</v>
          </cell>
          <cell r="O1027">
            <v>3</v>
          </cell>
          <cell r="P1027" t="str">
            <v>0</v>
          </cell>
          <cell r="Q1027" t="str">
            <v>3.0000000000</v>
          </cell>
          <cell r="R1027">
            <v>100</v>
          </cell>
          <cell r="S1027">
            <v>3500000</v>
          </cell>
          <cell r="T1027" t="str">
            <v>2025-10-01</v>
          </cell>
          <cell r="U1027">
            <v>10500000</v>
          </cell>
          <cell r="W1027">
            <v>10500000</v>
          </cell>
          <cell r="X1027" t="str">
            <v>NO</v>
          </cell>
          <cell r="Y1027" t="str">
            <v>NO</v>
          </cell>
          <cell r="AF1027" t="str">
            <v>TH FORTALECIMIENTO ADMINISTRATIVO TERRITORIAL</v>
          </cell>
          <cell r="AG1027" t="str">
            <v>CE_01 - Documentos con los principales resultados, logros y dificultades en el desarrollo de los operativos de recolección del Censo Económico Nacional Urbano (Línea Base 2024 94%)</v>
          </cell>
          <cell r="AH1027">
            <v>1</v>
          </cell>
          <cell r="AI1027" t="str">
            <v/>
          </cell>
          <cell r="AJ1027">
            <v>0</v>
          </cell>
          <cell r="AK1027" t="str">
            <v/>
          </cell>
          <cell r="AL1027">
            <v>0</v>
          </cell>
          <cell r="AM1027">
            <v>1</v>
          </cell>
          <cell r="AN1027" t="str">
            <v xml:space="preserve">CE_01 </v>
          </cell>
          <cell r="AO1027">
            <v>10500000</v>
          </cell>
          <cell r="AP1027" t="str">
            <v/>
          </cell>
          <cell r="AQ1027">
            <v>0</v>
          </cell>
          <cell r="AR1027" t="str">
            <v/>
          </cell>
          <cell r="AS1027">
            <v>0</v>
          </cell>
          <cell r="AT1027">
            <v>10500000</v>
          </cell>
          <cell r="AU1027">
            <v>0</v>
          </cell>
        </row>
        <row r="1028">
          <cell r="A1028">
            <v>505810525</v>
          </cell>
          <cell r="B1028" t="str">
            <v>GIT Censo Económico</v>
          </cell>
          <cell r="C1028" t="str">
            <v>CE</v>
          </cell>
          <cell r="D1028" t="str">
            <v>CE_2025_DRA_BDC</v>
          </cell>
          <cell r="E1028" t="str">
            <v>Censo Economico</v>
          </cell>
          <cell r="F1028" t="str">
            <v>Producción de información estructural</v>
          </cell>
          <cell r="G1028" t="str">
            <v>Bases de datos Censal</v>
          </cell>
          <cell r="H1028" t="str">
            <v>CE-Producción de información estructural-Bases de datos Censal</v>
          </cell>
          <cell r="I1028" t="str">
            <v>202300000000099</v>
          </cell>
          <cell r="J1028" t="str">
            <v>DIRECCIÓN TERRITORIAL NOROCCIDENTE</v>
          </cell>
          <cell r="K1028" t="str">
            <v>MEDELLÍN</v>
          </cell>
          <cell r="L1028" t="str">
            <v>Talento Humano</v>
          </cell>
          <cell r="M1028" t="str">
            <v>Profesional</v>
          </cell>
          <cell r="N1028" t="str">
            <v>1</v>
          </cell>
          <cell r="O1028">
            <v>3</v>
          </cell>
          <cell r="P1028" t="str">
            <v>0</v>
          </cell>
          <cell r="Q1028" t="str">
            <v>3.0000000000</v>
          </cell>
          <cell r="R1028">
            <v>100</v>
          </cell>
          <cell r="S1028">
            <v>4725000</v>
          </cell>
          <cell r="T1028" t="str">
            <v>2025-10-01</v>
          </cell>
          <cell r="U1028">
            <v>14175000</v>
          </cell>
          <cell r="W1028">
            <v>14175000</v>
          </cell>
          <cell r="X1028" t="str">
            <v>NO</v>
          </cell>
          <cell r="Y1028" t="str">
            <v>NO</v>
          </cell>
          <cell r="AF1028" t="str">
            <v>TH FORTALECIMIENTO JURÍDICO TERRITORIAL</v>
          </cell>
          <cell r="AG1028" t="str">
            <v>CE_01 - Documentos con los principales resultados, logros y dificultades en el desarrollo de los operativos de recolección del Censo Económico Nacional Urbano (Línea Base 2024 94%)</v>
          </cell>
          <cell r="AH1028">
            <v>1</v>
          </cell>
          <cell r="AI1028" t="str">
            <v/>
          </cell>
          <cell r="AJ1028">
            <v>0</v>
          </cell>
          <cell r="AK1028" t="str">
            <v/>
          </cell>
          <cell r="AL1028">
            <v>0</v>
          </cell>
          <cell r="AM1028">
            <v>1</v>
          </cell>
          <cell r="AN1028" t="str">
            <v xml:space="preserve">CE_01 </v>
          </cell>
          <cell r="AO1028">
            <v>14175000</v>
          </cell>
          <cell r="AP1028" t="str">
            <v/>
          </cell>
          <cell r="AQ1028">
            <v>0</v>
          </cell>
          <cell r="AR1028" t="str">
            <v/>
          </cell>
          <cell r="AS1028">
            <v>0</v>
          </cell>
          <cell r="AT1028">
            <v>14175000</v>
          </cell>
          <cell r="AU1028">
            <v>0</v>
          </cell>
        </row>
        <row r="1029">
          <cell r="A1029">
            <v>505910525</v>
          </cell>
          <cell r="B1029" t="str">
            <v>GIT Censo Económico</v>
          </cell>
          <cell r="C1029" t="str">
            <v>CE</v>
          </cell>
          <cell r="D1029" t="str">
            <v>CE_2025_DRA_BDC</v>
          </cell>
          <cell r="E1029" t="str">
            <v>Censo Economico</v>
          </cell>
          <cell r="F1029" t="str">
            <v>Producción de información estructural</v>
          </cell>
          <cell r="G1029" t="str">
            <v>Bases de datos Censal</v>
          </cell>
          <cell r="H1029" t="str">
            <v>CE-Producción de información estructural-Bases de datos Censal</v>
          </cell>
          <cell r="I1029" t="str">
            <v>202300000000099</v>
          </cell>
          <cell r="J1029" t="str">
            <v>DIRECCIÓN TERRITORIAL NOROCCIDENTE</v>
          </cell>
          <cell r="K1029" t="str">
            <v>MEDELLÍN</v>
          </cell>
          <cell r="L1029" t="str">
            <v>Talento Humano</v>
          </cell>
          <cell r="M1029" t="str">
            <v>Profesional Junior</v>
          </cell>
          <cell r="N1029" t="str">
            <v>1</v>
          </cell>
          <cell r="O1029">
            <v>2</v>
          </cell>
          <cell r="P1029" t="str">
            <v>11</v>
          </cell>
          <cell r="Q1029" t="str">
            <v>2.3666666667</v>
          </cell>
          <cell r="S1029">
            <v>4725000</v>
          </cell>
          <cell r="T1029" t="str">
            <v>2025-10-01</v>
          </cell>
          <cell r="U1029"/>
          <cell r="X1029" t="str">
            <v>NO</v>
          </cell>
          <cell r="Y1029" t="str">
            <v>NO</v>
          </cell>
          <cell r="AF1029" t="str">
            <v>TH FORTALECIMIENTO JURÍDICO TERRITORIAL</v>
          </cell>
          <cell r="AG1029" t="str">
            <v>CE_01 - Documentos con los principales resultados, logros y dificultades en el desarrollo de los operativos de recolección del Censo Económico Nacional Urbano (Línea Base 2024 94%)</v>
          </cell>
          <cell r="AH1029">
            <v>1</v>
          </cell>
          <cell r="AI1029" t="str">
            <v/>
          </cell>
          <cell r="AJ1029">
            <v>0</v>
          </cell>
          <cell r="AK1029" t="str">
            <v/>
          </cell>
          <cell r="AL1029">
            <v>0</v>
          </cell>
          <cell r="AM1029">
            <v>1</v>
          </cell>
          <cell r="AN1029" t="str">
            <v xml:space="preserve">CE_01 </v>
          </cell>
          <cell r="AO1029">
            <v>0</v>
          </cell>
          <cell r="AP1029" t="str">
            <v/>
          </cell>
          <cell r="AQ1029">
            <v>0</v>
          </cell>
          <cell r="AR1029" t="str">
            <v/>
          </cell>
          <cell r="AS1029">
            <v>0</v>
          </cell>
          <cell r="AT1029">
            <v>0</v>
          </cell>
          <cell r="AU1029">
            <v>0</v>
          </cell>
        </row>
        <row r="1030">
          <cell r="A1030">
            <v>506010525</v>
          </cell>
          <cell r="B1030" t="str">
            <v>GIT Censo Económico</v>
          </cell>
          <cell r="C1030" t="str">
            <v>CE</v>
          </cell>
          <cell r="D1030" t="str">
            <v>CE_2025_DRA_BDC</v>
          </cell>
          <cell r="E1030" t="str">
            <v>Censo Economico</v>
          </cell>
          <cell r="F1030" t="str">
            <v>Producción de información estructural</v>
          </cell>
          <cell r="G1030" t="str">
            <v>Bases de datos Censal</v>
          </cell>
          <cell r="H1030" t="str">
            <v>CE-Producción de información estructural-Bases de datos Censal</v>
          </cell>
          <cell r="I1030" t="str">
            <v>202300000000099</v>
          </cell>
          <cell r="J1030" t="str">
            <v>DIRECCIÓN TERRITORIAL NOROCCIDENTE</v>
          </cell>
          <cell r="K1030" t="str">
            <v>MEDELLÍN</v>
          </cell>
          <cell r="L1030" t="str">
            <v>Talento Humano</v>
          </cell>
          <cell r="M1030" t="str">
            <v>Profesional</v>
          </cell>
          <cell r="N1030" t="str">
            <v>1</v>
          </cell>
          <cell r="O1030">
            <v>2</v>
          </cell>
          <cell r="P1030" t="str">
            <v>11</v>
          </cell>
          <cell r="Q1030" t="str">
            <v>2.3666666667</v>
          </cell>
          <cell r="R1030">
            <v>100</v>
          </cell>
          <cell r="S1030">
            <v>4725000</v>
          </cell>
          <cell r="T1030" t="str">
            <v>2025-10-01</v>
          </cell>
          <cell r="U1030">
            <v>11182500</v>
          </cell>
          <cell r="W1030">
            <v>11182500</v>
          </cell>
          <cell r="X1030" t="str">
            <v>NO</v>
          </cell>
          <cell r="Y1030" t="str">
            <v>NO</v>
          </cell>
          <cell r="AF1030" t="str">
            <v>TH FORTALECIMIENTO JURÍDICO TERRITORIAL</v>
          </cell>
          <cell r="AG1030" t="str">
            <v>CE_01 - Documentos con los principales resultados, logros y dificultades en el desarrollo de los operativos de recolección del Censo Económico Nacional Urbano (Línea Base 2024 94%)</v>
          </cell>
          <cell r="AH1030">
            <v>1</v>
          </cell>
          <cell r="AI1030" t="str">
            <v/>
          </cell>
          <cell r="AJ1030">
            <v>0</v>
          </cell>
          <cell r="AK1030" t="str">
            <v/>
          </cell>
          <cell r="AL1030">
            <v>0</v>
          </cell>
          <cell r="AM1030">
            <v>1</v>
          </cell>
          <cell r="AN1030" t="str">
            <v xml:space="preserve">CE_01 </v>
          </cell>
          <cell r="AO1030">
            <v>11182500</v>
          </cell>
          <cell r="AP1030" t="str">
            <v/>
          </cell>
          <cell r="AQ1030">
            <v>0</v>
          </cell>
          <cell r="AR1030" t="str">
            <v/>
          </cell>
          <cell r="AS1030">
            <v>0</v>
          </cell>
          <cell r="AT1030">
            <v>11182500</v>
          </cell>
          <cell r="AU1030">
            <v>0</v>
          </cell>
        </row>
        <row r="1031">
          <cell r="A1031">
            <v>304210525</v>
          </cell>
          <cell r="B1031" t="str">
            <v>GIT Censo Económico</v>
          </cell>
          <cell r="C1031" t="str">
            <v>CE</v>
          </cell>
          <cell r="D1031" t="str">
            <v>CE_2025_DRA_BDC</v>
          </cell>
          <cell r="E1031" t="str">
            <v>Censo Economico</v>
          </cell>
          <cell r="F1031" t="str">
            <v>Producción de información estructural</v>
          </cell>
          <cell r="G1031" t="str">
            <v>Bases de datos Censal</v>
          </cell>
          <cell r="H1031" t="str">
            <v>CE-Producción de información estructural-Bases de datos Censal</v>
          </cell>
          <cell r="I1031" t="str">
            <v>202300000000099</v>
          </cell>
          <cell r="J1031" t="str">
            <v>DIRECCIÓN TERRITORIAL NOROCCIDENTE</v>
          </cell>
          <cell r="K1031" t="str">
            <v>MONTERÍA_MED</v>
          </cell>
          <cell r="L1031" t="str">
            <v>Talento Humano</v>
          </cell>
          <cell r="M1031" t="str">
            <v>Encuestador Basico</v>
          </cell>
          <cell r="N1031" t="str">
            <v>1</v>
          </cell>
          <cell r="O1031">
            <v>6</v>
          </cell>
          <cell r="P1031" t="str">
            <v>2</v>
          </cell>
          <cell r="Q1031" t="str">
            <v>6.0666666667</v>
          </cell>
          <cell r="R1031">
            <v>100</v>
          </cell>
          <cell r="S1031">
            <v>2500000</v>
          </cell>
          <cell r="T1031" t="str">
            <v>2025-03-24</v>
          </cell>
          <cell r="U1031">
            <v>15166666.67</v>
          </cell>
          <cell r="V1031">
            <v>15166666.66</v>
          </cell>
          <cell r="W1031">
            <v>9.9999997764825821E-3</v>
          </cell>
          <cell r="X1031" t="str">
            <v>NO</v>
          </cell>
          <cell r="Y1031" t="str">
            <v>NO</v>
          </cell>
          <cell r="Z1031" t="str">
            <v>44825</v>
          </cell>
          <cell r="AA1031">
            <v>15166666.66</v>
          </cell>
          <cell r="AB1031">
            <v>9.9999997764825821E-3</v>
          </cell>
          <cell r="AC1031" t="str">
            <v>5081</v>
          </cell>
          <cell r="AD1031" t="str">
            <v>Dirección Territorial Medellín</v>
          </cell>
          <cell r="AF1031" t="str">
            <v>LILI VANESSA VELLOJIN MORA - -</v>
          </cell>
          <cell r="AG1031" t="str">
            <v>CE_01 - Documentos con los principales resultados, logros y dificultades en el desarrollo de los operativos de recolección del Censo Económico Nacional Urbano (Línea Base 2024 94%)</v>
          </cell>
          <cell r="AH1031">
            <v>1</v>
          </cell>
          <cell r="AI1031">
            <v>0</v>
          </cell>
          <cell r="AJ1031">
            <v>0</v>
          </cell>
          <cell r="AK1031">
            <v>0</v>
          </cell>
          <cell r="AL1031">
            <v>0</v>
          </cell>
          <cell r="AM1031">
            <v>1</v>
          </cell>
          <cell r="AN1031" t="str">
            <v>CE_01</v>
          </cell>
          <cell r="AO1031">
            <v>15166666.67</v>
          </cell>
          <cell r="AP1031" t="str">
            <v>0</v>
          </cell>
          <cell r="AQ1031">
            <v>0</v>
          </cell>
          <cell r="AR1031" t="str">
            <v>0</v>
          </cell>
          <cell r="AS1031">
            <v>0</v>
          </cell>
          <cell r="AT1031">
            <v>15166666.67</v>
          </cell>
          <cell r="AU1031">
            <v>0</v>
          </cell>
        </row>
        <row r="1032">
          <cell r="A1032">
            <v>395610525</v>
          </cell>
          <cell r="B1032" t="str">
            <v>GIT Censo Económico</v>
          </cell>
          <cell r="C1032" t="str">
            <v>CE</v>
          </cell>
          <cell r="D1032" t="str">
            <v>CE_2025_DICE_SE</v>
          </cell>
          <cell r="E1032" t="str">
            <v>Censo Economico</v>
          </cell>
          <cell r="F1032" t="str">
            <v>Producción de información estructural</v>
          </cell>
          <cell r="G1032" t="str">
            <v>Servicio de evaluación</v>
          </cell>
          <cell r="H1032" t="str">
            <v>CE-Producción de información estructural-Servicio de evaluación</v>
          </cell>
          <cell r="I1032" t="str">
            <v>202300000000099</v>
          </cell>
          <cell r="J1032" t="str">
            <v>DIRECCIÓN TERRITORIAL CENTRAL</v>
          </cell>
          <cell r="K1032" t="str">
            <v>DANE CENTRAL</v>
          </cell>
          <cell r="L1032" t="str">
            <v>Talento Humano</v>
          </cell>
          <cell r="M1032" t="str">
            <v>Profesional</v>
          </cell>
          <cell r="N1032" t="str">
            <v>1</v>
          </cell>
          <cell r="O1032">
            <v>8</v>
          </cell>
          <cell r="P1032" t="str">
            <v>10</v>
          </cell>
          <cell r="Q1032" t="str">
            <v>8.3333333333</v>
          </cell>
          <cell r="R1032">
            <v>100</v>
          </cell>
          <cell r="S1032">
            <v>7500000</v>
          </cell>
          <cell r="T1032" t="str">
            <v>2025-04-15</v>
          </cell>
          <cell r="U1032">
            <v>62500000</v>
          </cell>
          <cell r="V1032">
            <v>62500000</v>
          </cell>
          <cell r="W1032">
            <v>0</v>
          </cell>
          <cell r="X1032" t="str">
            <v>no</v>
          </cell>
          <cell r="Y1032" t="str">
            <v>no</v>
          </cell>
          <cell r="Z1032" t="str">
            <v>94725</v>
          </cell>
          <cell r="AA1032">
            <v>62500000</v>
          </cell>
          <cell r="AB1032">
            <v>0</v>
          </cell>
          <cell r="AC1032" t="str">
            <v>5247</v>
          </cell>
          <cell r="AD1032" t="str">
            <v>GIT Censo Económico</v>
          </cell>
          <cell r="AF1032" t="str">
            <v>VANESSA IVETH FUERTES GARCÍA</v>
          </cell>
          <cell r="AG1032" t="str">
            <v>CE_01 - Documentos con los principales resultados, logros y dificultades en el desarrollo de los operativos de recolección del Censo Económico Nacional Urbano (Línea Base 2024 94%)</v>
          </cell>
          <cell r="AH1032">
            <v>1</v>
          </cell>
          <cell r="AI1032">
            <v>0</v>
          </cell>
          <cell r="AJ1032">
            <v>0</v>
          </cell>
          <cell r="AK1032">
            <v>0</v>
          </cell>
          <cell r="AL1032">
            <v>0</v>
          </cell>
          <cell r="AM1032">
            <v>1</v>
          </cell>
          <cell r="AN1032" t="str">
            <v>CE_01</v>
          </cell>
          <cell r="AO1032">
            <v>62500000</v>
          </cell>
          <cell r="AP1032" t="str">
            <v>0</v>
          </cell>
          <cell r="AQ1032">
            <v>0</v>
          </cell>
          <cell r="AR1032" t="str">
            <v>0</v>
          </cell>
          <cell r="AS1032">
            <v>0</v>
          </cell>
          <cell r="AT1032">
            <v>62500000</v>
          </cell>
          <cell r="AU1032">
            <v>0</v>
          </cell>
        </row>
        <row r="1033">
          <cell r="A1033">
            <v>358810525</v>
          </cell>
          <cell r="B1033" t="str">
            <v>GIT Censo Económico</v>
          </cell>
          <cell r="C1033" t="str">
            <v>CE</v>
          </cell>
          <cell r="D1033" t="str">
            <v>CE_2025_DICE_SE</v>
          </cell>
          <cell r="E1033" t="str">
            <v>Censo Economico</v>
          </cell>
          <cell r="F1033" t="str">
            <v>Producción de información estructural</v>
          </cell>
          <cell r="G1033" t="str">
            <v>Servicio de evaluación</v>
          </cell>
          <cell r="H1033" t="str">
            <v>CE-Producción de información estructural-Servicio de evaluación</v>
          </cell>
          <cell r="I1033" t="str">
            <v>202300000000099</v>
          </cell>
          <cell r="J1033" t="str">
            <v>DIRECCIÓN TERRITORIAL CENTRAL</v>
          </cell>
          <cell r="K1033" t="str">
            <v>DANE CENTRAL</v>
          </cell>
          <cell r="L1033" t="str">
            <v>Talento Humano</v>
          </cell>
          <cell r="M1033" t="str">
            <v>Profesional</v>
          </cell>
          <cell r="N1033" t="str">
            <v>1</v>
          </cell>
          <cell r="O1033">
            <v>8</v>
          </cell>
          <cell r="P1033" t="str">
            <v>27</v>
          </cell>
          <cell r="Q1033" t="str">
            <v>8.9000000000</v>
          </cell>
          <cell r="R1033">
            <v>100</v>
          </cell>
          <cell r="S1033">
            <v>6100000</v>
          </cell>
          <cell r="T1033" t="str">
            <v>2025-03-01</v>
          </cell>
          <cell r="U1033">
            <v>54290000</v>
          </cell>
          <cell r="V1033">
            <v>54290000</v>
          </cell>
          <cell r="W1033">
            <v>0</v>
          </cell>
          <cell r="X1033" t="str">
            <v>no</v>
          </cell>
          <cell r="Y1033" t="str">
            <v>no</v>
          </cell>
          <cell r="Z1033" t="str">
            <v>90025</v>
          </cell>
          <cell r="AA1033">
            <v>54290000</v>
          </cell>
          <cell r="AB1033">
            <v>0</v>
          </cell>
          <cell r="AC1033" t="str">
            <v>3476</v>
          </cell>
          <cell r="AD1033" t="str">
            <v>GIT Censo Económico</v>
          </cell>
          <cell r="AF1033" t="str">
            <v>APRENDIZAJE PAR ANGÉLICA</v>
          </cell>
          <cell r="AG1033" t="str">
            <v>CE_01 - Documentos con los principales resultados, logros y dificultades en el desarrollo de los operativos de recolección del Censo Económico Nacional Urbano (Línea Base 2024 94%)</v>
          </cell>
          <cell r="AH1033">
            <v>1</v>
          </cell>
          <cell r="AI1033">
            <v>0</v>
          </cell>
          <cell r="AJ1033">
            <v>0</v>
          </cell>
          <cell r="AK1033">
            <v>0</v>
          </cell>
          <cell r="AL1033">
            <v>0</v>
          </cell>
          <cell r="AM1033">
            <v>1</v>
          </cell>
          <cell r="AN1033" t="str">
            <v>CE_01</v>
          </cell>
          <cell r="AO1033">
            <v>54290000</v>
          </cell>
          <cell r="AP1033" t="str">
            <v>0</v>
          </cell>
          <cell r="AQ1033">
            <v>0</v>
          </cell>
          <cell r="AR1033" t="str">
            <v>0</v>
          </cell>
          <cell r="AS1033">
            <v>0</v>
          </cell>
          <cell r="AT1033">
            <v>54290000</v>
          </cell>
          <cell r="AU1033">
            <v>0</v>
          </cell>
        </row>
        <row r="1034">
          <cell r="A1034">
            <v>334910525</v>
          </cell>
          <cell r="B1034" t="str">
            <v>GIT Censo Económico</v>
          </cell>
          <cell r="C1034" t="str">
            <v>CE</v>
          </cell>
          <cell r="D1034" t="str">
            <v>CE_2025_DRA_BDC</v>
          </cell>
          <cell r="E1034" t="str">
            <v>Censo Economico</v>
          </cell>
          <cell r="F1034" t="str">
            <v>Producción de información estructural</v>
          </cell>
          <cell r="G1034" t="str">
            <v>Bases de datos Censal</v>
          </cell>
          <cell r="H1034" t="str">
            <v>CE-Producción de información estructural-Bases de datos Censal</v>
          </cell>
          <cell r="I1034" t="str">
            <v>202300000000099</v>
          </cell>
          <cell r="J1034" t="str">
            <v>DIRECCIÓN TERRITORIAL NORTE</v>
          </cell>
          <cell r="K1034" t="str">
            <v>BARRANQUILLA</v>
          </cell>
          <cell r="L1034" t="str">
            <v>Talento Humano</v>
          </cell>
          <cell r="M1034" t="str">
            <v>Tecnico</v>
          </cell>
          <cell r="N1034" t="str">
            <v>6</v>
          </cell>
          <cell r="O1034">
            <v>4</v>
          </cell>
          <cell r="P1034" t="str">
            <v>15</v>
          </cell>
          <cell r="Q1034" t="str">
            <v>4.5000000000</v>
          </cell>
          <cell r="R1034">
            <v>100</v>
          </cell>
          <cell r="S1034">
            <v>3072000</v>
          </cell>
          <cell r="T1034" t="str">
            <v>2025-01-15</v>
          </cell>
          <cell r="U1034">
            <v>82944000</v>
          </cell>
          <cell r="V1034">
            <v>82944000</v>
          </cell>
          <cell r="W1034">
            <v>0</v>
          </cell>
          <cell r="X1034" t="str">
            <v>NO</v>
          </cell>
          <cell r="Y1034" t="str">
            <v>NO</v>
          </cell>
          <cell r="Z1034" t="str">
            <v>47425</v>
          </cell>
          <cell r="AA1034">
            <v>82944000</v>
          </cell>
          <cell r="AB1034">
            <v>0</v>
          </cell>
          <cell r="AC1034" t="str">
            <v>318</v>
          </cell>
          <cell r="AD1034" t="str">
            <v>Direcciones Territoriales</v>
          </cell>
          <cell r="AF1034" t="str">
            <v>TH FORTALECIMIENTO ADMINISTRATIVO TERRITORIAL 1</v>
          </cell>
          <cell r="AG1034" t="str">
            <v>CE_01 - Documentos con los principales resultados, logros y dificultades en el desarrollo de los operativos de recolección del Censo Económico Nacional Urbano (Línea Base 2024 94%)</v>
          </cell>
          <cell r="AH1034">
            <v>1</v>
          </cell>
          <cell r="AI1034">
            <v>0</v>
          </cell>
          <cell r="AJ1034">
            <v>0</v>
          </cell>
          <cell r="AK1034">
            <v>0</v>
          </cell>
          <cell r="AL1034">
            <v>0</v>
          </cell>
          <cell r="AM1034">
            <v>1</v>
          </cell>
          <cell r="AN1034" t="str">
            <v>CE_01</v>
          </cell>
          <cell r="AO1034">
            <v>82944000</v>
          </cell>
          <cell r="AP1034" t="str">
            <v>0</v>
          </cell>
          <cell r="AQ1034">
            <v>0</v>
          </cell>
          <cell r="AR1034" t="str">
            <v>0</v>
          </cell>
          <cell r="AS1034">
            <v>0</v>
          </cell>
          <cell r="AT1034">
            <v>82944000</v>
          </cell>
          <cell r="AU1034">
            <v>0</v>
          </cell>
        </row>
        <row r="1035">
          <cell r="A1035">
            <v>506110525</v>
          </cell>
          <cell r="B1035" t="str">
            <v>GIT Censo Económico</v>
          </cell>
          <cell r="C1035" t="str">
            <v>CE</v>
          </cell>
          <cell r="D1035" t="str">
            <v>CE_2025_DRA_SE</v>
          </cell>
          <cell r="E1035" t="str">
            <v>Censo Economico</v>
          </cell>
          <cell r="F1035" t="str">
            <v>Producción de información estructural</v>
          </cell>
          <cell r="G1035" t="str">
            <v>Servicio de evaluación</v>
          </cell>
          <cell r="H1035" t="str">
            <v>CE-Producción de información estructural-Servicio de evaluación</v>
          </cell>
          <cell r="I1035" t="str">
            <v>202300000000099</v>
          </cell>
          <cell r="J1035" t="str">
            <v>DIRECCIÓN TERRITORIAL NOROCCIDENTE</v>
          </cell>
          <cell r="K1035" t="str">
            <v>MEDELLÍN</v>
          </cell>
          <cell r="L1035" t="str">
            <v>Talento Humano</v>
          </cell>
          <cell r="M1035" t="str">
            <v>Profesional Junior</v>
          </cell>
          <cell r="N1035" t="str">
            <v>1</v>
          </cell>
          <cell r="O1035">
            <v>3</v>
          </cell>
          <cell r="P1035" t="str">
            <v>12</v>
          </cell>
          <cell r="Q1035" t="str">
            <v>3.4000000000</v>
          </cell>
          <cell r="R1035">
            <v>100</v>
          </cell>
          <cell r="S1035">
            <v>4282000</v>
          </cell>
          <cell r="T1035" t="str">
            <v>2025-09-15</v>
          </cell>
          <cell r="U1035">
            <v>14558800</v>
          </cell>
          <cell r="V1035">
            <v>14558800</v>
          </cell>
          <cell r="W1035">
            <v>0</v>
          </cell>
          <cell r="X1035" t="str">
            <v>NO</v>
          </cell>
          <cell r="Y1035" t="str">
            <v>NO</v>
          </cell>
          <cell r="AB1035">
            <v>0</v>
          </cell>
          <cell r="AC1035" t="str">
            <v>6844</v>
          </cell>
          <cell r="AD1035" t="str">
            <v>Dirección Territorial Medellín</v>
          </cell>
          <cell r="AF1035" t="str">
            <v>TH FORTALECIMIENTO ADMINISTRATIVO TERRITORIAL</v>
          </cell>
          <cell r="AG1035" t="str">
            <v>CE_01 - Documentos con los principales resultados, logros y dificultades en el desarrollo de los operativos de recolección del Censo Económico Nacional Urbano (Línea Base 2024 94%)</v>
          </cell>
          <cell r="AH1035">
            <v>1</v>
          </cell>
          <cell r="AI1035" t="str">
            <v/>
          </cell>
          <cell r="AJ1035">
            <v>0</v>
          </cell>
          <cell r="AK1035" t="str">
            <v/>
          </cell>
          <cell r="AL1035">
            <v>0</v>
          </cell>
          <cell r="AM1035">
            <v>1</v>
          </cell>
          <cell r="AN1035" t="str">
            <v xml:space="preserve">CE_01 </v>
          </cell>
          <cell r="AO1035">
            <v>14558800</v>
          </cell>
          <cell r="AP1035" t="str">
            <v/>
          </cell>
          <cell r="AQ1035">
            <v>0</v>
          </cell>
          <cell r="AR1035" t="str">
            <v/>
          </cell>
          <cell r="AS1035">
            <v>0</v>
          </cell>
          <cell r="AT1035">
            <v>14558800</v>
          </cell>
          <cell r="AU1035">
            <v>0</v>
          </cell>
        </row>
        <row r="1036">
          <cell r="A1036">
            <v>395710525</v>
          </cell>
          <cell r="B1036" t="str">
            <v>GIT Censo Económico</v>
          </cell>
          <cell r="C1036" t="str">
            <v>CE</v>
          </cell>
          <cell r="D1036" t="str">
            <v>CE_2025_DICE_SE</v>
          </cell>
          <cell r="E1036" t="str">
            <v>Censo Economico</v>
          </cell>
          <cell r="F1036" t="str">
            <v>Producción de información estructural</v>
          </cell>
          <cell r="G1036" t="str">
            <v>Servicio de evaluación</v>
          </cell>
          <cell r="H1036" t="str">
            <v>CE-Producción de información estructural-Servicio de evaluación</v>
          </cell>
          <cell r="I1036" t="str">
            <v>202300000000099</v>
          </cell>
          <cell r="J1036" t="str">
            <v>DIRECCIÓN TERRITORIAL CENTRAL</v>
          </cell>
          <cell r="K1036" t="str">
            <v>DANE CENTRAL</v>
          </cell>
          <cell r="L1036" t="str">
            <v>Talento Humano</v>
          </cell>
          <cell r="M1036" t="str">
            <v>Profesional Junior</v>
          </cell>
          <cell r="N1036" t="str">
            <v>1</v>
          </cell>
          <cell r="O1036">
            <v>8</v>
          </cell>
          <cell r="P1036" t="str">
            <v>15</v>
          </cell>
          <cell r="Q1036" t="str">
            <v>8.5000000000</v>
          </cell>
          <cell r="R1036">
            <v>100</v>
          </cell>
          <cell r="S1036">
            <v>3200000</v>
          </cell>
          <cell r="T1036" t="str">
            <v>2025-04-15</v>
          </cell>
          <cell r="U1036">
            <v>27200000</v>
          </cell>
          <cell r="V1036">
            <v>27200000</v>
          </cell>
          <cell r="W1036">
            <v>0</v>
          </cell>
          <cell r="X1036" t="str">
            <v>NO</v>
          </cell>
          <cell r="Y1036" t="str">
            <v>NO</v>
          </cell>
          <cell r="Z1036" t="str">
            <v>94825</v>
          </cell>
          <cell r="AA1036">
            <v>27200000</v>
          </cell>
          <cell r="AB1036">
            <v>0</v>
          </cell>
          <cell r="AC1036" t="str">
            <v>5248</v>
          </cell>
          <cell r="AD1036" t="str">
            <v>GIT Censo Económico</v>
          </cell>
          <cell r="AF1036" t="str">
            <v>SANTIAGO RINCÓN</v>
          </cell>
          <cell r="AG1036" t="str">
            <v>CE_01 - Documentos con los principales resultados, logros y dificultades en el desarrollo de los operativos de recolección del Censo Económico Nacional Urbano (Línea Base 2024 94%)</v>
          </cell>
          <cell r="AH1036">
            <v>1</v>
          </cell>
          <cell r="AI1036">
            <v>0</v>
          </cell>
          <cell r="AJ1036">
            <v>0</v>
          </cell>
          <cell r="AK1036">
            <v>0</v>
          </cell>
          <cell r="AL1036">
            <v>0</v>
          </cell>
          <cell r="AM1036">
            <v>1</v>
          </cell>
          <cell r="AN1036" t="str">
            <v>CE_01</v>
          </cell>
          <cell r="AO1036">
            <v>27200000</v>
          </cell>
          <cell r="AP1036" t="str">
            <v>0</v>
          </cell>
          <cell r="AQ1036">
            <v>0</v>
          </cell>
          <cell r="AR1036" t="str">
            <v>0</v>
          </cell>
          <cell r="AS1036">
            <v>0</v>
          </cell>
          <cell r="AT1036">
            <v>27200000</v>
          </cell>
          <cell r="AU1036">
            <v>0</v>
          </cell>
        </row>
        <row r="1037">
          <cell r="A1037">
            <v>371810525</v>
          </cell>
          <cell r="B1037" t="str">
            <v>GIT Censo Económico</v>
          </cell>
          <cell r="C1037" t="str">
            <v>CE</v>
          </cell>
          <cell r="D1037" t="str">
            <v>CE_2025_DRA_BDC</v>
          </cell>
          <cell r="E1037" t="str">
            <v>Censo Economico</v>
          </cell>
          <cell r="F1037" t="str">
            <v>Producción de información estructural</v>
          </cell>
          <cell r="G1037" t="str">
            <v>Bases de datos Censal</v>
          </cell>
          <cell r="H1037" t="str">
            <v>CE-Producción de información estructural-Bases de datos Censal</v>
          </cell>
          <cell r="I1037" t="str">
            <v>202300000000099</v>
          </cell>
          <cell r="J1037" t="str">
            <v>DIRECCIÓN TERRITORIAL SUR OCCIDENTE</v>
          </cell>
          <cell r="K1037" t="str">
            <v>POPAYÁN</v>
          </cell>
          <cell r="L1037" t="str">
            <v>Talento Humano</v>
          </cell>
          <cell r="M1037" t="str">
            <v>Encuestador Basico</v>
          </cell>
          <cell r="N1037" t="str">
            <v>17</v>
          </cell>
          <cell r="O1037">
            <v>1</v>
          </cell>
          <cell r="P1037" t="str">
            <v>15</v>
          </cell>
          <cell r="Q1037" t="str">
            <v>1.5000000000</v>
          </cell>
          <cell r="R1037">
            <v>100</v>
          </cell>
          <cell r="S1037">
            <v>2000000</v>
          </cell>
          <cell r="T1037" t="str">
            <v>2025-02-03</v>
          </cell>
          <cell r="U1037">
            <v>51000000</v>
          </cell>
          <cell r="V1037">
            <v>51000000</v>
          </cell>
          <cell r="W1037">
            <v>0</v>
          </cell>
          <cell r="X1037" t="str">
            <v>NO</v>
          </cell>
          <cell r="Y1037" t="str">
            <v>NO</v>
          </cell>
          <cell r="Z1037" t="str">
            <v>41625</v>
          </cell>
          <cell r="AA1037">
            <v>51000000</v>
          </cell>
          <cell r="AB1037">
            <v>0</v>
          </cell>
          <cell r="AC1037" t="str">
            <v>1616</v>
          </cell>
          <cell r="AD1037" t="str">
            <v>Dirección Territorial Cali</v>
          </cell>
          <cell r="AF1037" t="str">
            <v>BARRIDO - TH - TERRITORIAL - CENSISTA RUTA</v>
          </cell>
          <cell r="AG1037" t="str">
            <v>CE_01 - Documentos con los principales resultados, logros y dificultades en el desarrollo de los operativos de recolección del Censo Económico Nacional Urbano (Línea Base 2024 94%)</v>
          </cell>
          <cell r="AH1037">
            <v>1</v>
          </cell>
          <cell r="AI1037">
            <v>0</v>
          </cell>
          <cell r="AJ1037">
            <v>0</v>
          </cell>
          <cell r="AK1037">
            <v>0</v>
          </cell>
          <cell r="AL1037">
            <v>0</v>
          </cell>
          <cell r="AM1037">
            <v>1</v>
          </cell>
          <cell r="AN1037" t="str">
            <v>CE_01</v>
          </cell>
          <cell r="AO1037">
            <v>51000000</v>
          </cell>
          <cell r="AP1037" t="str">
            <v>0</v>
          </cell>
          <cell r="AQ1037">
            <v>0</v>
          </cell>
          <cell r="AR1037" t="str">
            <v>0</v>
          </cell>
          <cell r="AS1037">
            <v>0</v>
          </cell>
          <cell r="AT1037">
            <v>51000000</v>
          </cell>
          <cell r="AU1037">
            <v>0</v>
          </cell>
        </row>
        <row r="1038">
          <cell r="A1038">
            <v>476510525</v>
          </cell>
          <cell r="B1038" t="str">
            <v>GIT Censo Económico</v>
          </cell>
          <cell r="C1038" t="str">
            <v>CE</v>
          </cell>
          <cell r="D1038" t="str">
            <v>CE_2025_DRA_BDC</v>
          </cell>
          <cell r="E1038" t="str">
            <v>Censo Economico</v>
          </cell>
          <cell r="F1038" t="str">
            <v>Producción de información estructural</v>
          </cell>
          <cell r="G1038" t="str">
            <v>Bases de datos Censal</v>
          </cell>
          <cell r="H1038" t="str">
            <v>CE-Producción de información estructural-Bases de datos Censal</v>
          </cell>
          <cell r="I1038" t="str">
            <v>202300000000099</v>
          </cell>
          <cell r="J1038" t="str">
            <v>DIRECCIÓN TERRITORIAL SUR ORIENTE</v>
          </cell>
          <cell r="K1038" t="str">
            <v>VILLAVICENCIO_VILL</v>
          </cell>
          <cell r="L1038" t="str">
            <v>Talento Humano</v>
          </cell>
          <cell r="M1038" t="str">
            <v>Tecnico</v>
          </cell>
          <cell r="N1038" t="str">
            <v>1</v>
          </cell>
          <cell r="O1038">
            <v>5</v>
          </cell>
          <cell r="P1038" t="str">
            <v>0</v>
          </cell>
          <cell r="Q1038" t="str">
            <v>5.0000000000</v>
          </cell>
          <cell r="R1038">
            <v>100</v>
          </cell>
          <cell r="S1038">
            <v>3400000</v>
          </cell>
          <cell r="T1038" t="str">
            <v>2025-08-01</v>
          </cell>
          <cell r="U1038">
            <v>17000000</v>
          </cell>
          <cell r="V1038">
            <v>17000000</v>
          </cell>
          <cell r="W1038">
            <v>0</v>
          </cell>
          <cell r="X1038" t="str">
            <v>NO</v>
          </cell>
          <cell r="Y1038" t="str">
            <v>NO</v>
          </cell>
          <cell r="Z1038" t="str">
            <v>225</v>
          </cell>
          <cell r="AA1038">
            <v>17000000</v>
          </cell>
          <cell r="AB1038">
            <v>0</v>
          </cell>
          <cell r="AC1038" t="str">
            <v>6368</v>
          </cell>
          <cell r="AD1038" t="str">
            <v>Dirección Territorial Sur Oriente</v>
          </cell>
          <cell r="AF1038" t="str">
            <v>TH - TERRITORIAL - FORTALECIMIENTO ADMINISTRATIVO CIERRE CENU</v>
          </cell>
          <cell r="AG1038" t="str">
            <v>CE_01 - Documentos con los principales resultados, logros y dificultades en el desarrollo de los operativos de recolección del Censo Económico Nacional Urbano (Línea Base 2024 94%)</v>
          </cell>
          <cell r="AH1038">
            <v>1</v>
          </cell>
          <cell r="AI1038" t="str">
            <v/>
          </cell>
          <cell r="AJ1038">
            <v>0</v>
          </cell>
          <cell r="AK1038" t="str">
            <v/>
          </cell>
          <cell r="AL1038">
            <v>0</v>
          </cell>
          <cell r="AM1038">
            <v>1</v>
          </cell>
          <cell r="AN1038" t="str">
            <v xml:space="preserve">CE_01 </v>
          </cell>
          <cell r="AO1038">
            <v>17000000</v>
          </cell>
          <cell r="AP1038" t="str">
            <v/>
          </cell>
          <cell r="AQ1038">
            <v>0</v>
          </cell>
          <cell r="AR1038" t="str">
            <v/>
          </cell>
          <cell r="AS1038">
            <v>0</v>
          </cell>
          <cell r="AT1038">
            <v>17000000</v>
          </cell>
          <cell r="AU1038">
            <v>0</v>
          </cell>
        </row>
        <row r="1039">
          <cell r="A1039">
            <v>476610525</v>
          </cell>
          <cell r="B1039" t="str">
            <v>GIT Censo Económico</v>
          </cell>
          <cell r="C1039" t="str">
            <v>CE</v>
          </cell>
          <cell r="D1039" t="str">
            <v>CE_2025_DRA_BDC</v>
          </cell>
          <cell r="E1039" t="str">
            <v>Censo Economico</v>
          </cell>
          <cell r="F1039" t="str">
            <v>Producción de información estructural</v>
          </cell>
          <cell r="G1039" t="str">
            <v>Bases de datos Censal</v>
          </cell>
          <cell r="H1039" t="str">
            <v>CE-Producción de información estructural-Bases de datos Censal</v>
          </cell>
          <cell r="I1039" t="str">
            <v>202300000000099</v>
          </cell>
          <cell r="J1039" t="str">
            <v>DIRECCIÓN TERRITORIAL NOROCCIDENTE</v>
          </cell>
          <cell r="K1039" t="str">
            <v>QUIBDÓ</v>
          </cell>
          <cell r="L1039" t="str">
            <v>Talento Humano</v>
          </cell>
          <cell r="M1039" t="str">
            <v>Tecnico</v>
          </cell>
          <cell r="N1039" t="str">
            <v>1</v>
          </cell>
          <cell r="O1039">
            <v>4</v>
          </cell>
          <cell r="P1039" t="str">
            <v>6</v>
          </cell>
          <cell r="Q1039" t="str">
            <v>4.2000000000</v>
          </cell>
          <cell r="R1039">
            <v>100</v>
          </cell>
          <cell r="S1039">
            <v>2500000</v>
          </cell>
          <cell r="T1039" t="str">
            <v>2025-08-01</v>
          </cell>
          <cell r="U1039">
            <v>10500000</v>
          </cell>
          <cell r="V1039">
            <v>10500000</v>
          </cell>
          <cell r="W1039">
            <v>0</v>
          </cell>
          <cell r="X1039" t="str">
            <v>NO</v>
          </cell>
          <cell r="Y1039" t="str">
            <v>NO</v>
          </cell>
          <cell r="Z1039" t="str">
            <v>51625</v>
          </cell>
          <cell r="AA1039">
            <v>10500000</v>
          </cell>
          <cell r="AB1039">
            <v>0</v>
          </cell>
          <cell r="AC1039" t="str">
            <v>6565</v>
          </cell>
          <cell r="AD1039" t="str">
            <v>Dirección Territorial Medellín</v>
          </cell>
          <cell r="AF1039" t="str">
            <v>KETTY YICETH RUIZ IBARGUEN -- FUERO MATERNO</v>
          </cell>
          <cell r="AG1039" t="str">
            <v>CE_01 - Documentos con los principales resultados, logros y dificultades en el desarrollo de los operativos de recolección del Censo Económico Nacional Urbano (Línea Base 2024 94%)</v>
          </cell>
          <cell r="AH1039">
            <v>1</v>
          </cell>
          <cell r="AI1039" t="str">
            <v/>
          </cell>
          <cell r="AJ1039">
            <v>0</v>
          </cell>
          <cell r="AK1039" t="str">
            <v/>
          </cell>
          <cell r="AL1039">
            <v>0</v>
          </cell>
          <cell r="AM1039">
            <v>1</v>
          </cell>
          <cell r="AN1039" t="str">
            <v xml:space="preserve">CE_01 </v>
          </cell>
          <cell r="AO1039">
            <v>10500000</v>
          </cell>
          <cell r="AP1039" t="str">
            <v/>
          </cell>
          <cell r="AQ1039">
            <v>0</v>
          </cell>
          <cell r="AR1039" t="str">
            <v/>
          </cell>
          <cell r="AS1039">
            <v>0</v>
          </cell>
          <cell r="AT1039">
            <v>10500000</v>
          </cell>
          <cell r="AU1039">
            <v>0</v>
          </cell>
        </row>
        <row r="1040">
          <cell r="A1040">
            <v>413110525</v>
          </cell>
          <cell r="B1040" t="str">
            <v>GIT Censo Económico</v>
          </cell>
          <cell r="C1040" t="str">
            <v>CE</v>
          </cell>
          <cell r="D1040" t="str">
            <v>CE_2025_DRA_BDC</v>
          </cell>
          <cell r="E1040" t="str">
            <v>Censo Economico</v>
          </cell>
          <cell r="F1040" t="str">
            <v>Producción de información estructural</v>
          </cell>
          <cell r="G1040" t="str">
            <v>Bases de datos Censal</v>
          </cell>
          <cell r="H1040" t="str">
            <v>CE-Producción de información estructural-Bases de datos Censal</v>
          </cell>
          <cell r="I1040" t="str">
            <v>202300000000099</v>
          </cell>
          <cell r="J1040" t="str">
            <v>DIRECCIÓN TERRITORIAL NOROCCIDENTE</v>
          </cell>
          <cell r="K1040" t="str">
            <v>MEDELLÍN</v>
          </cell>
          <cell r="L1040" t="str">
            <v>Talento Humano</v>
          </cell>
          <cell r="M1040" t="str">
            <v>Profesional Transversal</v>
          </cell>
          <cell r="N1040" t="str">
            <v>1</v>
          </cell>
          <cell r="O1040">
            <v>4</v>
          </cell>
          <cell r="P1040" t="str">
            <v>7</v>
          </cell>
          <cell r="Q1040" t="str">
            <v>4.2333333333</v>
          </cell>
          <cell r="R1040">
            <v>100</v>
          </cell>
          <cell r="S1040">
            <v>2500000</v>
          </cell>
          <cell r="T1040" t="str">
            <v>2025-05-02</v>
          </cell>
          <cell r="U1040">
            <v>10583333.33</v>
          </cell>
          <cell r="V1040">
            <v>10583333.33</v>
          </cell>
          <cell r="W1040">
            <v>0</v>
          </cell>
          <cell r="X1040" t="str">
            <v>NO</v>
          </cell>
          <cell r="Y1040" t="str">
            <v>NO</v>
          </cell>
          <cell r="Z1040" t="str">
            <v>46525</v>
          </cell>
          <cell r="AA1040">
            <v>10583333.33</v>
          </cell>
          <cell r="AB1040">
            <v>0</v>
          </cell>
          <cell r="AC1040" t="str">
            <v>5480</v>
          </cell>
          <cell r="AD1040" t="str">
            <v>Dirección Territorial Medellín</v>
          </cell>
          <cell r="AF1040" t="str">
            <v>TH FORTALECIMIENTO FINANCIERO</v>
          </cell>
          <cell r="AG1040" t="str">
            <v>CE_01 - Documentos con los principales resultados, logros y dificultades en el desarrollo de los operativos de recolección del Censo Económico Nacional Urbano (Línea Base 2024 94%)</v>
          </cell>
          <cell r="AH1040">
            <v>1</v>
          </cell>
          <cell r="AI1040" t="str">
            <v/>
          </cell>
          <cell r="AJ1040">
            <v>0</v>
          </cell>
          <cell r="AK1040" t="str">
            <v/>
          </cell>
          <cell r="AL1040">
            <v>0</v>
          </cell>
          <cell r="AM1040">
            <v>1</v>
          </cell>
          <cell r="AN1040" t="str">
            <v xml:space="preserve">CE_01 </v>
          </cell>
          <cell r="AO1040">
            <v>10583333.33</v>
          </cell>
          <cell r="AP1040" t="str">
            <v/>
          </cell>
          <cell r="AQ1040">
            <v>0</v>
          </cell>
          <cell r="AR1040" t="str">
            <v/>
          </cell>
          <cell r="AS1040">
            <v>0</v>
          </cell>
          <cell r="AT1040">
            <v>10583333.33</v>
          </cell>
          <cell r="AU1040">
            <v>0</v>
          </cell>
        </row>
        <row r="1041">
          <cell r="A1041">
            <v>413210525</v>
          </cell>
          <cell r="B1041" t="str">
            <v>GIT Censo Económico</v>
          </cell>
          <cell r="C1041" t="str">
            <v>CE</v>
          </cell>
          <cell r="D1041" t="str">
            <v>CE_2025_DRA_SE</v>
          </cell>
          <cell r="E1041" t="str">
            <v>Censo Economico</v>
          </cell>
          <cell r="F1041" t="str">
            <v>Producción de información estructural</v>
          </cell>
          <cell r="G1041" t="str">
            <v>Servicio de evaluación</v>
          </cell>
          <cell r="H1041" t="str">
            <v>CE-Producción de información estructural-Servicio de evaluación</v>
          </cell>
          <cell r="I1041" t="str">
            <v>202300000000099</v>
          </cell>
          <cell r="J1041" t="str">
            <v>DIRECCIÓN TERRITORIAL NOROCCIDENTE</v>
          </cell>
          <cell r="K1041" t="str">
            <v>MEDELLÍN</v>
          </cell>
          <cell r="L1041" t="str">
            <v>Talento Humano</v>
          </cell>
          <cell r="M1041" t="str">
            <v>Tecnico</v>
          </cell>
          <cell r="N1041" t="str">
            <v>1</v>
          </cell>
          <cell r="O1041">
            <v>7</v>
          </cell>
          <cell r="P1041" t="str">
            <v>0</v>
          </cell>
          <cell r="Q1041" t="str">
            <v>7.0000000000</v>
          </cell>
          <cell r="R1041">
            <v>100</v>
          </cell>
          <cell r="S1041">
            <v>2000000</v>
          </cell>
          <cell r="T1041" t="str">
            <v>2025-05-01</v>
          </cell>
          <cell r="U1041">
            <v>14000000</v>
          </cell>
          <cell r="V1041">
            <v>14000000</v>
          </cell>
          <cell r="W1041">
            <v>0</v>
          </cell>
          <cell r="X1041" t="str">
            <v>no</v>
          </cell>
          <cell r="Y1041" t="str">
            <v>no</v>
          </cell>
          <cell r="Z1041" t="str">
            <v>48025</v>
          </cell>
          <cell r="AA1041">
            <v>14000000</v>
          </cell>
          <cell r="AB1041">
            <v>0</v>
          </cell>
          <cell r="AC1041" t="str">
            <v>5531</v>
          </cell>
          <cell r="AD1041" t="str">
            <v>Dirección Territorial Medellín</v>
          </cell>
          <cell r="AF1041" t="str">
            <v>MERLIN OVIDIA PADILLA MOSQUERA - FUERO MATERNO</v>
          </cell>
          <cell r="AG1041" t="str">
            <v>CE_01 - Documentos con los principales resultados, logros y dificultades en el desarrollo de los operativos de recolección del Censo Económico Nacional Urbano (Línea Base 2024 94%)</v>
          </cell>
          <cell r="AH1041">
            <v>1</v>
          </cell>
          <cell r="AI1041" t="str">
            <v/>
          </cell>
          <cell r="AJ1041">
            <v>0</v>
          </cell>
          <cell r="AK1041" t="str">
            <v/>
          </cell>
          <cell r="AL1041">
            <v>0</v>
          </cell>
          <cell r="AM1041">
            <v>1</v>
          </cell>
          <cell r="AN1041" t="str">
            <v xml:space="preserve">CE_01 </v>
          </cell>
          <cell r="AO1041">
            <v>14000000</v>
          </cell>
          <cell r="AP1041" t="str">
            <v/>
          </cell>
          <cell r="AQ1041">
            <v>0</v>
          </cell>
          <cell r="AR1041" t="str">
            <v/>
          </cell>
          <cell r="AS1041">
            <v>0</v>
          </cell>
          <cell r="AT1041">
            <v>14000000</v>
          </cell>
          <cell r="AU1041">
            <v>0</v>
          </cell>
        </row>
        <row r="1042">
          <cell r="A1042">
            <v>413310525</v>
          </cell>
          <cell r="B1042" t="str">
            <v>GIT Censo Económico</v>
          </cell>
          <cell r="C1042" t="str">
            <v>CE</v>
          </cell>
          <cell r="D1042" t="str">
            <v>CE_2025_DRA_SE</v>
          </cell>
          <cell r="E1042" t="str">
            <v>Censo Economico</v>
          </cell>
          <cell r="F1042" t="str">
            <v>Producción de información estructural</v>
          </cell>
          <cell r="G1042" t="str">
            <v>Servicio de evaluación</v>
          </cell>
          <cell r="H1042" t="str">
            <v>CE-Producción de información estructural-Servicio de evaluación</v>
          </cell>
          <cell r="I1042" t="str">
            <v>202300000000099</v>
          </cell>
          <cell r="J1042" t="str">
            <v>DIRECCIÓN TERRITORIAL NOROCCIDENTE</v>
          </cell>
          <cell r="K1042" t="str">
            <v>MEDELLÍN</v>
          </cell>
          <cell r="L1042" t="str">
            <v>Talento Humano</v>
          </cell>
          <cell r="M1042" t="str">
            <v>Tecnico</v>
          </cell>
          <cell r="N1042" t="str">
            <v>1</v>
          </cell>
          <cell r="O1042">
            <v>7</v>
          </cell>
          <cell r="P1042" t="str">
            <v>0</v>
          </cell>
          <cell r="Q1042" t="str">
            <v>7.0000000000</v>
          </cell>
          <cell r="R1042">
            <v>100</v>
          </cell>
          <cell r="S1042">
            <v>2000000</v>
          </cell>
          <cell r="T1042" t="str">
            <v>2025-05-01</v>
          </cell>
          <cell r="U1042">
            <v>14000000</v>
          </cell>
          <cell r="V1042">
            <v>14000000</v>
          </cell>
          <cell r="W1042">
            <v>0</v>
          </cell>
          <cell r="X1042" t="str">
            <v>no</v>
          </cell>
          <cell r="Y1042" t="str">
            <v>no</v>
          </cell>
          <cell r="Z1042" t="str">
            <v>47025</v>
          </cell>
          <cell r="AA1042">
            <v>14000000</v>
          </cell>
          <cell r="AB1042">
            <v>0</v>
          </cell>
          <cell r="AC1042" t="str">
            <v>5532</v>
          </cell>
          <cell r="AD1042" t="str">
            <v>Dirección Territorial Medellín</v>
          </cell>
          <cell r="AF1042" t="str">
            <v>FRANSIS MARCELA PALACIOS VALENCIA  - FUERO MATERNO</v>
          </cell>
          <cell r="AG1042" t="str">
            <v>CE_01 - Documentos con los principales resultados, logros y dificultades en el desarrollo de los operativos de recolección del Censo Económico Nacional Urbano (Línea Base 2024 94%)</v>
          </cell>
          <cell r="AH1042">
            <v>1</v>
          </cell>
          <cell r="AI1042" t="str">
            <v/>
          </cell>
          <cell r="AJ1042">
            <v>0</v>
          </cell>
          <cell r="AK1042" t="str">
            <v/>
          </cell>
          <cell r="AL1042">
            <v>0</v>
          </cell>
          <cell r="AM1042">
            <v>1</v>
          </cell>
          <cell r="AN1042" t="str">
            <v xml:space="preserve">CE_01 </v>
          </cell>
          <cell r="AO1042">
            <v>14000000</v>
          </cell>
          <cell r="AP1042" t="str">
            <v/>
          </cell>
          <cell r="AQ1042">
            <v>0</v>
          </cell>
          <cell r="AR1042" t="str">
            <v/>
          </cell>
          <cell r="AS1042">
            <v>0</v>
          </cell>
          <cell r="AT1042">
            <v>14000000</v>
          </cell>
          <cell r="AU1042">
            <v>0</v>
          </cell>
        </row>
        <row r="1043">
          <cell r="A1043">
            <v>413410525</v>
          </cell>
          <cell r="B1043" t="str">
            <v>GIT Censo Económico</v>
          </cell>
          <cell r="C1043" t="str">
            <v>CE</v>
          </cell>
          <cell r="D1043" t="str">
            <v>CE_2025_DRA_SE</v>
          </cell>
          <cell r="E1043" t="str">
            <v>Censo Economico</v>
          </cell>
          <cell r="F1043" t="str">
            <v>Producción de información estructural</v>
          </cell>
          <cell r="G1043" t="str">
            <v>Servicio de evaluación</v>
          </cell>
          <cell r="H1043" t="str">
            <v>CE-Producción de información estructural-Servicio de evaluación</v>
          </cell>
          <cell r="I1043" t="str">
            <v>202300000000099</v>
          </cell>
          <cell r="J1043" t="str">
            <v>DIRECCIÓN TERRITORIAL NOROCCIDENTE</v>
          </cell>
          <cell r="K1043" t="str">
            <v>MEDELLÍN</v>
          </cell>
          <cell r="L1043" t="str">
            <v>Talento Humano</v>
          </cell>
          <cell r="M1043" t="str">
            <v>Tecnico</v>
          </cell>
          <cell r="N1043" t="str">
            <v>1</v>
          </cell>
          <cell r="O1043">
            <v>7</v>
          </cell>
          <cell r="P1043" t="str">
            <v>0</v>
          </cell>
          <cell r="Q1043" t="str">
            <v>7.0000000000</v>
          </cell>
          <cell r="R1043">
            <v>100</v>
          </cell>
          <cell r="S1043">
            <v>2000000</v>
          </cell>
          <cell r="T1043" t="str">
            <v>2025-05-01</v>
          </cell>
          <cell r="U1043">
            <v>14000000</v>
          </cell>
          <cell r="V1043">
            <v>14000000</v>
          </cell>
          <cell r="W1043">
            <v>0</v>
          </cell>
          <cell r="X1043" t="str">
            <v>no</v>
          </cell>
          <cell r="Y1043" t="str">
            <v>no</v>
          </cell>
          <cell r="Z1043" t="str">
            <v>47325</v>
          </cell>
          <cell r="AA1043">
            <v>14000000</v>
          </cell>
          <cell r="AB1043">
            <v>0</v>
          </cell>
          <cell r="AC1043" t="str">
            <v>5533</v>
          </cell>
          <cell r="AD1043" t="str">
            <v>Dirección Territorial Medellín</v>
          </cell>
          <cell r="AF1043" t="str">
            <v>LINA MARCELA MENA RUA - FUERO MATERNO</v>
          </cell>
          <cell r="AG1043" t="str">
            <v>CE_01 - Documentos con los principales resultados, logros y dificultades en el desarrollo de los operativos de recolección del Censo Económico Nacional Urbano (Línea Base 2024 94%)</v>
          </cell>
          <cell r="AH1043">
            <v>1</v>
          </cell>
          <cell r="AI1043" t="str">
            <v/>
          </cell>
          <cell r="AJ1043">
            <v>0</v>
          </cell>
          <cell r="AK1043" t="str">
            <v/>
          </cell>
          <cell r="AL1043">
            <v>0</v>
          </cell>
          <cell r="AM1043">
            <v>1</v>
          </cell>
          <cell r="AN1043" t="str">
            <v xml:space="preserve">CE_01 </v>
          </cell>
          <cell r="AO1043">
            <v>14000000</v>
          </cell>
          <cell r="AP1043" t="str">
            <v/>
          </cell>
          <cell r="AQ1043">
            <v>0</v>
          </cell>
          <cell r="AR1043" t="str">
            <v/>
          </cell>
          <cell r="AS1043">
            <v>0</v>
          </cell>
          <cell r="AT1043">
            <v>14000000</v>
          </cell>
          <cell r="AU1043">
            <v>0</v>
          </cell>
        </row>
        <row r="1044">
          <cell r="A1044">
            <v>397410525</v>
          </cell>
          <cell r="B1044" t="str">
            <v>GIT Censo Económico</v>
          </cell>
          <cell r="C1044" t="str">
            <v>CE</v>
          </cell>
          <cell r="D1044" t="str">
            <v>CE_2025_DICE_SE</v>
          </cell>
          <cell r="E1044" t="str">
            <v>Censo Economico</v>
          </cell>
          <cell r="F1044" t="str">
            <v>Producción de información estructural</v>
          </cell>
          <cell r="G1044" t="str">
            <v>Servicio de evaluación</v>
          </cell>
          <cell r="H1044" t="str">
            <v>CE-Producción de información estructural-Servicio de evaluación</v>
          </cell>
          <cell r="I1044" t="str">
            <v>202300000000099</v>
          </cell>
          <cell r="J1044" t="str">
            <v>DIRECCIÓN TERRITORIAL CENTRO ORIENTE</v>
          </cell>
          <cell r="K1044" t="str">
            <v>BUCARAMANGA</v>
          </cell>
          <cell r="L1044" t="str">
            <v>Talento Humano</v>
          </cell>
          <cell r="M1044" t="str">
            <v>Profesional</v>
          </cell>
          <cell r="N1044" t="str">
            <v>1</v>
          </cell>
          <cell r="O1044">
            <v>8</v>
          </cell>
          <cell r="P1044" t="str">
            <v>15</v>
          </cell>
          <cell r="Q1044" t="str">
            <v>8.5000000000</v>
          </cell>
          <cell r="R1044">
            <v>100</v>
          </cell>
          <cell r="S1044">
            <v>6180000</v>
          </cell>
          <cell r="T1044" t="str">
            <v>2025-04-15</v>
          </cell>
          <cell r="U1044">
            <v>52530000</v>
          </cell>
          <cell r="V1044">
            <v>52530000</v>
          </cell>
          <cell r="W1044">
            <v>0</v>
          </cell>
          <cell r="X1044" t="str">
            <v>no</v>
          </cell>
          <cell r="Y1044" t="str">
            <v>no</v>
          </cell>
          <cell r="Z1044" t="str">
            <v>34225</v>
          </cell>
          <cell r="AA1044">
            <v>52530000</v>
          </cell>
          <cell r="AB1044">
            <v>0</v>
          </cell>
          <cell r="AC1044" t="str">
            <v>5151</v>
          </cell>
          <cell r="AD1044" t="str">
            <v>Dirección Territorial Bucaramanga</v>
          </cell>
          <cell r="AF1044" t="str">
            <v>COMUNICADOR CENTRO ORIENTE - KARINA DEL PILAR MEJIA ARAQUE</v>
          </cell>
          <cell r="AG1044" t="str">
            <v>CE_01 - Documentos con los principales resultados, logros y dificultades en el desarrollo de los operativos de recolección del Censo Económico Nacional Urbano (Línea Base 2024 94%)</v>
          </cell>
          <cell r="AH1044">
            <v>1</v>
          </cell>
          <cell r="AI1044" t="str">
            <v/>
          </cell>
          <cell r="AJ1044">
            <v>0</v>
          </cell>
          <cell r="AK1044" t="str">
            <v/>
          </cell>
          <cell r="AL1044">
            <v>0</v>
          </cell>
          <cell r="AM1044">
            <v>1</v>
          </cell>
          <cell r="AN1044" t="str">
            <v xml:space="preserve">CE_01 </v>
          </cell>
          <cell r="AO1044">
            <v>52530000</v>
          </cell>
          <cell r="AP1044" t="str">
            <v/>
          </cell>
          <cell r="AQ1044">
            <v>0</v>
          </cell>
          <cell r="AR1044" t="str">
            <v/>
          </cell>
          <cell r="AS1044">
            <v>0</v>
          </cell>
          <cell r="AT1044">
            <v>52530000</v>
          </cell>
          <cell r="AU1044">
            <v>0</v>
          </cell>
        </row>
        <row r="1045">
          <cell r="A1045">
            <v>397510525</v>
          </cell>
          <cell r="B1045" t="str">
            <v>GIT Censo Económico</v>
          </cell>
          <cell r="C1045" t="str">
            <v>CE</v>
          </cell>
          <cell r="D1045" t="str">
            <v>CE_2025_DICE_SE</v>
          </cell>
          <cell r="E1045" t="str">
            <v>Censo Economico</v>
          </cell>
          <cell r="F1045" t="str">
            <v>Producción de información estructural</v>
          </cell>
          <cell r="G1045" t="str">
            <v>Servicio de evaluación</v>
          </cell>
          <cell r="H1045" t="str">
            <v>CE-Producción de información estructural-Servicio de evaluación</v>
          </cell>
          <cell r="I1045" t="str">
            <v>202300000000099</v>
          </cell>
          <cell r="J1045" t="str">
            <v>DIRECCIÓN TERRITORIAL NOROCCIDENTE</v>
          </cell>
          <cell r="K1045" t="str">
            <v>MEDELLÍN</v>
          </cell>
          <cell r="L1045" t="str">
            <v>Talento Humano</v>
          </cell>
          <cell r="M1045" t="str">
            <v>Profesional</v>
          </cell>
          <cell r="N1045" t="str">
            <v>1</v>
          </cell>
          <cell r="O1045">
            <v>8</v>
          </cell>
          <cell r="P1045" t="str">
            <v>0</v>
          </cell>
          <cell r="Q1045" t="str">
            <v>8.0000000000</v>
          </cell>
          <cell r="R1045">
            <v>100</v>
          </cell>
          <cell r="S1045">
            <v>6180000</v>
          </cell>
          <cell r="T1045" t="str">
            <v>2025-04-15</v>
          </cell>
          <cell r="U1045">
            <v>49440000</v>
          </cell>
          <cell r="V1045">
            <v>49440000</v>
          </cell>
          <cell r="W1045">
            <v>0</v>
          </cell>
          <cell r="X1045" t="str">
            <v>NO</v>
          </cell>
          <cell r="Y1045" t="str">
            <v>NO</v>
          </cell>
          <cell r="Z1045" t="str">
            <v>45325</v>
          </cell>
          <cell r="AA1045">
            <v>49440000</v>
          </cell>
          <cell r="AB1045">
            <v>0</v>
          </cell>
          <cell r="AC1045" t="str">
            <v>5362</v>
          </cell>
          <cell r="AD1045" t="str">
            <v>Dirección Territorial Medellín</v>
          </cell>
          <cell r="AF1045" t="str">
            <v>COMUNICADOR NOROCCIDENTE - JOHN BYRON GARCÍA CORREA</v>
          </cell>
          <cell r="AG1045" t="str">
            <v>CE_01 - Documentos con los principales resultados, logros y dificultades en el desarrollo de los operativos de recolección del Censo Económico Nacional Urbano (Línea Base 2024 94%)</v>
          </cell>
          <cell r="AH1045">
            <v>1</v>
          </cell>
          <cell r="AI1045" t="str">
            <v/>
          </cell>
          <cell r="AJ1045">
            <v>0</v>
          </cell>
          <cell r="AK1045" t="str">
            <v/>
          </cell>
          <cell r="AL1045">
            <v>0</v>
          </cell>
          <cell r="AM1045">
            <v>1</v>
          </cell>
          <cell r="AN1045" t="str">
            <v xml:space="preserve">CE_01 </v>
          </cell>
          <cell r="AO1045">
            <v>49440000</v>
          </cell>
          <cell r="AP1045" t="str">
            <v/>
          </cell>
          <cell r="AQ1045">
            <v>0</v>
          </cell>
          <cell r="AR1045" t="str">
            <v/>
          </cell>
          <cell r="AS1045">
            <v>0</v>
          </cell>
          <cell r="AT1045">
            <v>49440000</v>
          </cell>
          <cell r="AU1045">
            <v>0</v>
          </cell>
        </row>
        <row r="1046">
          <cell r="A1046">
            <v>302010525</v>
          </cell>
          <cell r="B1046" t="str">
            <v>GIT Censo Económico</v>
          </cell>
          <cell r="C1046" t="str">
            <v>CE</v>
          </cell>
          <cell r="D1046" t="str">
            <v>CE_2025_DRA_BDC</v>
          </cell>
          <cell r="E1046" t="str">
            <v>Censo Economico</v>
          </cell>
          <cell r="F1046" t="str">
            <v>Producción de información estructural</v>
          </cell>
          <cell r="G1046" t="str">
            <v>Bases de datos Censal</v>
          </cell>
          <cell r="H1046" t="str">
            <v>CE-Producción de información estructural-Bases de datos Censal</v>
          </cell>
          <cell r="I1046" t="str">
            <v>202300000000099</v>
          </cell>
          <cell r="J1046" t="str">
            <v>DIRECCIÓN TERRITORIAL CENTRO ORIENTE</v>
          </cell>
          <cell r="K1046" t="str">
            <v>BUCARAMANGA</v>
          </cell>
          <cell r="L1046" t="str">
            <v>Talento Humano</v>
          </cell>
          <cell r="M1046" t="str">
            <v>Encuestador Basico</v>
          </cell>
          <cell r="N1046" t="str">
            <v>1</v>
          </cell>
          <cell r="O1046">
            <v>7</v>
          </cell>
          <cell r="P1046" t="str">
            <v>26</v>
          </cell>
          <cell r="Q1046" t="str">
            <v>7.8666666667</v>
          </cell>
          <cell r="R1046">
            <v>100</v>
          </cell>
          <cell r="S1046">
            <v>2500000</v>
          </cell>
          <cell r="T1046" t="str">
            <v>2025-01-13</v>
          </cell>
          <cell r="U1046">
            <v>19666666.670000002</v>
          </cell>
          <cell r="V1046">
            <v>19666667</v>
          </cell>
          <cell r="W1046">
            <v>-0.32999999821186071</v>
          </cell>
          <cell r="X1046" t="str">
            <v>no</v>
          </cell>
          <cell r="Y1046" t="str">
            <v>no</v>
          </cell>
          <cell r="Z1046" t="str">
            <v>34125</v>
          </cell>
          <cell r="AA1046">
            <v>19666667</v>
          </cell>
          <cell r="AB1046">
            <v>-0.32999999821186071</v>
          </cell>
          <cell r="AC1046" t="str">
            <v>5169</v>
          </cell>
          <cell r="AD1046" t="str">
            <v>Dirección Territorial Bucaramanga</v>
          </cell>
          <cell r="AF1046" t="str">
            <v>ANA ISABEL CACERES ALARCON - -</v>
          </cell>
          <cell r="AG1046" t="str">
            <v>CE_01 - Documentos con los principales resultados, logros y dificultades en el desarrollo de los operativos de recolección del Censo Económico Nacional Urbano (Línea Base 2024 94%)</v>
          </cell>
          <cell r="AH1046">
            <v>1</v>
          </cell>
          <cell r="AI1046">
            <v>0</v>
          </cell>
          <cell r="AJ1046">
            <v>0</v>
          </cell>
          <cell r="AK1046">
            <v>0</v>
          </cell>
          <cell r="AL1046">
            <v>0</v>
          </cell>
          <cell r="AM1046">
            <v>1</v>
          </cell>
          <cell r="AN1046" t="str">
            <v>CE_01</v>
          </cell>
          <cell r="AO1046">
            <v>19666666.670000002</v>
          </cell>
          <cell r="AP1046" t="str">
            <v>0</v>
          </cell>
          <cell r="AQ1046">
            <v>0</v>
          </cell>
          <cell r="AR1046" t="str">
            <v>0</v>
          </cell>
          <cell r="AS1046">
            <v>0</v>
          </cell>
          <cell r="AT1046">
            <v>19666666.670000002</v>
          </cell>
          <cell r="AU1046">
            <v>0</v>
          </cell>
        </row>
        <row r="1047">
          <cell r="A1047">
            <v>398610525</v>
          </cell>
          <cell r="B1047" t="str">
            <v>GIT Censo Económico</v>
          </cell>
          <cell r="C1047" t="str">
            <v>CE</v>
          </cell>
          <cell r="D1047" t="str">
            <v>CE_2025_DRA_BDC</v>
          </cell>
          <cell r="E1047" t="str">
            <v>Censo Economico</v>
          </cell>
          <cell r="F1047" t="str">
            <v>Producción de información estructural</v>
          </cell>
          <cell r="G1047" t="str">
            <v>Bases de datos Censal</v>
          </cell>
          <cell r="H1047" t="str">
            <v>CE-Producción de información estructural-Bases de datos Censal</v>
          </cell>
          <cell r="I1047" t="str">
            <v>202300000000099</v>
          </cell>
          <cell r="J1047" t="str">
            <v>DIRECCIÓN TERRITORIAL CENTRO ORIENTE</v>
          </cell>
          <cell r="K1047" t="str">
            <v>BUCARAMANGA</v>
          </cell>
          <cell r="L1047" t="str">
            <v>Talento Humano</v>
          </cell>
          <cell r="M1047" t="str">
            <v>Profesional Junior</v>
          </cell>
          <cell r="N1047" t="str">
            <v>1</v>
          </cell>
          <cell r="O1047">
            <v>8</v>
          </cell>
          <cell r="P1047" t="str">
            <v>15</v>
          </cell>
          <cell r="Q1047" t="str">
            <v>8.5000000000</v>
          </cell>
          <cell r="R1047">
            <v>100</v>
          </cell>
          <cell r="S1047">
            <v>2500000</v>
          </cell>
          <cell r="T1047" t="str">
            <v>2025-04-15</v>
          </cell>
          <cell r="U1047">
            <v>21250000</v>
          </cell>
          <cell r="V1047">
            <v>21250000</v>
          </cell>
          <cell r="W1047">
            <v>0</v>
          </cell>
          <cell r="X1047" t="str">
            <v>no</v>
          </cell>
          <cell r="Y1047" t="str">
            <v>no</v>
          </cell>
          <cell r="Z1047" t="str">
            <v>34625</v>
          </cell>
          <cell r="AA1047">
            <v>21250000</v>
          </cell>
          <cell r="AB1047">
            <v>0</v>
          </cell>
          <cell r="AC1047" t="str">
            <v>5227</v>
          </cell>
          <cell r="AD1047" t="str">
            <v>Dirección Territorial Bucaramanga</v>
          </cell>
          <cell r="AF1047" t="str">
            <v>DIANA CRISTINA RUEDA MEJÍA - FUERO MATERNO</v>
          </cell>
          <cell r="AG1047" t="str">
            <v>CE_01 - Documentos con los principales resultados, logros y dificultades en el desarrollo de los operativos de recolección del Censo Económico Nacional Urbano (Línea Base 2024 94%)</v>
          </cell>
          <cell r="AH1047">
            <v>1</v>
          </cell>
          <cell r="AI1047" t="str">
            <v/>
          </cell>
          <cell r="AJ1047">
            <v>0</v>
          </cell>
          <cell r="AK1047" t="str">
            <v/>
          </cell>
          <cell r="AL1047">
            <v>0</v>
          </cell>
          <cell r="AM1047">
            <v>1</v>
          </cell>
          <cell r="AN1047" t="str">
            <v xml:space="preserve">CE_01 </v>
          </cell>
          <cell r="AO1047">
            <v>21250000</v>
          </cell>
          <cell r="AP1047" t="str">
            <v/>
          </cell>
          <cell r="AQ1047">
            <v>0</v>
          </cell>
          <cell r="AR1047" t="str">
            <v/>
          </cell>
          <cell r="AS1047">
            <v>0</v>
          </cell>
          <cell r="AT1047">
            <v>21250000</v>
          </cell>
          <cell r="AU1047">
            <v>0</v>
          </cell>
        </row>
        <row r="1048">
          <cell r="A1048">
            <v>415310525</v>
          </cell>
          <cell r="B1048" t="str">
            <v>GIT Censo Económico</v>
          </cell>
          <cell r="C1048" t="str">
            <v>CE</v>
          </cell>
          <cell r="D1048" t="str">
            <v>CE_2025_GIT_CE_SE</v>
          </cell>
          <cell r="E1048" t="str">
            <v>Censo Economico</v>
          </cell>
          <cell r="F1048" t="str">
            <v>Producción de información estructural</v>
          </cell>
          <cell r="G1048" t="str">
            <v>Servicio de evaluación</v>
          </cell>
          <cell r="H1048" t="str">
            <v>CE-Producción de información estructural-Servicio de evaluación</v>
          </cell>
          <cell r="I1048" t="str">
            <v>202300000000099</v>
          </cell>
          <cell r="J1048" t="str">
            <v>DIRECCIÓN TERRITORIAL CENTRAL</v>
          </cell>
          <cell r="K1048" t="str">
            <v>DANE CENTRAL</v>
          </cell>
          <cell r="L1048" t="str">
            <v>Talento Humano</v>
          </cell>
          <cell r="M1048" t="str">
            <v>Profesional Junior</v>
          </cell>
          <cell r="N1048" t="str">
            <v>1</v>
          </cell>
          <cell r="O1048">
            <v>7</v>
          </cell>
          <cell r="P1048" t="str">
            <v>0</v>
          </cell>
          <cell r="Q1048" t="str">
            <v>7.0000000000</v>
          </cell>
          <cell r="R1048">
            <v>100</v>
          </cell>
          <cell r="S1048">
            <v>4200000</v>
          </cell>
          <cell r="T1048" t="str">
            <v>2025-06-02</v>
          </cell>
          <cell r="U1048">
            <v>29400000</v>
          </cell>
          <cell r="V1048">
            <v>29400000</v>
          </cell>
          <cell r="W1048">
            <v>0</v>
          </cell>
          <cell r="X1048" t="str">
            <v>NO</v>
          </cell>
          <cell r="Y1048" t="str">
            <v>NO</v>
          </cell>
          <cell r="Z1048" t="str">
            <v>97125</v>
          </cell>
          <cell r="AA1048">
            <v>29400000</v>
          </cell>
          <cell r="AB1048">
            <v>0</v>
          </cell>
          <cell r="AC1048" t="str">
            <v>5467</v>
          </cell>
          <cell r="AD1048" t="str">
            <v>GIT Censo Económico</v>
          </cell>
          <cell r="AF1048" t="str">
            <v>JUAN DAVID LOPEZ PEREZ - FORTALECIMIENTO POSTOPERATIVO</v>
          </cell>
          <cell r="AG1048" t="str">
            <v>CE_01 - Documentos con los principales resultados, logros y dificultades en el desarrollo de los operativos de recolección del Censo Económico Nacional Urbano (Línea Base 2024 94%)</v>
          </cell>
          <cell r="AH1048">
            <v>1</v>
          </cell>
          <cell r="AI1048" t="str">
            <v/>
          </cell>
          <cell r="AJ1048">
            <v>0</v>
          </cell>
          <cell r="AK1048" t="str">
            <v/>
          </cell>
          <cell r="AL1048">
            <v>0</v>
          </cell>
          <cell r="AM1048">
            <v>1</v>
          </cell>
          <cell r="AN1048" t="str">
            <v xml:space="preserve">CE_01 </v>
          </cell>
          <cell r="AO1048">
            <v>29400000</v>
          </cell>
          <cell r="AP1048" t="str">
            <v/>
          </cell>
          <cell r="AQ1048">
            <v>0</v>
          </cell>
          <cell r="AR1048" t="str">
            <v/>
          </cell>
          <cell r="AS1048">
            <v>0</v>
          </cell>
          <cell r="AT1048">
            <v>29400000</v>
          </cell>
          <cell r="AU1048">
            <v>0</v>
          </cell>
        </row>
        <row r="1049">
          <cell r="A1049">
            <v>415410525</v>
          </cell>
          <cell r="B1049" t="str">
            <v>GIT Censo Económico</v>
          </cell>
          <cell r="C1049" t="str">
            <v>CE</v>
          </cell>
          <cell r="D1049" t="str">
            <v>CE_2025_GIT_CE_SE</v>
          </cell>
          <cell r="E1049" t="str">
            <v>Censo Economico</v>
          </cell>
          <cell r="F1049" t="str">
            <v>Producción de información estructural</v>
          </cell>
          <cell r="G1049" t="str">
            <v>Servicio de evaluación</v>
          </cell>
          <cell r="H1049" t="str">
            <v>CE-Producción de información estructural-Servicio de evaluación</v>
          </cell>
          <cell r="I1049" t="str">
            <v>202300000000099</v>
          </cell>
          <cell r="J1049" t="str">
            <v>DIRECCIÓN TERRITORIAL CENTRAL</v>
          </cell>
          <cell r="K1049" t="str">
            <v>DANE CENTRAL</v>
          </cell>
          <cell r="L1049" t="str">
            <v>Talento Humano</v>
          </cell>
          <cell r="M1049" t="str">
            <v>Profesional</v>
          </cell>
          <cell r="N1049" t="str">
            <v>1</v>
          </cell>
          <cell r="O1049">
            <v>7</v>
          </cell>
          <cell r="P1049" t="str">
            <v>15</v>
          </cell>
          <cell r="Q1049" t="str">
            <v>7.5000000000</v>
          </cell>
          <cell r="R1049">
            <v>100</v>
          </cell>
          <cell r="S1049">
            <v>6300000</v>
          </cell>
          <cell r="T1049" t="str">
            <v>2025-05-15</v>
          </cell>
          <cell r="U1049">
            <v>47250000</v>
          </cell>
          <cell r="V1049">
            <v>47250000</v>
          </cell>
          <cell r="W1049">
            <v>0</v>
          </cell>
          <cell r="X1049" t="str">
            <v>NO</v>
          </cell>
          <cell r="Y1049" t="str">
            <v>NO</v>
          </cell>
          <cell r="Z1049" t="str">
            <v>98125</v>
          </cell>
          <cell r="AA1049">
            <v>47250000</v>
          </cell>
          <cell r="AB1049">
            <v>0</v>
          </cell>
          <cell r="AC1049" t="str">
            <v>5523</v>
          </cell>
          <cell r="AD1049" t="str">
            <v>GIT Censo Económico</v>
          </cell>
          <cell r="AF1049" t="str">
            <v>WILLINGTONG ALEXANDER MENDOZA UMAÑA - FUERO PATERNO</v>
          </cell>
          <cell r="AG1049" t="str">
            <v>CE_01 - Documentos con los principales resultados, logros y dificultades en el desarrollo de los operativos de recolección del Censo Económico Nacional Urbano (Línea Base 2024 94%)</v>
          </cell>
          <cell r="AH1049">
            <v>1</v>
          </cell>
          <cell r="AI1049" t="str">
            <v/>
          </cell>
          <cell r="AJ1049">
            <v>0</v>
          </cell>
          <cell r="AK1049" t="str">
            <v/>
          </cell>
          <cell r="AL1049">
            <v>0</v>
          </cell>
          <cell r="AM1049">
            <v>1</v>
          </cell>
          <cell r="AN1049" t="str">
            <v xml:space="preserve">CE_01 </v>
          </cell>
          <cell r="AO1049">
            <v>47250000</v>
          </cell>
          <cell r="AP1049" t="str">
            <v/>
          </cell>
          <cell r="AQ1049">
            <v>0</v>
          </cell>
          <cell r="AR1049" t="str">
            <v/>
          </cell>
          <cell r="AS1049">
            <v>0</v>
          </cell>
          <cell r="AT1049">
            <v>47250000</v>
          </cell>
          <cell r="AU1049">
            <v>0</v>
          </cell>
        </row>
        <row r="1050">
          <cell r="A1050">
            <v>415510525</v>
          </cell>
          <cell r="B1050" t="str">
            <v>GIT Censo Económico</v>
          </cell>
          <cell r="C1050" t="str">
            <v>CE</v>
          </cell>
          <cell r="D1050" t="str">
            <v>CE_2025_GIT_CE_BDC</v>
          </cell>
          <cell r="E1050" t="str">
            <v>Censo Economico</v>
          </cell>
          <cell r="F1050" t="str">
            <v>Producción de información estructural</v>
          </cell>
          <cell r="G1050" t="str">
            <v>Bases de datos Censal</v>
          </cell>
          <cell r="H1050" t="str">
            <v>CE-Producción de información estructural-Bases de datos Censal</v>
          </cell>
          <cell r="I1050" t="str">
            <v>202300000000099</v>
          </cell>
          <cell r="J1050" t="str">
            <v>DIRECCIÓN TERRITORIAL CENTRAL</v>
          </cell>
          <cell r="K1050" t="str">
            <v>DANE CENTRAL</v>
          </cell>
          <cell r="L1050" t="str">
            <v>Talento Humano</v>
          </cell>
          <cell r="M1050" t="str">
            <v>Profesional Junior</v>
          </cell>
          <cell r="N1050" t="str">
            <v>1</v>
          </cell>
          <cell r="O1050">
            <v>7</v>
          </cell>
          <cell r="P1050" t="str">
            <v>4</v>
          </cell>
          <cell r="Q1050" t="str">
            <v>7.1333333333</v>
          </cell>
          <cell r="R1050">
            <v>100</v>
          </cell>
          <cell r="S1050">
            <v>3500000</v>
          </cell>
          <cell r="T1050" t="str">
            <v>2025-06-02</v>
          </cell>
          <cell r="U1050">
            <v>24966666.670000002</v>
          </cell>
          <cell r="V1050">
            <v>24966666.670000002</v>
          </cell>
          <cell r="W1050">
            <v>0</v>
          </cell>
          <cell r="X1050" t="str">
            <v>NO</v>
          </cell>
          <cell r="Y1050" t="str">
            <v>NO</v>
          </cell>
          <cell r="Z1050" t="str">
            <v>96925</v>
          </cell>
          <cell r="AA1050">
            <v>24966666.670000002</v>
          </cell>
          <cell r="AB1050">
            <v>0</v>
          </cell>
          <cell r="AC1050" t="str">
            <v>5468</v>
          </cell>
          <cell r="AD1050" t="str">
            <v>GIT Censo Económico</v>
          </cell>
          <cell r="AF1050" t="str">
            <v>JUAN PABLO SANDOVAL ROJAS - FORTALECIMIENTO POSTOPERATIVO</v>
          </cell>
          <cell r="AG1050" t="str">
            <v>CE_01 - Documentos con los principales resultados, logros y dificultades en el desarrollo de los operativos de recolección del Censo Económico Nacional Urbano (Línea Base 2024 94%)</v>
          </cell>
          <cell r="AH1050">
            <v>1</v>
          </cell>
          <cell r="AI1050" t="str">
            <v/>
          </cell>
          <cell r="AJ1050">
            <v>0</v>
          </cell>
          <cell r="AK1050" t="str">
            <v/>
          </cell>
          <cell r="AL1050">
            <v>0</v>
          </cell>
          <cell r="AM1050">
            <v>1</v>
          </cell>
          <cell r="AN1050" t="str">
            <v xml:space="preserve">CE_01 </v>
          </cell>
          <cell r="AO1050">
            <v>24966666.670000002</v>
          </cell>
          <cell r="AP1050" t="str">
            <v/>
          </cell>
          <cell r="AQ1050">
            <v>0</v>
          </cell>
          <cell r="AR1050" t="str">
            <v/>
          </cell>
          <cell r="AS1050">
            <v>0</v>
          </cell>
          <cell r="AT1050">
            <v>24966666.670000002</v>
          </cell>
          <cell r="AU1050">
            <v>0</v>
          </cell>
        </row>
        <row r="1051">
          <cell r="A1051">
            <v>495610525</v>
          </cell>
          <cell r="B1051" t="str">
            <v>GIT Censo Económico</v>
          </cell>
          <cell r="C1051" t="str">
            <v>CE</v>
          </cell>
          <cell r="D1051" t="str">
            <v>CE_2025_DRA_BDC</v>
          </cell>
          <cell r="E1051" t="str">
            <v>Censo Economico</v>
          </cell>
          <cell r="F1051" t="str">
            <v>Producción de información estructural</v>
          </cell>
          <cell r="G1051" t="str">
            <v>Bases de datos Censal</v>
          </cell>
          <cell r="H1051" t="str">
            <v>CE-Producción de información estructural-Bases de datos Censal</v>
          </cell>
          <cell r="I1051" t="str">
            <v>202300000000099</v>
          </cell>
          <cell r="J1051" t="str">
            <v>DIRECCIÓN TERRITORIAL CENTRO</v>
          </cell>
          <cell r="K1051" t="str">
            <v>BOGOTÁ</v>
          </cell>
          <cell r="L1051" t="str">
            <v>Talento Humano</v>
          </cell>
          <cell r="M1051" t="str">
            <v>Tecnico</v>
          </cell>
          <cell r="N1051" t="str">
            <v>1</v>
          </cell>
          <cell r="O1051">
            <v>2</v>
          </cell>
          <cell r="P1051" t="str">
            <v>15</v>
          </cell>
          <cell r="Q1051" t="str">
            <v>2.5000000000</v>
          </cell>
          <cell r="R1051">
            <v>100</v>
          </cell>
          <cell r="S1051">
            <v>2770000</v>
          </cell>
          <cell r="T1051" t="str">
            <v>2025-09-15</v>
          </cell>
          <cell r="U1051">
            <v>6925000</v>
          </cell>
          <cell r="V1051">
            <v>6925000</v>
          </cell>
          <cell r="W1051">
            <v>0</v>
          </cell>
          <cell r="X1051" t="str">
            <v>NO</v>
          </cell>
          <cell r="Y1051" t="str">
            <v>NO</v>
          </cell>
          <cell r="Z1051" t="str">
            <v>101225</v>
          </cell>
          <cell r="AA1051">
            <v>6925000</v>
          </cell>
          <cell r="AB1051">
            <v>0</v>
          </cell>
          <cell r="AC1051" t="str">
            <v>6866</v>
          </cell>
          <cell r="AD1051" t="str">
            <v>Dirección Territorial Bogotá</v>
          </cell>
          <cell r="AF1051" t="str">
            <v>TH FORTALECIMIENTO ADMINISTRATIVO TERRITORIAL 5</v>
          </cell>
          <cell r="AG1051" t="str">
            <v>CE_01 - Documentos con los principales resultados, logros y dificultades en el desarrollo de los operativos de recolección del Censo Económico Nacional Urbano (Línea Base 2024 94%)</v>
          </cell>
          <cell r="AH1051">
            <v>1</v>
          </cell>
          <cell r="AI1051" t="str">
            <v/>
          </cell>
          <cell r="AJ1051">
            <v>0</v>
          </cell>
          <cell r="AK1051" t="str">
            <v/>
          </cell>
          <cell r="AL1051">
            <v>0</v>
          </cell>
          <cell r="AM1051">
            <v>1</v>
          </cell>
          <cell r="AN1051" t="str">
            <v xml:space="preserve">CE_01 </v>
          </cell>
          <cell r="AO1051">
            <v>6925000</v>
          </cell>
          <cell r="AP1051" t="str">
            <v/>
          </cell>
          <cell r="AQ1051">
            <v>0</v>
          </cell>
          <cell r="AR1051" t="str">
            <v/>
          </cell>
          <cell r="AS1051">
            <v>0</v>
          </cell>
          <cell r="AT1051">
            <v>6925000</v>
          </cell>
          <cell r="AU1051">
            <v>0</v>
          </cell>
        </row>
        <row r="1052">
          <cell r="A1052">
            <v>415910525</v>
          </cell>
          <cell r="B1052" t="str">
            <v>GIT Censo Económico</v>
          </cell>
          <cell r="C1052" t="str">
            <v>CE</v>
          </cell>
          <cell r="D1052" t="str">
            <v>CE_2025_DRA_BDC</v>
          </cell>
          <cell r="E1052" t="str">
            <v>Censo Economico</v>
          </cell>
          <cell r="F1052" t="str">
            <v>Producción de información estructural</v>
          </cell>
          <cell r="G1052" t="str">
            <v>Bases de datos Censal</v>
          </cell>
          <cell r="H1052" t="str">
            <v>CE-Producción de información estructural-Bases de datos Censal</v>
          </cell>
          <cell r="I1052" t="str">
            <v>202300000000099</v>
          </cell>
          <cell r="J1052" t="str">
            <v>DIRECCIÓN TERRITORIAL NOROCCIDENTE</v>
          </cell>
          <cell r="K1052" t="str">
            <v>MEDELLÍN</v>
          </cell>
          <cell r="L1052" t="str">
            <v>Talento Humano</v>
          </cell>
          <cell r="M1052" t="str">
            <v>Profesional Junior</v>
          </cell>
          <cell r="N1052" t="str">
            <v>1</v>
          </cell>
          <cell r="O1052">
            <v>7</v>
          </cell>
          <cell r="P1052" t="str">
            <v>13</v>
          </cell>
          <cell r="Q1052" t="str">
            <v>7.4333333333</v>
          </cell>
          <cell r="R1052">
            <v>100</v>
          </cell>
          <cell r="S1052">
            <v>3500000</v>
          </cell>
          <cell r="T1052" t="str">
            <v>2025-05-19</v>
          </cell>
          <cell r="U1052">
            <v>26016666.670000002</v>
          </cell>
          <cell r="V1052">
            <v>26016666.670000002</v>
          </cell>
          <cell r="W1052">
            <v>0</v>
          </cell>
          <cell r="X1052" t="str">
            <v>NO</v>
          </cell>
          <cell r="Y1052" t="str">
            <v>NO</v>
          </cell>
          <cell r="Z1052" t="str">
            <v>47225</v>
          </cell>
          <cell r="AA1052">
            <v>26016666.670000002</v>
          </cell>
          <cell r="AB1052">
            <v>0</v>
          </cell>
          <cell r="AC1052" t="str">
            <v>5530</v>
          </cell>
          <cell r="AD1052" t="str">
            <v>Dirección Territorial Medellín</v>
          </cell>
          <cell r="AF1052" t="str">
            <v>MARYING YANETH QUEJADA MURILLO -- FUERO MATERNO</v>
          </cell>
          <cell r="AG1052" t="str">
            <v>CE_01 - Documentos con los principales resultados, logros y dificultades en el desarrollo de los operativos de recolección del Censo Económico Nacional Urbano (Línea Base 2024 94%)</v>
          </cell>
          <cell r="AH1052">
            <v>1</v>
          </cell>
          <cell r="AI1052" t="str">
            <v/>
          </cell>
          <cell r="AJ1052">
            <v>0</v>
          </cell>
          <cell r="AK1052" t="str">
            <v/>
          </cell>
          <cell r="AL1052">
            <v>0</v>
          </cell>
          <cell r="AM1052">
            <v>1</v>
          </cell>
          <cell r="AN1052" t="str">
            <v xml:space="preserve">CE_01 </v>
          </cell>
          <cell r="AO1052">
            <v>26016666.670000002</v>
          </cell>
          <cell r="AP1052" t="str">
            <v/>
          </cell>
          <cell r="AQ1052">
            <v>0</v>
          </cell>
          <cell r="AR1052" t="str">
            <v/>
          </cell>
          <cell r="AS1052">
            <v>0</v>
          </cell>
          <cell r="AT1052">
            <v>26016666.670000002</v>
          </cell>
          <cell r="AU1052">
            <v>0</v>
          </cell>
        </row>
        <row r="1053">
          <cell r="A1053">
            <v>416110525</v>
          </cell>
          <cell r="B1053" t="str">
            <v>GIT Censo Económico</v>
          </cell>
          <cell r="C1053" t="str">
            <v>CE</v>
          </cell>
          <cell r="D1053" t="str">
            <v>CE_2025_DRA_SE</v>
          </cell>
          <cell r="E1053" t="str">
            <v>Censo Economico</v>
          </cell>
          <cell r="F1053" t="str">
            <v>Producción de información estructural</v>
          </cell>
          <cell r="G1053" t="str">
            <v>Servicio de evaluación</v>
          </cell>
          <cell r="H1053" t="str">
            <v>CE-Producción de información estructural-Servicio de evaluación</v>
          </cell>
          <cell r="I1053" t="str">
            <v>202300000000099</v>
          </cell>
          <cell r="J1053" t="str">
            <v>DIRECCIÓN TERRITORIAL NOROCCIDENTE</v>
          </cell>
          <cell r="K1053" t="str">
            <v>MEDELLÍN</v>
          </cell>
          <cell r="L1053" t="str">
            <v>Talento Humano</v>
          </cell>
          <cell r="M1053" t="str">
            <v>Tecnico</v>
          </cell>
          <cell r="N1053" t="str">
            <v>1</v>
          </cell>
          <cell r="O1053">
            <v>7</v>
          </cell>
          <cell r="P1053" t="str">
            <v>0</v>
          </cell>
          <cell r="Q1053" t="str">
            <v>7.0000000000</v>
          </cell>
          <cell r="R1053">
            <v>100</v>
          </cell>
          <cell r="S1053">
            <v>2000000</v>
          </cell>
          <cell r="T1053" t="str">
            <v>2025-05-19</v>
          </cell>
          <cell r="U1053">
            <v>14000000</v>
          </cell>
          <cell r="V1053">
            <v>14000000</v>
          </cell>
          <cell r="W1053">
            <v>0</v>
          </cell>
          <cell r="X1053" t="str">
            <v>no</v>
          </cell>
          <cell r="Y1053" t="str">
            <v>no</v>
          </cell>
          <cell r="Z1053" t="str">
            <v>47425</v>
          </cell>
          <cell r="AA1053">
            <v>14000000</v>
          </cell>
          <cell r="AB1053">
            <v>0</v>
          </cell>
          <cell r="AC1053" t="str">
            <v>5535</v>
          </cell>
          <cell r="AD1053" t="str">
            <v>Dirección Territorial Medellín</v>
          </cell>
          <cell r="AF1053" t="str">
            <v>MARTA ISABEL ARIAS PÉREZ -- FUERO MATERNO</v>
          </cell>
          <cell r="AG1053" t="str">
            <v>CE_01 - Documentos con los principales resultados, logros y dificultades en el desarrollo de los operativos de recolección del Censo Económico Nacional Urbano (Línea Base 2024 94%)</v>
          </cell>
          <cell r="AH1053">
            <v>1</v>
          </cell>
          <cell r="AI1053" t="str">
            <v/>
          </cell>
          <cell r="AJ1053">
            <v>0</v>
          </cell>
          <cell r="AK1053" t="str">
            <v/>
          </cell>
          <cell r="AL1053">
            <v>0</v>
          </cell>
          <cell r="AM1053">
            <v>1</v>
          </cell>
          <cell r="AN1053" t="str">
            <v xml:space="preserve">CE_01 </v>
          </cell>
          <cell r="AO1053">
            <v>14000000</v>
          </cell>
          <cell r="AP1053" t="str">
            <v/>
          </cell>
          <cell r="AQ1053">
            <v>0</v>
          </cell>
          <cell r="AR1053" t="str">
            <v/>
          </cell>
          <cell r="AS1053">
            <v>0</v>
          </cell>
          <cell r="AT1053">
            <v>14000000</v>
          </cell>
          <cell r="AU1053">
            <v>0</v>
          </cell>
        </row>
        <row r="1054">
          <cell r="A1054">
            <v>481410525</v>
          </cell>
          <cell r="B1054" t="str">
            <v>GIT Censo Económico</v>
          </cell>
          <cell r="C1054" t="str">
            <v>CE</v>
          </cell>
          <cell r="D1054" t="str">
            <v>CE_2025_DRA_BDC</v>
          </cell>
          <cell r="E1054" t="str">
            <v>Censo Economico</v>
          </cell>
          <cell r="F1054" t="str">
            <v>Producción de información estructural</v>
          </cell>
          <cell r="G1054" t="str">
            <v>Bases de datos Censal</v>
          </cell>
          <cell r="H1054" t="str">
            <v>CE-Producción de información estructural-Bases de datos Censal</v>
          </cell>
          <cell r="I1054" t="str">
            <v>202300000000099</v>
          </cell>
          <cell r="J1054" t="str">
            <v>DIRECCIÓN TERRITORIAL CENTRAL</v>
          </cell>
          <cell r="K1054" t="str">
            <v>DANE CENTRAL</v>
          </cell>
          <cell r="L1054" t="str">
            <v>Talento Humano</v>
          </cell>
          <cell r="M1054" t="str">
            <v>Profesional</v>
          </cell>
          <cell r="N1054" t="str">
            <v>3</v>
          </cell>
          <cell r="O1054">
            <v>4</v>
          </cell>
          <cell r="P1054" t="str">
            <v>0</v>
          </cell>
          <cell r="Q1054" t="str">
            <v>4.0000000000</v>
          </cell>
          <cell r="R1054">
            <v>100</v>
          </cell>
          <cell r="S1054">
            <v>5600000</v>
          </cell>
          <cell r="T1054" t="str">
            <v>2025-08-01</v>
          </cell>
          <cell r="U1054">
            <v>67200000</v>
          </cell>
          <cell r="V1054">
            <v>67200000</v>
          </cell>
          <cell r="W1054">
            <v>0</v>
          </cell>
          <cell r="X1054" t="str">
            <v>no</v>
          </cell>
          <cell r="Y1054" t="str">
            <v>no</v>
          </cell>
          <cell r="Z1054" t="str">
            <v>105725</v>
          </cell>
          <cell r="AA1054">
            <v>67200000</v>
          </cell>
          <cell r="AB1054">
            <v>0</v>
          </cell>
          <cell r="AC1054" t="str">
            <v>6389</v>
          </cell>
          <cell r="AD1054" t="str">
            <v>Dirección de Recolección y Acopio</v>
          </cell>
          <cell r="AF1054" t="str">
            <v>TH - FORTALECIMIENTO DRA - CIERRE CENU</v>
          </cell>
          <cell r="AG1054" t="str">
            <v>CE_01 - Documentos con los principales resultados, logros y dificultades en el desarrollo de los operativos de recolección del Censo Económico Nacional Urbano (Línea Base 2024 94%)</v>
          </cell>
          <cell r="AH1054">
            <v>1</v>
          </cell>
          <cell r="AI1054" t="str">
            <v/>
          </cell>
          <cell r="AJ1054">
            <v>0</v>
          </cell>
          <cell r="AK1054" t="str">
            <v/>
          </cell>
          <cell r="AL1054">
            <v>0</v>
          </cell>
          <cell r="AM1054">
            <v>1</v>
          </cell>
          <cell r="AN1054" t="str">
            <v xml:space="preserve">CE_01 </v>
          </cell>
          <cell r="AO1054">
            <v>67200000</v>
          </cell>
          <cell r="AP1054" t="str">
            <v/>
          </cell>
          <cell r="AQ1054">
            <v>0</v>
          </cell>
          <cell r="AR1054" t="str">
            <v/>
          </cell>
          <cell r="AS1054">
            <v>0</v>
          </cell>
          <cell r="AT1054">
            <v>67200000</v>
          </cell>
          <cell r="AU1054">
            <v>0</v>
          </cell>
        </row>
        <row r="1055">
          <cell r="A1055">
            <v>401010525</v>
          </cell>
          <cell r="B1055" t="str">
            <v>GIT Censo Económico</v>
          </cell>
          <cell r="C1055" t="str">
            <v>CE</v>
          </cell>
          <cell r="D1055" t="str">
            <v>CE_2025_DRA_BDC</v>
          </cell>
          <cell r="E1055" t="str">
            <v>Censo Economico</v>
          </cell>
          <cell r="F1055" t="str">
            <v>Producción de información estructural</v>
          </cell>
          <cell r="G1055" t="str">
            <v>Bases de datos Censal</v>
          </cell>
          <cell r="H1055" t="str">
            <v>CE-Producción de información estructural-Bases de datos Censal</v>
          </cell>
          <cell r="I1055" t="str">
            <v>202300000000099</v>
          </cell>
          <cell r="J1055" t="str">
            <v>DIRECCIÓN TERRITORIAL NOROCCIDENTE</v>
          </cell>
          <cell r="K1055" t="str">
            <v>MEDELLÍN</v>
          </cell>
          <cell r="L1055" t="str">
            <v>Talento Humano</v>
          </cell>
          <cell r="M1055" t="str">
            <v>Tecnico</v>
          </cell>
          <cell r="N1055" t="str">
            <v>1</v>
          </cell>
          <cell r="O1055">
            <v>7</v>
          </cell>
          <cell r="P1055" t="str">
            <v>10</v>
          </cell>
          <cell r="Q1055" t="str">
            <v>7.3333333333</v>
          </cell>
          <cell r="R1055">
            <v>100</v>
          </cell>
          <cell r="S1055">
            <v>2500000</v>
          </cell>
          <cell r="T1055" t="str">
            <v>2025-04-15</v>
          </cell>
          <cell r="U1055">
            <v>18333333.329999998</v>
          </cell>
          <cell r="V1055">
            <v>18333333.329999998</v>
          </cell>
          <cell r="W1055">
            <v>0</v>
          </cell>
          <cell r="X1055" t="str">
            <v>no</v>
          </cell>
          <cell r="Y1055" t="str">
            <v>no</v>
          </cell>
          <cell r="Z1055" t="str">
            <v>45025</v>
          </cell>
          <cell r="AA1055">
            <v>18333333.329999998</v>
          </cell>
          <cell r="AB1055">
            <v>0</v>
          </cell>
          <cell r="AC1055" t="str">
            <v>5232</v>
          </cell>
          <cell r="AD1055" t="str">
            <v>Dirección Territorial Medellín</v>
          </cell>
          <cell r="AF1055" t="str">
            <v>JULIANA HERNANDEZ GOMEZ -- FUEROS MATERNOS</v>
          </cell>
          <cell r="AG1055" t="str">
            <v>CE_01 - Documentos con los principales resultados, logros y dificultades en el desarrollo de los operativos de recolección del Censo Económico Nacional Urbano (Línea Base 2024 94%)</v>
          </cell>
          <cell r="AH1055">
            <v>1</v>
          </cell>
          <cell r="AI1055" t="str">
            <v/>
          </cell>
          <cell r="AJ1055">
            <v>0</v>
          </cell>
          <cell r="AK1055" t="str">
            <v/>
          </cell>
          <cell r="AL1055">
            <v>0</v>
          </cell>
          <cell r="AM1055">
            <v>1</v>
          </cell>
          <cell r="AN1055" t="str">
            <v xml:space="preserve">CE_01 </v>
          </cell>
          <cell r="AO1055">
            <v>18333333.329999998</v>
          </cell>
          <cell r="AP1055" t="str">
            <v/>
          </cell>
          <cell r="AQ1055">
            <v>0</v>
          </cell>
          <cell r="AR1055" t="str">
            <v/>
          </cell>
          <cell r="AS1055">
            <v>0</v>
          </cell>
          <cell r="AT1055">
            <v>18333333.329999998</v>
          </cell>
          <cell r="AU1055">
            <v>0</v>
          </cell>
        </row>
        <row r="1056">
          <cell r="A1056">
            <v>401110525</v>
          </cell>
          <cell r="B1056" t="str">
            <v>GIT Censo Económico</v>
          </cell>
          <cell r="C1056" t="str">
            <v>CE</v>
          </cell>
          <cell r="D1056" t="str">
            <v>CE_2025_DRA_BDC</v>
          </cell>
          <cell r="E1056" t="str">
            <v>Censo Economico</v>
          </cell>
          <cell r="F1056" t="str">
            <v>Producción de información estructural</v>
          </cell>
          <cell r="G1056" t="str">
            <v>Bases de datos Censal</v>
          </cell>
          <cell r="H1056" t="str">
            <v>CE-Producción de información estructural-Bases de datos Censal</v>
          </cell>
          <cell r="I1056" t="str">
            <v>202300000000099</v>
          </cell>
          <cell r="J1056" t="str">
            <v>DIRECCIÓN TERRITORIAL NOROCCIDENTE</v>
          </cell>
          <cell r="K1056" t="str">
            <v>MEDELLÍN</v>
          </cell>
          <cell r="L1056" t="str">
            <v>Talento Humano</v>
          </cell>
          <cell r="M1056" t="str">
            <v>Tecnico</v>
          </cell>
          <cell r="N1056" t="str">
            <v>1</v>
          </cell>
          <cell r="O1056">
            <v>6</v>
          </cell>
          <cell r="P1056" t="str">
            <v>28</v>
          </cell>
          <cell r="Q1056" t="str">
            <v>6.9333333333</v>
          </cell>
          <cell r="R1056">
            <v>100</v>
          </cell>
          <cell r="S1056">
            <v>2500000</v>
          </cell>
          <cell r="T1056" t="str">
            <v>2025-04-15</v>
          </cell>
          <cell r="U1056">
            <v>17333333.329999998</v>
          </cell>
          <cell r="V1056">
            <v>17333333.329999998</v>
          </cell>
          <cell r="W1056">
            <v>0</v>
          </cell>
          <cell r="X1056" t="str">
            <v>NO</v>
          </cell>
          <cell r="Y1056" t="str">
            <v>NO</v>
          </cell>
          <cell r="Z1056" t="str">
            <v>44925</v>
          </cell>
          <cell r="AA1056">
            <v>17333333.329999998</v>
          </cell>
          <cell r="AB1056">
            <v>0</v>
          </cell>
          <cell r="AC1056" t="str">
            <v>5233</v>
          </cell>
          <cell r="AD1056" t="str">
            <v>Dirección Territorial Medellín</v>
          </cell>
          <cell r="AF1056" t="str">
            <v>VALENTINA VANEGAS CORONADO -- FUEROS MATERNOS</v>
          </cell>
          <cell r="AG1056" t="str">
            <v>CE_01 - Documentos con los principales resultados, logros y dificultades en el desarrollo de los operativos de recolección del Censo Económico Nacional Urbano (Línea Base 2024 94%)</v>
          </cell>
          <cell r="AH1056">
            <v>1</v>
          </cell>
          <cell r="AI1056" t="str">
            <v/>
          </cell>
          <cell r="AJ1056">
            <v>0</v>
          </cell>
          <cell r="AK1056" t="str">
            <v/>
          </cell>
          <cell r="AL1056">
            <v>0</v>
          </cell>
          <cell r="AM1056">
            <v>1</v>
          </cell>
          <cell r="AN1056" t="str">
            <v xml:space="preserve">CE_01 </v>
          </cell>
          <cell r="AO1056">
            <v>17333333.329999998</v>
          </cell>
          <cell r="AP1056" t="str">
            <v/>
          </cell>
          <cell r="AQ1056">
            <v>0</v>
          </cell>
          <cell r="AR1056" t="str">
            <v/>
          </cell>
          <cell r="AS1056">
            <v>0</v>
          </cell>
          <cell r="AT1056">
            <v>17333333.329999998</v>
          </cell>
          <cell r="AU1056">
            <v>0</v>
          </cell>
        </row>
        <row r="1057">
          <cell r="A1057">
            <v>417710525</v>
          </cell>
          <cell r="B1057" t="str">
            <v>GIT Censo Económico</v>
          </cell>
          <cell r="C1057" t="str">
            <v>CE</v>
          </cell>
          <cell r="D1057" t="str">
            <v>CE_2025_GIT_CE_SE</v>
          </cell>
          <cell r="E1057" t="str">
            <v>Censo Economico</v>
          </cell>
          <cell r="F1057" t="str">
            <v>Producción de información estructural</v>
          </cell>
          <cell r="G1057" t="str">
            <v>Servicio de evaluación</v>
          </cell>
          <cell r="H1057" t="str">
            <v>CE-Producción de información estructural-Servicio de evaluación</v>
          </cell>
          <cell r="I1057" t="str">
            <v>202300000000099</v>
          </cell>
          <cell r="J1057" t="str">
            <v>DIRECCIÓN TERRITORIAL CENTRAL</v>
          </cell>
          <cell r="K1057" t="str">
            <v>DANE CENTRAL</v>
          </cell>
          <cell r="L1057" t="str">
            <v>Talento Humano</v>
          </cell>
          <cell r="M1057" t="str">
            <v>Profesional Junior</v>
          </cell>
          <cell r="N1057" t="str">
            <v>1</v>
          </cell>
          <cell r="O1057">
            <v>7</v>
          </cell>
          <cell r="P1057" t="str">
            <v>0</v>
          </cell>
          <cell r="Q1057" t="str">
            <v>7.0000000000</v>
          </cell>
          <cell r="R1057">
            <v>100</v>
          </cell>
          <cell r="S1057">
            <v>4200000</v>
          </cell>
          <cell r="T1057" t="str">
            <v>2025-06-01</v>
          </cell>
          <cell r="U1057">
            <v>29400000</v>
          </cell>
          <cell r="V1057">
            <v>29400000</v>
          </cell>
          <cell r="W1057">
            <v>0</v>
          </cell>
          <cell r="X1057" t="str">
            <v>NO</v>
          </cell>
          <cell r="Y1057" t="str">
            <v>NO</v>
          </cell>
          <cell r="Z1057" t="str">
            <v>101225</v>
          </cell>
          <cell r="AA1057">
            <v>29400000</v>
          </cell>
          <cell r="AB1057">
            <v>0</v>
          </cell>
          <cell r="AC1057" t="str">
            <v>5883</v>
          </cell>
          <cell r="AD1057" t="str">
            <v>GIT Censo Económico</v>
          </cell>
          <cell r="AF1057" t="str">
            <v>DANIEL FELIPE ORJUELA</v>
          </cell>
          <cell r="AG1057" t="str">
            <v>CE_01 - Documentos con los principales resultados, logros y dificultades en el desarrollo de los operativos de recolección del Censo Económico Nacional Urbano (Línea Base 2024 94%)</v>
          </cell>
          <cell r="AH1057">
            <v>1</v>
          </cell>
          <cell r="AI1057" t="str">
            <v/>
          </cell>
          <cell r="AJ1057">
            <v>0</v>
          </cell>
          <cell r="AK1057" t="str">
            <v/>
          </cell>
          <cell r="AL1057">
            <v>0</v>
          </cell>
          <cell r="AM1057">
            <v>1</v>
          </cell>
          <cell r="AN1057" t="str">
            <v xml:space="preserve">CE_01 </v>
          </cell>
          <cell r="AO1057">
            <v>29400000</v>
          </cell>
          <cell r="AP1057" t="str">
            <v/>
          </cell>
          <cell r="AQ1057">
            <v>0</v>
          </cell>
          <cell r="AR1057" t="str">
            <v/>
          </cell>
          <cell r="AS1057">
            <v>0</v>
          </cell>
          <cell r="AT1057">
            <v>29400000</v>
          </cell>
          <cell r="AU1057">
            <v>0</v>
          </cell>
        </row>
        <row r="1058">
          <cell r="A1058">
            <v>383110525</v>
          </cell>
          <cell r="B1058" t="str">
            <v>GIT Censo Económico</v>
          </cell>
          <cell r="C1058" t="str">
            <v>CE</v>
          </cell>
          <cell r="D1058" t="str">
            <v>CE_2025_DRA_BDC</v>
          </cell>
          <cell r="E1058" t="str">
            <v>Censo Economico</v>
          </cell>
          <cell r="F1058" t="str">
            <v>Producción de información estructural</v>
          </cell>
          <cell r="G1058" t="str">
            <v>Bases de datos Censal</v>
          </cell>
          <cell r="H1058" t="str">
            <v>CE-Producción de información estructural-Bases de datos Censal</v>
          </cell>
          <cell r="I1058" t="str">
            <v>202300000000099</v>
          </cell>
          <cell r="J1058" t="str">
            <v>DIRECCIÓN TERRITORIAL NORTE</v>
          </cell>
          <cell r="K1058" t="str">
            <v>SANTA MARTA</v>
          </cell>
          <cell r="L1058" t="str">
            <v>Talento Humano</v>
          </cell>
          <cell r="M1058" t="str">
            <v>Tecnico</v>
          </cell>
          <cell r="N1058" t="str">
            <v>1</v>
          </cell>
          <cell r="O1058">
            <v>10</v>
          </cell>
          <cell r="P1058" t="str">
            <v>15</v>
          </cell>
          <cell r="Q1058" t="str">
            <v>10.5000000000</v>
          </cell>
          <cell r="R1058">
            <v>100</v>
          </cell>
          <cell r="S1058">
            <v>2500000</v>
          </cell>
          <cell r="T1058" t="str">
            <v>2025-02-14</v>
          </cell>
          <cell r="U1058">
            <v>26250000</v>
          </cell>
          <cell r="V1058">
            <v>26250000</v>
          </cell>
          <cell r="W1058">
            <v>0</v>
          </cell>
          <cell r="X1058" t="str">
            <v>NO</v>
          </cell>
          <cell r="Y1058" t="str">
            <v>NO</v>
          </cell>
          <cell r="Z1058" t="str">
            <v>70125</v>
          </cell>
          <cell r="AA1058">
            <v>26250000</v>
          </cell>
          <cell r="AB1058">
            <v>0</v>
          </cell>
          <cell r="AC1058" t="str">
            <v>3204</v>
          </cell>
          <cell r="AD1058" t="str">
            <v>Dirección Territorial Barranquilla</v>
          </cell>
          <cell r="AF1058" t="str">
            <v>MARYLENA DÍAZ BOLAÑOS - TH - FUERO MATERNO - D. TERRITORIAL</v>
          </cell>
          <cell r="AG1058" t="str">
            <v>CE_01 - Documentos con los principales resultados, logros y dificultades en el desarrollo de los operativos de recolección del Censo Económico Nacional Urbano (Línea Base 2024 94%)</v>
          </cell>
          <cell r="AH1058">
            <v>1</v>
          </cell>
          <cell r="AI1058">
            <v>0</v>
          </cell>
          <cell r="AJ1058">
            <v>0</v>
          </cell>
          <cell r="AK1058">
            <v>0</v>
          </cell>
          <cell r="AL1058">
            <v>0</v>
          </cell>
          <cell r="AM1058">
            <v>1</v>
          </cell>
          <cell r="AN1058" t="str">
            <v>CE_01</v>
          </cell>
          <cell r="AO1058">
            <v>26250000</v>
          </cell>
          <cell r="AP1058" t="str">
            <v>0</v>
          </cell>
          <cell r="AQ1058">
            <v>0</v>
          </cell>
          <cell r="AR1058" t="str">
            <v>0</v>
          </cell>
          <cell r="AS1058">
            <v>0</v>
          </cell>
          <cell r="AT1058">
            <v>26250000</v>
          </cell>
          <cell r="AU1058">
            <v>0</v>
          </cell>
        </row>
        <row r="1059">
          <cell r="A1059">
            <v>311110525</v>
          </cell>
          <cell r="B1059" t="str">
            <v>GIT Censo Económico</v>
          </cell>
          <cell r="C1059" t="str">
            <v>CE</v>
          </cell>
          <cell r="D1059" t="str">
            <v>CE_2025_DIRPEN_SE</v>
          </cell>
          <cell r="E1059" t="str">
            <v>Censo Economico</v>
          </cell>
          <cell r="F1059" t="str">
            <v>Producción de información estructural</v>
          </cell>
          <cell r="G1059" t="str">
            <v>Servicio de evaluación</v>
          </cell>
          <cell r="H1059" t="str">
            <v>CE-Producción de información estructural-Servicio de evaluación</v>
          </cell>
          <cell r="I1059" t="str">
            <v>202300000000099</v>
          </cell>
          <cell r="J1059" t="str">
            <v>DIRECCIÓN TERRITORIAL CENTRAL</v>
          </cell>
          <cell r="K1059" t="str">
            <v>DANE CENTRAL</v>
          </cell>
          <cell r="L1059" t="str">
            <v>Talento Humano</v>
          </cell>
          <cell r="M1059" t="str">
            <v>Profesional</v>
          </cell>
          <cell r="N1059" t="str">
            <v>1</v>
          </cell>
          <cell r="O1059">
            <v>6</v>
          </cell>
          <cell r="P1059" t="str">
            <v>0</v>
          </cell>
          <cell r="Q1059" t="str">
            <v>6</v>
          </cell>
          <cell r="R1059">
            <v>100</v>
          </cell>
          <cell r="S1059">
            <v>6324600</v>
          </cell>
          <cell r="T1059" t="str">
            <v>2025-01-08 00:00:00</v>
          </cell>
          <cell r="U1059">
            <v>37947600</v>
          </cell>
          <cell r="V1059">
            <v>37947600</v>
          </cell>
          <cell r="W1059">
            <v>0</v>
          </cell>
          <cell r="X1059" t="str">
            <v>NO</v>
          </cell>
          <cell r="Y1059" t="str">
            <v>NO</v>
          </cell>
          <cell r="Z1059" t="str">
            <v>63625</v>
          </cell>
          <cell r="AA1059">
            <v>37947600</v>
          </cell>
          <cell r="AB1059">
            <v>0</v>
          </cell>
          <cell r="AC1059" t="str">
            <v>1610</v>
          </cell>
          <cell r="AD1059" t="str">
            <v>GIT Censo Económico</v>
          </cell>
          <cell r="AF1059" t="str">
            <v>BRIGGITTE ANDREA AGUIRRE MUÑOZ - -</v>
          </cell>
          <cell r="AG1059" t="str">
            <v>CE_01 - Documentos con los principales resultados, logros y dificultades en el desarrollo de los operativos de recolección del Censo Económico Nacional Urbano (Línea Base 2024 94%)</v>
          </cell>
          <cell r="AH1059">
            <v>1</v>
          </cell>
          <cell r="AI1059">
            <v>0</v>
          </cell>
          <cell r="AJ1059">
            <v>0</v>
          </cell>
          <cell r="AK1059">
            <v>0</v>
          </cell>
          <cell r="AL1059">
            <v>0</v>
          </cell>
          <cell r="AM1059">
            <v>1</v>
          </cell>
          <cell r="AN1059" t="str">
            <v>CE_01</v>
          </cell>
          <cell r="AO1059">
            <v>37947600</v>
          </cell>
          <cell r="AP1059" t="str">
            <v>0</v>
          </cell>
          <cell r="AQ1059">
            <v>0</v>
          </cell>
          <cell r="AR1059" t="str">
            <v>0</v>
          </cell>
          <cell r="AS1059">
            <v>0</v>
          </cell>
          <cell r="AT1059">
            <v>37947600</v>
          </cell>
          <cell r="AU1059">
            <v>0</v>
          </cell>
        </row>
        <row r="1060">
          <cell r="A1060">
            <v>311010525</v>
          </cell>
          <cell r="B1060" t="str">
            <v>GIT Censo Económico</v>
          </cell>
          <cell r="C1060" t="str">
            <v>CE</v>
          </cell>
          <cell r="D1060" t="str">
            <v>CE_2025_DIG_SE</v>
          </cell>
          <cell r="E1060" t="str">
            <v>Censo Economico</v>
          </cell>
          <cell r="F1060" t="str">
            <v>Producción de información estructural</v>
          </cell>
          <cell r="G1060" t="str">
            <v>Servicio de evaluación</v>
          </cell>
          <cell r="H1060" t="str">
            <v>CE-Producción de información estructural-Servicio de evaluación</v>
          </cell>
          <cell r="I1060" t="str">
            <v>202300000000099</v>
          </cell>
          <cell r="J1060" t="str">
            <v>DIRECCIÓN TERRITORIAL CENTRAL</v>
          </cell>
          <cell r="K1060" t="str">
            <v>DANE CENTRAL</v>
          </cell>
          <cell r="L1060" t="str">
            <v>Talento Humano</v>
          </cell>
          <cell r="M1060" t="str">
            <v>Profesional</v>
          </cell>
          <cell r="N1060" t="str">
            <v>1</v>
          </cell>
          <cell r="O1060">
            <v>8</v>
          </cell>
          <cell r="P1060" t="str">
            <v>0</v>
          </cell>
          <cell r="Q1060" t="str">
            <v>8</v>
          </cell>
          <cell r="R1060">
            <v>100</v>
          </cell>
          <cell r="S1060">
            <v>7505000</v>
          </cell>
          <cell r="T1060" t="str">
            <v>2025-01-08 00:00:00</v>
          </cell>
          <cell r="U1060">
            <v>60040000</v>
          </cell>
          <cell r="V1060">
            <v>60040000</v>
          </cell>
          <cell r="W1060">
            <v>0</v>
          </cell>
          <cell r="X1060" t="str">
            <v>NO</v>
          </cell>
          <cell r="Y1060" t="str">
            <v>NO</v>
          </cell>
          <cell r="Z1060" t="str">
            <v>72825</v>
          </cell>
          <cell r="AA1060">
            <v>60040000</v>
          </cell>
          <cell r="AB1060">
            <v>0</v>
          </cell>
          <cell r="AC1060" t="str">
            <v>1897</v>
          </cell>
          <cell r="AD1060" t="str">
            <v>GIT Censo Económico</v>
          </cell>
          <cell r="AF1060" t="str">
            <v>JAZMIN BELTRAN - -</v>
          </cell>
          <cell r="AG1060" t="str">
            <v>CE_01 - Documentos con los principales resultados, logros y dificultades en el desarrollo de los operativos de recolección del Censo Económico Nacional Urbano (Línea Base 2024 94%)</v>
          </cell>
          <cell r="AH1060">
            <v>1</v>
          </cell>
          <cell r="AI1060">
            <v>0</v>
          </cell>
          <cell r="AJ1060">
            <v>0</v>
          </cell>
          <cell r="AK1060">
            <v>0</v>
          </cell>
          <cell r="AL1060">
            <v>0</v>
          </cell>
          <cell r="AM1060">
            <v>1</v>
          </cell>
          <cell r="AN1060" t="str">
            <v>CE_01</v>
          </cell>
          <cell r="AO1060">
            <v>60040000</v>
          </cell>
          <cell r="AP1060" t="str">
            <v>0</v>
          </cell>
          <cell r="AQ1060">
            <v>0</v>
          </cell>
          <cell r="AR1060" t="str">
            <v>0</v>
          </cell>
          <cell r="AS1060">
            <v>0</v>
          </cell>
          <cell r="AT1060">
            <v>60040000</v>
          </cell>
          <cell r="AU1060">
            <v>0</v>
          </cell>
        </row>
        <row r="1061">
          <cell r="A1061">
            <v>310910525</v>
          </cell>
          <cell r="B1061" t="str">
            <v>GIT Censo Económico</v>
          </cell>
          <cell r="C1061" t="str">
            <v>CE</v>
          </cell>
          <cell r="D1061" t="str">
            <v>CE_2025_DIG_SE</v>
          </cell>
          <cell r="E1061" t="str">
            <v>Censo Economico</v>
          </cell>
          <cell r="F1061" t="str">
            <v>Producción de información estructural</v>
          </cell>
          <cell r="G1061" t="str">
            <v>Servicio de evaluación</v>
          </cell>
          <cell r="H1061" t="str">
            <v>CE-Producción de información estructural-Servicio de evaluación</v>
          </cell>
          <cell r="I1061" t="str">
            <v>202300000000099</v>
          </cell>
          <cell r="J1061" t="str">
            <v>DIRECCIÓN TERRITORIAL CENTRAL</v>
          </cell>
          <cell r="K1061" t="str">
            <v>DANE CENTRAL</v>
          </cell>
          <cell r="L1061" t="str">
            <v>Talento Humano</v>
          </cell>
          <cell r="M1061" t="str">
            <v>Profesional</v>
          </cell>
          <cell r="N1061" t="str">
            <v>1</v>
          </cell>
          <cell r="O1061">
            <v>10</v>
          </cell>
          <cell r="P1061" t="str">
            <v>0</v>
          </cell>
          <cell r="Q1061" t="str">
            <v>10.0000000000</v>
          </cell>
          <cell r="R1061">
            <v>100</v>
          </cell>
          <cell r="S1061">
            <v>8103000</v>
          </cell>
          <cell r="T1061" t="str">
            <v>2025-02-10</v>
          </cell>
          <cell r="U1061">
            <v>81030000</v>
          </cell>
          <cell r="V1061">
            <v>81030000</v>
          </cell>
          <cell r="W1061">
            <v>0</v>
          </cell>
          <cell r="X1061" t="str">
            <v>no</v>
          </cell>
          <cell r="Y1061" t="str">
            <v>no</v>
          </cell>
          <cell r="Z1061" t="str">
            <v>73525</v>
          </cell>
          <cell r="AA1061">
            <v>81030000</v>
          </cell>
          <cell r="AB1061">
            <v>0</v>
          </cell>
          <cell r="AC1061" t="str">
            <v>1895</v>
          </cell>
          <cell r="AD1061" t="str">
            <v>GIT Censo Económico</v>
          </cell>
          <cell r="AF1061" t="str">
            <v>JOHN STEVENS MURILLO - -</v>
          </cell>
          <cell r="AG1061" t="str">
            <v>CE_01 - Documentos con los principales resultados, logros y dificultades en el desarrollo de los operativos de recolección del Censo Económico Nacional Urbano (Línea Base 2024 94%)</v>
          </cell>
          <cell r="AH1061">
            <v>1</v>
          </cell>
          <cell r="AI1061">
            <v>0</v>
          </cell>
          <cell r="AJ1061">
            <v>0</v>
          </cell>
          <cell r="AK1061">
            <v>0</v>
          </cell>
          <cell r="AL1061">
            <v>0</v>
          </cell>
          <cell r="AM1061">
            <v>1</v>
          </cell>
          <cell r="AN1061" t="str">
            <v>CE_01</v>
          </cell>
          <cell r="AO1061">
            <v>81030000</v>
          </cell>
          <cell r="AP1061" t="str">
            <v>0</v>
          </cell>
          <cell r="AQ1061">
            <v>0</v>
          </cell>
          <cell r="AR1061" t="str">
            <v>0</v>
          </cell>
          <cell r="AS1061">
            <v>0</v>
          </cell>
          <cell r="AT1061">
            <v>81030000</v>
          </cell>
          <cell r="AU1061">
            <v>0</v>
          </cell>
        </row>
        <row r="1062">
          <cell r="A1062">
            <v>310810525</v>
          </cell>
          <cell r="B1062" t="str">
            <v>GIT Censo Económico</v>
          </cell>
          <cell r="C1062" t="str">
            <v>CE</v>
          </cell>
          <cell r="D1062" t="str">
            <v>CE_2025_DIG_SE</v>
          </cell>
          <cell r="E1062" t="str">
            <v>Censo Economico</v>
          </cell>
          <cell r="F1062" t="str">
            <v>Producción de información estructural</v>
          </cell>
          <cell r="G1062" t="str">
            <v>Servicio de evaluación</v>
          </cell>
          <cell r="H1062" t="str">
            <v>CE-Producción de información estructural-Servicio de evaluación</v>
          </cell>
          <cell r="I1062" t="str">
            <v>202300000000099</v>
          </cell>
          <cell r="J1062" t="str">
            <v>DIRECCIÓN TERRITORIAL CENTRAL</v>
          </cell>
          <cell r="K1062" t="str">
            <v>DANE CENTRAL</v>
          </cell>
          <cell r="L1062" t="str">
            <v>Talento Humano</v>
          </cell>
          <cell r="M1062" t="str">
            <v>Profesional</v>
          </cell>
          <cell r="N1062" t="str">
            <v>1</v>
          </cell>
          <cell r="O1062">
            <v>8</v>
          </cell>
          <cell r="P1062" t="str">
            <v>0</v>
          </cell>
          <cell r="Q1062" t="str">
            <v>8</v>
          </cell>
          <cell r="R1062">
            <v>100</v>
          </cell>
          <cell r="S1062">
            <v>6582000</v>
          </cell>
          <cell r="T1062" t="str">
            <v>2025-01-08 00:00:00</v>
          </cell>
          <cell r="U1062">
            <v>52656000</v>
          </cell>
          <cell r="V1062">
            <v>52656000</v>
          </cell>
          <cell r="W1062">
            <v>0</v>
          </cell>
          <cell r="X1062" t="str">
            <v>NO</v>
          </cell>
          <cell r="Y1062" t="str">
            <v>NO</v>
          </cell>
          <cell r="Z1062" t="str">
            <v>72725</v>
          </cell>
          <cell r="AA1062">
            <v>52656000</v>
          </cell>
          <cell r="AB1062">
            <v>0</v>
          </cell>
          <cell r="AC1062" t="str">
            <v>1896</v>
          </cell>
          <cell r="AD1062" t="str">
            <v>GIT Censo Económico</v>
          </cell>
          <cell r="AF1062" t="str">
            <v>JONATHAN VELASQUEZ - -</v>
          </cell>
          <cell r="AG1062" t="str">
            <v>CE_01 - Documentos con los principales resultados, logros y dificultades en el desarrollo de los operativos de recolección del Censo Económico Nacional Urbano (Línea Base 2024 94%)</v>
          </cell>
          <cell r="AH1062">
            <v>1</v>
          </cell>
          <cell r="AI1062">
            <v>0</v>
          </cell>
          <cell r="AJ1062">
            <v>0</v>
          </cell>
          <cell r="AK1062">
            <v>0</v>
          </cell>
          <cell r="AL1062">
            <v>0</v>
          </cell>
          <cell r="AM1062">
            <v>1</v>
          </cell>
          <cell r="AN1062" t="str">
            <v>CE_01</v>
          </cell>
          <cell r="AO1062">
            <v>52656000</v>
          </cell>
          <cell r="AP1062" t="str">
            <v>0</v>
          </cell>
          <cell r="AQ1062">
            <v>0</v>
          </cell>
          <cell r="AR1062" t="str">
            <v>0</v>
          </cell>
          <cell r="AS1062">
            <v>0</v>
          </cell>
          <cell r="AT1062">
            <v>52656000</v>
          </cell>
          <cell r="AU1062">
            <v>0</v>
          </cell>
        </row>
        <row r="1063">
          <cell r="A1063">
            <v>310710525</v>
          </cell>
          <cell r="B1063" t="str">
            <v>GIT Censo Económico</v>
          </cell>
          <cell r="C1063" t="str">
            <v>CE</v>
          </cell>
          <cell r="D1063" t="str">
            <v>CE_2025_DIG_BDMGN</v>
          </cell>
          <cell r="E1063" t="str">
            <v>Censo Economico</v>
          </cell>
          <cell r="F1063" t="str">
            <v>Producción de información estructural</v>
          </cell>
          <cell r="G1063" t="str">
            <v>Bases de Datos del Marco Geoestadístico Nacional</v>
          </cell>
          <cell r="H1063" t="str">
            <v>CE-Producción de información estructural-Bases de Datos del Marco Geoestadístico Nacional</v>
          </cell>
          <cell r="I1063" t="str">
            <v>202300000000099</v>
          </cell>
          <cell r="J1063" t="str">
            <v>DIRECCIÓN TERRITORIAL CENTRAL</v>
          </cell>
          <cell r="K1063" t="str">
            <v>DANE CENTRAL</v>
          </cell>
          <cell r="L1063" t="str">
            <v>Talento Humano</v>
          </cell>
          <cell r="M1063" t="str">
            <v>Profesional</v>
          </cell>
          <cell r="N1063" t="str">
            <v>1</v>
          </cell>
          <cell r="O1063">
            <v>6</v>
          </cell>
          <cell r="P1063" t="str">
            <v>15</v>
          </cell>
          <cell r="Q1063" t="str">
            <v>6.5</v>
          </cell>
          <cell r="R1063">
            <v>100</v>
          </cell>
          <cell r="S1063">
            <v>8821000</v>
          </cell>
          <cell r="T1063" t="str">
            <v>2025-01-08 00:00:00</v>
          </cell>
          <cell r="U1063">
            <v>57336500</v>
          </cell>
          <cell r="V1063">
            <v>57336500</v>
          </cell>
          <cell r="W1063">
            <v>0</v>
          </cell>
          <cell r="X1063" t="str">
            <v>NO</v>
          </cell>
          <cell r="Y1063" t="str">
            <v>NO</v>
          </cell>
          <cell r="Z1063" t="str">
            <v>37125</v>
          </cell>
          <cell r="AA1063">
            <v>57336500</v>
          </cell>
          <cell r="AB1063">
            <v>0</v>
          </cell>
          <cell r="AC1063" t="str">
            <v>382</v>
          </cell>
          <cell r="AD1063" t="str">
            <v>GIT Censo Económico</v>
          </cell>
          <cell r="AF1063" t="str">
            <v>JORGE ELIECER ROJAS - -</v>
          </cell>
          <cell r="AG1063" t="str">
            <v>CE_06 - Consolidar bases de datos depurada, editada y con nuevas variables de cada cuestionario</v>
          </cell>
          <cell r="AH1063">
            <v>1</v>
          </cell>
          <cell r="AI1063">
            <v>0</v>
          </cell>
          <cell r="AJ1063">
            <v>0</v>
          </cell>
          <cell r="AK1063">
            <v>0</v>
          </cell>
          <cell r="AL1063">
            <v>0</v>
          </cell>
          <cell r="AM1063">
            <v>1</v>
          </cell>
          <cell r="AN1063" t="str">
            <v>CE_06</v>
          </cell>
          <cell r="AO1063">
            <v>57336500</v>
          </cell>
          <cell r="AP1063" t="str">
            <v>0</v>
          </cell>
          <cell r="AQ1063">
            <v>0</v>
          </cell>
          <cell r="AR1063" t="str">
            <v>0</v>
          </cell>
          <cell r="AS1063">
            <v>0</v>
          </cell>
          <cell r="AT1063">
            <v>57336500</v>
          </cell>
          <cell r="AU1063">
            <v>0</v>
          </cell>
        </row>
        <row r="1064">
          <cell r="A1064">
            <v>310610525</v>
          </cell>
          <cell r="B1064" t="str">
            <v>GIT Censo Económico</v>
          </cell>
          <cell r="C1064" t="str">
            <v>CE</v>
          </cell>
          <cell r="D1064" t="str">
            <v>CE_2025_DIG_BDMGN</v>
          </cell>
          <cell r="E1064" t="str">
            <v>Censo Economico</v>
          </cell>
          <cell r="F1064" t="str">
            <v>Producción de información estructural</v>
          </cell>
          <cell r="G1064" t="str">
            <v>Bases de Datos del Marco Geoestadístico Nacional</v>
          </cell>
          <cell r="H1064" t="str">
            <v>CE-Producción de información estructural-Bases de Datos del Marco Geoestadístico Nacional</v>
          </cell>
          <cell r="I1064" t="str">
            <v>202300000000099</v>
          </cell>
          <cell r="J1064" t="str">
            <v>DIRECCIÓN TERRITORIAL CENTRAL</v>
          </cell>
          <cell r="K1064" t="str">
            <v>DANE CENTRAL</v>
          </cell>
          <cell r="L1064" t="str">
            <v>Talento Humano</v>
          </cell>
          <cell r="M1064" t="str">
            <v>Profesional</v>
          </cell>
          <cell r="N1064" t="str">
            <v>1</v>
          </cell>
          <cell r="O1064">
            <v>8</v>
          </cell>
          <cell r="P1064" t="str">
            <v>0</v>
          </cell>
          <cell r="Q1064" t="str">
            <v>8</v>
          </cell>
          <cell r="R1064">
            <v>100</v>
          </cell>
          <cell r="S1064">
            <v>8103000</v>
          </cell>
          <cell r="T1064" t="str">
            <v>2025-01-08 00:00:00</v>
          </cell>
          <cell r="U1064">
            <v>64824000</v>
          </cell>
          <cell r="V1064">
            <v>64824000</v>
          </cell>
          <cell r="W1064">
            <v>0</v>
          </cell>
          <cell r="X1064" t="str">
            <v>NO</v>
          </cell>
          <cell r="Y1064" t="str">
            <v>NO</v>
          </cell>
          <cell r="Z1064" t="str">
            <v>69325</v>
          </cell>
          <cell r="AA1064">
            <v>64824000</v>
          </cell>
          <cell r="AB1064">
            <v>0</v>
          </cell>
          <cell r="AC1064" t="str">
            <v>1848</v>
          </cell>
          <cell r="AD1064" t="str">
            <v>GIT Censo Económico</v>
          </cell>
          <cell r="AF1064" t="str">
            <v>FERNANDO TELLO SERRATO - -</v>
          </cell>
          <cell r="AG1064" t="str">
            <v>CE_06 - Consolidar bases de datos depurada, editada y con nuevas variables de cada cuestionario</v>
          </cell>
          <cell r="AH1064">
            <v>1</v>
          </cell>
          <cell r="AI1064">
            <v>0</v>
          </cell>
          <cell r="AJ1064">
            <v>0</v>
          </cell>
          <cell r="AK1064">
            <v>0</v>
          </cell>
          <cell r="AL1064">
            <v>0</v>
          </cell>
          <cell r="AM1064">
            <v>1</v>
          </cell>
          <cell r="AN1064" t="str">
            <v>CE_06</v>
          </cell>
          <cell r="AO1064">
            <v>64824000</v>
          </cell>
          <cell r="AP1064" t="str">
            <v>0</v>
          </cell>
          <cell r="AQ1064">
            <v>0</v>
          </cell>
          <cell r="AR1064" t="str">
            <v>0</v>
          </cell>
          <cell r="AS1064">
            <v>0</v>
          </cell>
          <cell r="AT1064">
            <v>64824000</v>
          </cell>
          <cell r="AU1064">
            <v>0</v>
          </cell>
        </row>
        <row r="1065">
          <cell r="A1065">
            <v>310510525</v>
          </cell>
          <cell r="B1065" t="str">
            <v>GIT Censo Económico</v>
          </cell>
          <cell r="C1065" t="str">
            <v>CE</v>
          </cell>
          <cell r="D1065" t="str">
            <v>CE_2025_DIG_BDMGN</v>
          </cell>
          <cell r="E1065" t="str">
            <v>Censo Economico</v>
          </cell>
          <cell r="F1065" t="str">
            <v>Producción de información estructural</v>
          </cell>
          <cell r="G1065" t="str">
            <v>Bases de Datos del Marco Geoestadístico Nacional</v>
          </cell>
          <cell r="H1065" t="str">
            <v>CE-Producción de información estructural-Bases de Datos del Marco Geoestadístico Nacional</v>
          </cell>
          <cell r="I1065" t="str">
            <v>202300000000099</v>
          </cell>
          <cell r="J1065" t="str">
            <v>DIRECCIÓN TERRITORIAL CENTRAL</v>
          </cell>
          <cell r="K1065" t="str">
            <v>DANE CENTRAL</v>
          </cell>
          <cell r="L1065" t="str">
            <v>Talento Humano</v>
          </cell>
          <cell r="M1065" t="str">
            <v>Profesional</v>
          </cell>
          <cell r="N1065" t="str">
            <v>2</v>
          </cell>
          <cell r="O1065">
            <v>8</v>
          </cell>
          <cell r="P1065" t="str">
            <v>0</v>
          </cell>
          <cell r="Q1065" t="str">
            <v>8</v>
          </cell>
          <cell r="R1065">
            <v>100</v>
          </cell>
          <cell r="S1065">
            <v>5557000</v>
          </cell>
          <cell r="T1065" t="str">
            <v>2025-01-08 00:00:00</v>
          </cell>
          <cell r="U1065">
            <v>88912000</v>
          </cell>
          <cell r="V1065">
            <v>88912000</v>
          </cell>
          <cell r="W1065">
            <v>0</v>
          </cell>
          <cell r="X1065" t="str">
            <v>NO</v>
          </cell>
          <cell r="Y1065" t="str">
            <v>NO</v>
          </cell>
          <cell r="Z1065" t="str">
            <v>69125</v>
          </cell>
          <cell r="AA1065">
            <v>88912000</v>
          </cell>
          <cell r="AB1065">
            <v>0</v>
          </cell>
          <cell r="AC1065" t="str">
            <v>1615</v>
          </cell>
          <cell r="AD1065" t="str">
            <v>GIT Censo Económico</v>
          </cell>
          <cell r="AF1065" t="str">
            <v>MGN - MARCO GEOESTADISTICO NACIONAL 6 - -</v>
          </cell>
          <cell r="AG1065" t="str">
            <v>CE_06 - Consolidar bases de datos depurada, editada y con nuevas variables de cada cuestionario</v>
          </cell>
          <cell r="AH1065">
            <v>1</v>
          </cell>
          <cell r="AI1065">
            <v>0</v>
          </cell>
          <cell r="AJ1065">
            <v>0</v>
          </cell>
          <cell r="AK1065">
            <v>0</v>
          </cell>
          <cell r="AL1065">
            <v>0</v>
          </cell>
          <cell r="AM1065">
            <v>1</v>
          </cell>
          <cell r="AN1065" t="str">
            <v>CE_06</v>
          </cell>
          <cell r="AO1065">
            <v>88912000</v>
          </cell>
          <cell r="AP1065" t="str">
            <v>0</v>
          </cell>
          <cell r="AQ1065">
            <v>0</v>
          </cell>
          <cell r="AR1065" t="str">
            <v>0</v>
          </cell>
          <cell r="AS1065">
            <v>0</v>
          </cell>
          <cell r="AT1065">
            <v>88912000</v>
          </cell>
          <cell r="AU1065">
            <v>0</v>
          </cell>
        </row>
        <row r="1066">
          <cell r="A1066">
            <v>310410525</v>
          </cell>
          <cell r="B1066" t="str">
            <v>GIT Censo Económico</v>
          </cell>
          <cell r="C1066" t="str">
            <v>CE</v>
          </cell>
          <cell r="D1066" t="str">
            <v>CE_2025_DIG_BDMGN</v>
          </cell>
          <cell r="E1066" t="str">
            <v>Censo Economico</v>
          </cell>
          <cell r="F1066" t="str">
            <v>Producción de información estructural</v>
          </cell>
          <cell r="G1066" t="str">
            <v>Bases de Datos del Marco Geoestadístico Nacional</v>
          </cell>
          <cell r="H1066" t="str">
            <v>CE-Producción de información estructural-Bases de Datos del Marco Geoestadístico Nacional</v>
          </cell>
          <cell r="I1066" t="str">
            <v>202300000000099</v>
          </cell>
          <cell r="J1066" t="str">
            <v>DIRECCIÓN TERRITORIAL CENTRAL</v>
          </cell>
          <cell r="K1066" t="str">
            <v>DANE CENTRAL</v>
          </cell>
          <cell r="L1066" t="str">
            <v>Talento Humano</v>
          </cell>
          <cell r="M1066" t="str">
            <v>Profesional Junior</v>
          </cell>
          <cell r="N1066" t="str">
            <v>12</v>
          </cell>
          <cell r="O1066">
            <v>8</v>
          </cell>
          <cell r="P1066" t="str">
            <v>0</v>
          </cell>
          <cell r="Q1066" t="str">
            <v>8</v>
          </cell>
          <cell r="R1066">
            <v>100</v>
          </cell>
          <cell r="S1066">
            <v>4132000</v>
          </cell>
          <cell r="T1066" t="str">
            <v>2025-01-08 00:00:00</v>
          </cell>
          <cell r="U1066">
            <v>396672000</v>
          </cell>
          <cell r="V1066">
            <v>396672000</v>
          </cell>
          <cell r="W1066">
            <v>0</v>
          </cell>
          <cell r="X1066" t="str">
            <v>NO</v>
          </cell>
          <cell r="Y1066" t="str">
            <v>NO</v>
          </cell>
          <cell r="Z1066" t="str">
            <v>69025</v>
          </cell>
          <cell r="AA1066">
            <v>396672000</v>
          </cell>
          <cell r="AB1066">
            <v>0</v>
          </cell>
          <cell r="AC1066" t="str">
            <v>1817</v>
          </cell>
          <cell r="AD1066" t="str">
            <v>GIT Censo Económico</v>
          </cell>
          <cell r="AF1066" t="str">
            <v>MGN - MARCO GEOESTADISTICO NACIONAL 5 - -</v>
          </cell>
          <cell r="AG1066" t="str">
            <v>CE_06 - Consolidar bases de datos depurada, editada y con nuevas variables de cada cuestionario</v>
          </cell>
          <cell r="AH1066">
            <v>1</v>
          </cell>
          <cell r="AI1066">
            <v>0</v>
          </cell>
          <cell r="AJ1066">
            <v>0</v>
          </cell>
          <cell r="AK1066">
            <v>0</v>
          </cell>
          <cell r="AL1066">
            <v>0</v>
          </cell>
          <cell r="AM1066">
            <v>1</v>
          </cell>
          <cell r="AN1066" t="str">
            <v>CE_06</v>
          </cell>
          <cell r="AO1066">
            <v>396672000</v>
          </cell>
          <cell r="AP1066" t="str">
            <v>0</v>
          </cell>
          <cell r="AQ1066">
            <v>0</v>
          </cell>
          <cell r="AR1066" t="str">
            <v>0</v>
          </cell>
          <cell r="AS1066">
            <v>0</v>
          </cell>
          <cell r="AT1066">
            <v>396672000</v>
          </cell>
          <cell r="AU1066">
            <v>0</v>
          </cell>
        </row>
        <row r="1067">
          <cell r="A1067">
            <v>310310525</v>
          </cell>
          <cell r="B1067" t="str">
            <v>GIT Censo Económico</v>
          </cell>
          <cell r="C1067" t="str">
            <v>CE</v>
          </cell>
          <cell r="D1067" t="str">
            <v>CE_2025_DIG_BDMGN</v>
          </cell>
          <cell r="E1067" t="str">
            <v>Censo Economico</v>
          </cell>
          <cell r="F1067" t="str">
            <v>Producción de información estructural</v>
          </cell>
          <cell r="G1067" t="str">
            <v>Bases de Datos del Marco Geoestadístico Nacional</v>
          </cell>
          <cell r="H1067" t="str">
            <v>CE-Producción de información estructural-Bases de Datos del Marco Geoestadístico Nacional</v>
          </cell>
          <cell r="I1067" t="str">
            <v>202300000000099</v>
          </cell>
          <cell r="J1067" t="str">
            <v>DIRECCIÓN TERRITORIAL CENTRAL</v>
          </cell>
          <cell r="K1067" t="str">
            <v>DANE CENTRAL</v>
          </cell>
          <cell r="L1067" t="str">
            <v>Talento Humano</v>
          </cell>
          <cell r="M1067" t="str">
            <v>Técnico</v>
          </cell>
          <cell r="N1067" t="str">
            <v>1</v>
          </cell>
          <cell r="O1067">
            <v>6</v>
          </cell>
          <cell r="P1067" t="str">
            <v>0</v>
          </cell>
          <cell r="Q1067" t="str">
            <v>6</v>
          </cell>
          <cell r="R1067">
            <v>100</v>
          </cell>
          <cell r="S1067">
            <v>2953000</v>
          </cell>
          <cell r="T1067" t="str">
            <v>2025-01-08 00:00:00</v>
          </cell>
          <cell r="U1067">
            <v>17718000</v>
          </cell>
          <cell r="V1067">
            <v>17718000</v>
          </cell>
          <cell r="W1067">
            <v>0</v>
          </cell>
          <cell r="X1067" t="str">
            <v>NO</v>
          </cell>
          <cell r="Y1067" t="str">
            <v>NO</v>
          </cell>
          <cell r="Z1067" t="str">
            <v>102025</v>
          </cell>
          <cell r="AA1067">
            <v>17718000</v>
          </cell>
          <cell r="AB1067">
            <v>0</v>
          </cell>
          <cell r="AC1067" t="str">
            <v>6018</v>
          </cell>
          <cell r="AD1067" t="str">
            <v>GIT Censo Económico</v>
          </cell>
          <cell r="AF1067" t="str">
            <v>RICARDO BARRETO - -</v>
          </cell>
          <cell r="AG1067" t="str">
            <v>CE_01 - Documentos con los principales resultados, logros y dificultades en el desarrollo de los operativos de recolección del Censo Económico Nacional Urbano (Línea Base 2024 94%)</v>
          </cell>
          <cell r="AH1067">
            <v>1</v>
          </cell>
          <cell r="AI1067">
            <v>0</v>
          </cell>
          <cell r="AJ1067">
            <v>0</v>
          </cell>
          <cell r="AK1067">
            <v>0</v>
          </cell>
          <cell r="AL1067">
            <v>0</v>
          </cell>
          <cell r="AM1067">
            <v>1</v>
          </cell>
          <cell r="AN1067" t="str">
            <v>CE_01</v>
          </cell>
          <cell r="AO1067">
            <v>17718000</v>
          </cell>
          <cell r="AP1067" t="str">
            <v>0</v>
          </cell>
          <cell r="AQ1067">
            <v>0</v>
          </cell>
          <cell r="AR1067" t="str">
            <v>0</v>
          </cell>
          <cell r="AS1067">
            <v>0</v>
          </cell>
          <cell r="AT1067">
            <v>17718000</v>
          </cell>
          <cell r="AU1067">
            <v>0</v>
          </cell>
        </row>
        <row r="1068">
          <cell r="A1068">
            <v>309110525</v>
          </cell>
          <cell r="B1068" t="str">
            <v>GIT Censo Económico</v>
          </cell>
          <cell r="C1068" t="str">
            <v>CE</v>
          </cell>
          <cell r="D1068" t="str">
            <v>CE_2025_DICE_SE</v>
          </cell>
          <cell r="E1068" t="str">
            <v>Censo Economico</v>
          </cell>
          <cell r="F1068" t="str">
            <v>Producción de información estructural</v>
          </cell>
          <cell r="G1068" t="str">
            <v>Servicio de evaluación</v>
          </cell>
          <cell r="H1068" t="str">
            <v>CE-Producción de información estructural-Servicio de evaluación</v>
          </cell>
          <cell r="I1068" t="str">
            <v>202300000000099</v>
          </cell>
          <cell r="J1068" t="str">
            <v>DIRECCIÓN TERRITORIAL CENTRAL</v>
          </cell>
          <cell r="K1068" t="str">
            <v>DANE CENTRAL</v>
          </cell>
          <cell r="L1068" t="str">
            <v>Talento Humano</v>
          </cell>
          <cell r="M1068" t="str">
            <v>Profesional</v>
          </cell>
          <cell r="N1068" t="str">
            <v>1</v>
          </cell>
          <cell r="O1068">
            <v>9</v>
          </cell>
          <cell r="P1068" t="str">
            <v>19</v>
          </cell>
          <cell r="Q1068" t="str">
            <v>9.6333333333</v>
          </cell>
          <cell r="R1068">
            <v>100</v>
          </cell>
          <cell r="S1068">
            <v>8000000</v>
          </cell>
          <cell r="T1068" t="str">
            <v>2025-02-13</v>
          </cell>
          <cell r="U1068">
            <v>77066666.670000002</v>
          </cell>
          <cell r="V1068">
            <v>77066666.670000002</v>
          </cell>
          <cell r="W1068">
            <v>0</v>
          </cell>
          <cell r="X1068" t="str">
            <v>no</v>
          </cell>
          <cell r="Y1068" t="str">
            <v>no</v>
          </cell>
          <cell r="Z1068" t="str">
            <v>87025</v>
          </cell>
          <cell r="AA1068">
            <v>77066666.670000002</v>
          </cell>
          <cell r="AB1068">
            <v>0</v>
          </cell>
          <cell r="AC1068" t="str">
            <v>2394</v>
          </cell>
          <cell r="AD1068" t="str">
            <v>GIT Censo Económico</v>
          </cell>
          <cell r="AF1068" t="str">
            <v>MÓNICA SILVA - -</v>
          </cell>
          <cell r="AG1068" t="str">
            <v>CE_01 - Documentos con los principales resultados, logros y dificultades en el desarrollo de los operativos de recolección del Censo Económico Nacional Urbano (Línea Base 2024 94%)</v>
          </cell>
          <cell r="AH1068">
            <v>1</v>
          </cell>
          <cell r="AI1068">
            <v>0</v>
          </cell>
          <cell r="AJ1068">
            <v>0</v>
          </cell>
          <cell r="AK1068">
            <v>0</v>
          </cell>
          <cell r="AL1068">
            <v>0</v>
          </cell>
          <cell r="AM1068">
            <v>1</v>
          </cell>
          <cell r="AN1068" t="str">
            <v>CE_01</v>
          </cell>
          <cell r="AO1068">
            <v>77066666.670000002</v>
          </cell>
          <cell r="AP1068" t="str">
            <v>0</v>
          </cell>
          <cell r="AQ1068">
            <v>0</v>
          </cell>
          <cell r="AR1068" t="str">
            <v>0</v>
          </cell>
          <cell r="AS1068">
            <v>0</v>
          </cell>
          <cell r="AT1068">
            <v>77066666.670000002</v>
          </cell>
          <cell r="AU1068">
            <v>0</v>
          </cell>
        </row>
        <row r="1069">
          <cell r="A1069">
            <v>300110525</v>
          </cell>
          <cell r="B1069" t="str">
            <v>GIT Censo Económico</v>
          </cell>
          <cell r="C1069" t="str">
            <v>CE</v>
          </cell>
          <cell r="D1069" t="str">
            <v>CE_2025_DRA_BDC</v>
          </cell>
          <cell r="E1069" t="str">
            <v>Censo Economico</v>
          </cell>
          <cell r="F1069" t="str">
            <v>Producción de información estructural</v>
          </cell>
          <cell r="G1069" t="str">
            <v>Bases de datos Censal</v>
          </cell>
          <cell r="H1069" t="str">
            <v>CE-Producción de información estructural-Bases de datos Censal</v>
          </cell>
          <cell r="I1069" t="str">
            <v>202300000000099</v>
          </cell>
          <cell r="J1069" t="str">
            <v>DIRECCIÓN TERRITORIAL CENTRO</v>
          </cell>
          <cell r="K1069" t="str">
            <v>BOGOTÁ</v>
          </cell>
          <cell r="L1069" t="str">
            <v>Talento Humano</v>
          </cell>
          <cell r="M1069" t="str">
            <v>Gestor Operativo</v>
          </cell>
          <cell r="N1069" t="str">
            <v>1</v>
          </cell>
          <cell r="O1069">
            <v>5</v>
          </cell>
          <cell r="P1069" t="str">
            <v>7</v>
          </cell>
          <cell r="Q1069" t="str">
            <v>5.2333333333</v>
          </cell>
          <cell r="R1069">
            <v>100</v>
          </cell>
          <cell r="S1069">
            <v>3500000</v>
          </cell>
          <cell r="T1069" t="str">
            <v>2025-07-01</v>
          </cell>
          <cell r="U1069">
            <v>18316666.670000002</v>
          </cell>
          <cell r="V1069">
            <v>18316666.66</v>
          </cell>
          <cell r="W1069">
            <v>1.000000163912773E-2</v>
          </cell>
          <cell r="X1069" t="str">
            <v>NO</v>
          </cell>
          <cell r="Y1069" t="str">
            <v>NO</v>
          </cell>
          <cell r="Z1069" t="str">
            <v>82925</v>
          </cell>
          <cell r="AA1069">
            <v>18316666.66</v>
          </cell>
          <cell r="AB1069">
            <v>1.000000163912773E-2</v>
          </cell>
          <cell r="AC1069" t="str">
            <v>398</v>
          </cell>
          <cell r="AD1069" t="str">
            <v>Dirección Territorial Bogotá</v>
          </cell>
          <cell r="AF1069" t="str">
            <v>LUISA FERNANDA TORRES PULIDO - -</v>
          </cell>
          <cell r="AG1069" t="str">
            <v>CE_01 - Documentos con los principales resultados, logros y dificultades en el desarrollo de los operativos de recolección del Censo Económico Nacional Urbano (Línea Base 2024 94%)</v>
          </cell>
          <cell r="AH1069">
            <v>1</v>
          </cell>
          <cell r="AI1069">
            <v>0</v>
          </cell>
          <cell r="AJ1069">
            <v>0</v>
          </cell>
          <cell r="AK1069">
            <v>0</v>
          </cell>
          <cell r="AL1069">
            <v>0</v>
          </cell>
          <cell r="AM1069">
            <v>1</v>
          </cell>
          <cell r="AN1069" t="str">
            <v>CE_01</v>
          </cell>
          <cell r="AO1069">
            <v>18316666.670000002</v>
          </cell>
          <cell r="AP1069" t="str">
            <v>0</v>
          </cell>
          <cell r="AQ1069">
            <v>0</v>
          </cell>
          <cell r="AR1069" t="str">
            <v>0</v>
          </cell>
          <cell r="AS1069">
            <v>0</v>
          </cell>
          <cell r="AT1069">
            <v>18316666.670000002</v>
          </cell>
          <cell r="AU1069">
            <v>0</v>
          </cell>
        </row>
        <row r="1070">
          <cell r="A1070">
            <v>300210525</v>
          </cell>
          <cell r="B1070" t="str">
            <v>GIT Censo Económico</v>
          </cell>
          <cell r="C1070" t="str">
            <v>CE</v>
          </cell>
          <cell r="D1070" t="str">
            <v>CE_2025_DRA_BDC</v>
          </cell>
          <cell r="E1070" t="str">
            <v>Censo Economico</v>
          </cell>
          <cell r="F1070" t="str">
            <v>Producción de información estructural</v>
          </cell>
          <cell r="G1070" t="str">
            <v>Bases de datos Censal</v>
          </cell>
          <cell r="H1070" t="str">
            <v>CE-Producción de información estructural-Bases de datos Censal</v>
          </cell>
          <cell r="I1070" t="str">
            <v>202300000000099</v>
          </cell>
          <cell r="J1070" t="str">
            <v>DIRECCIÓN TERRITORIAL CENTRO</v>
          </cell>
          <cell r="K1070" t="str">
            <v>BOGOTÁ</v>
          </cell>
          <cell r="L1070" t="str">
            <v>Talento Humano</v>
          </cell>
          <cell r="M1070" t="str">
            <v>Técnico</v>
          </cell>
          <cell r="N1070" t="str">
            <v>1</v>
          </cell>
          <cell r="O1070">
            <v>6</v>
          </cell>
          <cell r="P1070" t="str">
            <v>22</v>
          </cell>
          <cell r="Q1070" t="str">
            <v>6.73333333333333</v>
          </cell>
          <cell r="R1070">
            <v>100</v>
          </cell>
          <cell r="S1070">
            <v>3500000</v>
          </cell>
          <cell r="T1070" t="str">
            <v>2025-01-13 00:00:00</v>
          </cell>
          <cell r="U1070">
            <v>23566666.670000002</v>
          </cell>
          <cell r="V1070">
            <v>23566666.670000002</v>
          </cell>
          <cell r="W1070">
            <v>0</v>
          </cell>
          <cell r="X1070" t="str">
            <v>NO</v>
          </cell>
          <cell r="Y1070" t="str">
            <v>NO</v>
          </cell>
          <cell r="Z1070" t="str">
            <v>83025</v>
          </cell>
          <cell r="AA1070">
            <v>23566666.670000002</v>
          </cell>
          <cell r="AB1070">
            <v>0</v>
          </cell>
          <cell r="AC1070" t="str">
            <v>400</v>
          </cell>
          <cell r="AD1070" t="str">
            <v>Dirección Territorial Bogotá</v>
          </cell>
          <cell r="AF1070" t="str">
            <v>KAREN SKINNER CÁRDENAS - -</v>
          </cell>
          <cell r="AG1070" t="str">
            <v>CE_01 - Documentos con los principales resultados, logros y dificultades en el desarrollo de los operativos de recolección del Censo Económico Nacional Urbano (Línea Base 2024 94%)</v>
          </cell>
          <cell r="AH1070">
            <v>1</v>
          </cell>
          <cell r="AI1070">
            <v>0</v>
          </cell>
          <cell r="AJ1070">
            <v>0</v>
          </cell>
          <cell r="AK1070">
            <v>0</v>
          </cell>
          <cell r="AL1070">
            <v>0</v>
          </cell>
          <cell r="AM1070">
            <v>1</v>
          </cell>
          <cell r="AN1070" t="str">
            <v>CE_01</v>
          </cell>
          <cell r="AO1070">
            <v>23566666.670000002</v>
          </cell>
          <cell r="AP1070" t="str">
            <v>0</v>
          </cell>
          <cell r="AQ1070">
            <v>0</v>
          </cell>
          <cell r="AR1070" t="str">
            <v>0</v>
          </cell>
          <cell r="AS1070">
            <v>0</v>
          </cell>
          <cell r="AT1070">
            <v>23566666.670000002</v>
          </cell>
          <cell r="AU1070">
            <v>0</v>
          </cell>
        </row>
        <row r="1071">
          <cell r="A1071">
            <v>299510525</v>
          </cell>
          <cell r="B1071" t="str">
            <v>GIT Censo Económico</v>
          </cell>
          <cell r="C1071" t="str">
            <v>CE</v>
          </cell>
          <cell r="D1071" t="str">
            <v>CE_2025_DRA_BDC</v>
          </cell>
          <cell r="E1071" t="str">
            <v>Censo Economico</v>
          </cell>
          <cell r="F1071" t="str">
            <v>Producción de información estructural</v>
          </cell>
          <cell r="G1071" t="str">
            <v>Bases de datos Censal</v>
          </cell>
          <cell r="H1071" t="str">
            <v>CE-Producción de información estructural-Bases de datos Censal</v>
          </cell>
          <cell r="I1071" t="str">
            <v>202300000000099</v>
          </cell>
          <cell r="J1071" t="str">
            <v>DIRECCIÓN TERRITORIAL NORTE</v>
          </cell>
          <cell r="K1071" t="str">
            <v>SINCELEJO</v>
          </cell>
          <cell r="L1071" t="str">
            <v>Talento Humano</v>
          </cell>
          <cell r="M1071" t="str">
            <v>Técnico</v>
          </cell>
          <cell r="N1071" t="str">
            <v>1</v>
          </cell>
          <cell r="O1071">
            <v>11</v>
          </cell>
          <cell r="P1071" t="str">
            <v>2</v>
          </cell>
          <cell r="Q1071" t="str">
            <v>11.0666666666666</v>
          </cell>
          <cell r="R1071">
            <v>100</v>
          </cell>
          <cell r="S1071">
            <v>2000000</v>
          </cell>
          <cell r="T1071" t="str">
            <v>2025-01-13 00:00:00</v>
          </cell>
          <cell r="U1071">
            <v>22133333.329999998</v>
          </cell>
          <cell r="V1071">
            <v>22133333</v>
          </cell>
          <cell r="W1071">
            <v>0.32999999821186071</v>
          </cell>
          <cell r="X1071" t="str">
            <v>NO</v>
          </cell>
          <cell r="Y1071" t="str">
            <v>NO</v>
          </cell>
          <cell r="Z1071" t="str">
            <v>57325</v>
          </cell>
          <cell r="AA1071">
            <v>22133333</v>
          </cell>
          <cell r="AB1071">
            <v>0.32999999821186071</v>
          </cell>
          <cell r="AC1071" t="str">
            <v>565</v>
          </cell>
          <cell r="AD1071" t="str">
            <v>Dirección Territorial Barranquilla</v>
          </cell>
          <cell r="AF1071" t="str">
            <v>PRIORITARIOS_VIVIANA MONICA ALVAREZ CORTES - -</v>
          </cell>
          <cell r="AG1071" t="str">
            <v>CE_01 - Documentos con los principales resultados, logros y dificultades en el desarrollo de los operativos de recolección del Censo Económico Nacional Urbano (Línea Base 2024 94%)</v>
          </cell>
          <cell r="AH1071">
            <v>1</v>
          </cell>
          <cell r="AI1071">
            <v>0</v>
          </cell>
          <cell r="AJ1071">
            <v>0</v>
          </cell>
          <cell r="AK1071">
            <v>0</v>
          </cell>
          <cell r="AL1071">
            <v>0</v>
          </cell>
          <cell r="AM1071">
            <v>1</v>
          </cell>
          <cell r="AN1071" t="str">
            <v>CE_01</v>
          </cell>
          <cell r="AO1071">
            <v>22133333.329999998</v>
          </cell>
          <cell r="AP1071" t="str">
            <v>0</v>
          </cell>
          <cell r="AQ1071">
            <v>0</v>
          </cell>
          <cell r="AR1071" t="str">
            <v>0</v>
          </cell>
          <cell r="AS1071">
            <v>0</v>
          </cell>
          <cell r="AT1071">
            <v>22133333.329999998</v>
          </cell>
          <cell r="AU1071">
            <v>0</v>
          </cell>
        </row>
        <row r="1072">
          <cell r="A1072">
            <v>514310525</v>
          </cell>
          <cell r="B1072" t="str">
            <v>GIT Censo Económico</v>
          </cell>
          <cell r="C1072" t="str">
            <v>CE</v>
          </cell>
          <cell r="D1072" t="str">
            <v>CE_2025_DRA_SE</v>
          </cell>
          <cell r="E1072" t="str">
            <v>Censo Economico</v>
          </cell>
          <cell r="F1072" t="str">
            <v>Producción de información estructural</v>
          </cell>
          <cell r="G1072" t="str">
            <v>Servicio de evaluación</v>
          </cell>
          <cell r="H1072" t="str">
            <v>CE-Producción de información estructural-Servicio de evaluación</v>
          </cell>
          <cell r="I1072" t="str">
            <v>202300000000099</v>
          </cell>
          <cell r="J1072" t="str">
            <v>DIRECCIÓN TERRITORIAL NORTE</v>
          </cell>
          <cell r="K1072" t="str">
            <v>BARRANQUILLA</v>
          </cell>
          <cell r="L1072" t="str">
            <v>Talento Humano</v>
          </cell>
          <cell r="M1072" t="str">
            <v>Tecnico</v>
          </cell>
          <cell r="N1072" t="str">
            <v>1</v>
          </cell>
          <cell r="O1072">
            <v>3</v>
          </cell>
          <cell r="P1072" t="str">
            <v>0</v>
          </cell>
          <cell r="Q1072" t="str">
            <v>3.0000000000</v>
          </cell>
          <cell r="R1072">
            <v>100</v>
          </cell>
          <cell r="S1072">
            <v>3618000</v>
          </cell>
          <cell r="T1072" t="str">
            <v>2025-10-01</v>
          </cell>
          <cell r="U1072">
            <v>10854000</v>
          </cell>
          <cell r="W1072">
            <v>10854000</v>
          </cell>
          <cell r="X1072" t="str">
            <v>NO</v>
          </cell>
          <cell r="Y1072" t="str">
            <v>NO</v>
          </cell>
          <cell r="AF1072" t="str">
            <v>TH FORTALECIMIENTO ADMINISTRATIVO TERRITORIAL FINANCIERO</v>
          </cell>
          <cell r="AG1072" t="str">
            <v>CE_01 - Documentos con los principales resultados, logros y dificultades en el desarrollo de los operativos de recolección del Censo Económico Nacional Urbano (Línea Base 2024 94%)</v>
          </cell>
          <cell r="AH1072">
            <v>1</v>
          </cell>
          <cell r="AI1072" t="str">
            <v/>
          </cell>
          <cell r="AJ1072">
            <v>0</v>
          </cell>
          <cell r="AK1072" t="str">
            <v/>
          </cell>
          <cell r="AL1072">
            <v>0</v>
          </cell>
          <cell r="AM1072">
            <v>1</v>
          </cell>
          <cell r="AN1072" t="str">
            <v xml:space="preserve">CE_01 </v>
          </cell>
          <cell r="AO1072">
            <v>10854000</v>
          </cell>
          <cell r="AP1072" t="str">
            <v/>
          </cell>
          <cell r="AQ1072">
            <v>0</v>
          </cell>
          <cell r="AR1072" t="str">
            <v/>
          </cell>
          <cell r="AS1072">
            <v>0</v>
          </cell>
          <cell r="AT1072">
            <v>10854000</v>
          </cell>
          <cell r="AU1072">
            <v>0</v>
          </cell>
        </row>
        <row r="1073">
          <cell r="A1073">
            <v>514410525</v>
          </cell>
          <cell r="B1073" t="str">
            <v>GIT Censo Económico</v>
          </cell>
          <cell r="C1073" t="str">
            <v>CE</v>
          </cell>
          <cell r="D1073" t="str">
            <v>CE_2025_DRA_SE</v>
          </cell>
          <cell r="E1073" t="str">
            <v>Censo Economico</v>
          </cell>
          <cell r="F1073" t="str">
            <v>Producción de información estructural</v>
          </cell>
          <cell r="G1073" t="str">
            <v>Servicio de evaluación</v>
          </cell>
          <cell r="H1073" t="str">
            <v>CE-Producción de información estructural-Servicio de evaluación</v>
          </cell>
          <cell r="I1073" t="str">
            <v>202300000000099</v>
          </cell>
          <cell r="J1073" t="str">
            <v>DIRECCIÓN TERRITORIAL NORTE</v>
          </cell>
          <cell r="K1073" t="str">
            <v>BARRANQUILLA</v>
          </cell>
          <cell r="L1073" t="str">
            <v>Talento Humano</v>
          </cell>
          <cell r="M1073" t="str">
            <v>Tecnico</v>
          </cell>
          <cell r="N1073" t="str">
            <v>1</v>
          </cell>
          <cell r="O1073">
            <v>3</v>
          </cell>
          <cell r="P1073" t="str">
            <v>0</v>
          </cell>
          <cell r="Q1073" t="str">
            <v>3.0000000000</v>
          </cell>
          <cell r="R1073">
            <v>100</v>
          </cell>
          <cell r="S1073">
            <v>3618000</v>
          </cell>
          <cell r="T1073" t="str">
            <v>2025-10-01</v>
          </cell>
          <cell r="U1073">
            <v>10854000</v>
          </cell>
          <cell r="W1073">
            <v>10854000</v>
          </cell>
          <cell r="X1073" t="str">
            <v>NO</v>
          </cell>
          <cell r="Y1073" t="str">
            <v>NO</v>
          </cell>
          <cell r="AF1073" t="str">
            <v>TH FORTALECIMIENTO ADMINISTRATIVO TERRITORIAL CONTRACTUAL</v>
          </cell>
          <cell r="AG1073" t="str">
            <v>CE_01 - Documentos con los principales resultados, logros y dificultades en el desarrollo de los operativos de recolección del Censo Económico Nacional Urbano (Línea Base 2024 94%)</v>
          </cell>
          <cell r="AH1073">
            <v>1</v>
          </cell>
          <cell r="AI1073" t="str">
            <v/>
          </cell>
          <cell r="AJ1073">
            <v>0</v>
          </cell>
          <cell r="AK1073" t="str">
            <v/>
          </cell>
          <cell r="AL1073">
            <v>0</v>
          </cell>
          <cell r="AM1073">
            <v>1</v>
          </cell>
          <cell r="AN1073" t="str">
            <v xml:space="preserve">CE_01 </v>
          </cell>
          <cell r="AO1073">
            <v>10854000</v>
          </cell>
          <cell r="AP1073" t="str">
            <v/>
          </cell>
          <cell r="AQ1073">
            <v>0</v>
          </cell>
          <cell r="AR1073" t="str">
            <v/>
          </cell>
          <cell r="AS1073">
            <v>0</v>
          </cell>
          <cell r="AT1073">
            <v>10854000</v>
          </cell>
          <cell r="AU1073">
            <v>0</v>
          </cell>
        </row>
        <row r="1074">
          <cell r="A1074">
            <v>451510525</v>
          </cell>
          <cell r="B1074" t="str">
            <v>GIT Censo Económico</v>
          </cell>
          <cell r="C1074" t="str">
            <v>CE</v>
          </cell>
          <cell r="D1074" t="str">
            <v>CE_2025_GIT_CE_BDC</v>
          </cell>
          <cell r="E1074" t="str">
            <v>Censo Economico</v>
          </cell>
          <cell r="F1074" t="str">
            <v>Producción de información estructural</v>
          </cell>
          <cell r="G1074" t="str">
            <v>Bases de datos Censal</v>
          </cell>
          <cell r="H1074" t="str">
            <v>CE-Producción de información estructural-Bases de datos Censal</v>
          </cell>
          <cell r="I1074" t="str">
            <v>202300000000099</v>
          </cell>
          <cell r="J1074" t="str">
            <v>DIRECCIÓN TERRITORIAL CENTRAL</v>
          </cell>
          <cell r="K1074" t="str">
            <v>DANE CENTRAL</v>
          </cell>
          <cell r="L1074" t="str">
            <v>Talento Humano</v>
          </cell>
          <cell r="M1074" t="str">
            <v>Profesional</v>
          </cell>
          <cell r="N1074" t="str">
            <v>1</v>
          </cell>
          <cell r="O1074">
            <v>6</v>
          </cell>
          <cell r="P1074" t="str">
            <v>15</v>
          </cell>
          <cell r="Q1074" t="str">
            <v>6.5000000000</v>
          </cell>
          <cell r="R1074">
            <v>100</v>
          </cell>
          <cell r="S1074">
            <v>4500000</v>
          </cell>
          <cell r="T1074" t="str">
            <v>2025-07-01</v>
          </cell>
          <cell r="U1074">
            <v>29250000</v>
          </cell>
          <cell r="V1074">
            <v>29250000</v>
          </cell>
          <cell r="W1074">
            <v>0</v>
          </cell>
          <cell r="X1074" t="str">
            <v>NO</v>
          </cell>
          <cell r="Y1074" t="str">
            <v>NO</v>
          </cell>
          <cell r="Z1074" t="str">
            <v>102725</v>
          </cell>
          <cell r="AA1074">
            <v>29250000</v>
          </cell>
          <cell r="AB1074">
            <v>0</v>
          </cell>
          <cell r="AC1074" t="str">
            <v>6098</v>
          </cell>
          <cell r="AD1074" t="str">
            <v>GIT Censo Económico</v>
          </cell>
          <cell r="AF1074" t="str">
            <v>DARIO PIRACUN  - ESTADÍSTICO</v>
          </cell>
          <cell r="AG1074" t="str">
            <v>CE_01 - Documentos con los principales resultados, logros y dificultades en el desarrollo de los operativos de recolección del Censo Económico Nacional Urbano (Línea Base 2024 94%)</v>
          </cell>
          <cell r="AH1074">
            <v>1</v>
          </cell>
          <cell r="AI1074" t="str">
            <v/>
          </cell>
          <cell r="AJ1074">
            <v>0</v>
          </cell>
          <cell r="AK1074" t="str">
            <v/>
          </cell>
          <cell r="AL1074">
            <v>0</v>
          </cell>
          <cell r="AM1074">
            <v>1</v>
          </cell>
          <cell r="AN1074" t="str">
            <v xml:space="preserve">CE_01 </v>
          </cell>
          <cell r="AO1074">
            <v>29250000</v>
          </cell>
          <cell r="AP1074" t="str">
            <v/>
          </cell>
          <cell r="AQ1074">
            <v>0</v>
          </cell>
          <cell r="AR1074" t="str">
            <v/>
          </cell>
          <cell r="AS1074">
            <v>0</v>
          </cell>
          <cell r="AT1074">
            <v>29250000</v>
          </cell>
          <cell r="AU1074">
            <v>0</v>
          </cell>
        </row>
        <row r="1075">
          <cell r="A1075">
            <v>451710525</v>
          </cell>
          <cell r="B1075" t="str">
            <v>GIT Censo Económico</v>
          </cell>
          <cell r="C1075" t="str">
            <v>CE</v>
          </cell>
          <cell r="D1075" t="str">
            <v>CE_2025_GIT_CE_SE</v>
          </cell>
          <cell r="E1075" t="str">
            <v>Censo Economico</v>
          </cell>
          <cell r="F1075" t="str">
            <v>Producción de información estructural</v>
          </cell>
          <cell r="G1075" t="str">
            <v>Servicio de evaluación</v>
          </cell>
          <cell r="H1075" t="str">
            <v>CE-Producción de información estructural-Servicio de evaluación</v>
          </cell>
          <cell r="I1075" t="str">
            <v>202300000000099</v>
          </cell>
          <cell r="J1075" t="str">
            <v>DIRECCIÓN TERRITORIAL CENTRAL</v>
          </cell>
          <cell r="K1075" t="str">
            <v>DANE CENTRAL</v>
          </cell>
          <cell r="L1075" t="str">
            <v>Talento Humano</v>
          </cell>
          <cell r="M1075" t="str">
            <v>Profesional</v>
          </cell>
          <cell r="N1075" t="str">
            <v>1</v>
          </cell>
          <cell r="O1075">
            <v>6</v>
          </cell>
          <cell r="P1075" t="str">
            <v>15</v>
          </cell>
          <cell r="Q1075" t="str">
            <v>6.5000000000</v>
          </cell>
          <cell r="R1075">
            <v>100</v>
          </cell>
          <cell r="S1075">
            <v>10300000</v>
          </cell>
          <cell r="T1075" t="str">
            <v>2025-06-16</v>
          </cell>
          <cell r="U1075">
            <v>66950000</v>
          </cell>
          <cell r="V1075">
            <v>66950000</v>
          </cell>
          <cell r="W1075">
            <v>0</v>
          </cell>
          <cell r="X1075" t="str">
            <v>NO</v>
          </cell>
          <cell r="Y1075" t="str">
            <v>NO</v>
          </cell>
          <cell r="Z1075" t="str">
            <v>102525</v>
          </cell>
          <cell r="AA1075">
            <v>66950000</v>
          </cell>
          <cell r="AB1075">
            <v>0</v>
          </cell>
          <cell r="AC1075" t="str">
            <v>6097</v>
          </cell>
          <cell r="AD1075" t="str">
            <v>GIT Censo Económico</v>
          </cell>
          <cell r="AF1075" t="str">
            <v>TANIA CAMACHO</v>
          </cell>
          <cell r="AG1075" t="str">
            <v>CE_01 - Documentos con los principales resultados, logros y dificultades en el desarrollo de los operativos de recolección del Censo Económico Nacional Urbano (Línea Base 2024 94%)</v>
          </cell>
          <cell r="AH1075">
            <v>1</v>
          </cell>
          <cell r="AI1075" t="str">
            <v/>
          </cell>
          <cell r="AJ1075">
            <v>0</v>
          </cell>
          <cell r="AK1075" t="str">
            <v/>
          </cell>
          <cell r="AL1075">
            <v>0</v>
          </cell>
          <cell r="AM1075">
            <v>1</v>
          </cell>
          <cell r="AN1075" t="str">
            <v xml:space="preserve">CE_01 </v>
          </cell>
          <cell r="AO1075">
            <v>66950000</v>
          </cell>
          <cell r="AP1075" t="str">
            <v/>
          </cell>
          <cell r="AQ1075">
            <v>0</v>
          </cell>
          <cell r="AR1075" t="str">
            <v/>
          </cell>
          <cell r="AS1075">
            <v>0</v>
          </cell>
          <cell r="AT1075">
            <v>66950000</v>
          </cell>
          <cell r="AU1075">
            <v>0</v>
          </cell>
        </row>
        <row r="1076">
          <cell r="A1076">
            <v>451810525</v>
          </cell>
          <cell r="B1076" t="str">
            <v>GIT Censo Económico</v>
          </cell>
          <cell r="C1076" t="str">
            <v>CE</v>
          </cell>
          <cell r="D1076" t="str">
            <v>CE_2025_SECGEN_SE</v>
          </cell>
          <cell r="E1076" t="str">
            <v>Censo Economico</v>
          </cell>
          <cell r="F1076" t="str">
            <v>Producción de información estructural</v>
          </cell>
          <cell r="G1076" t="str">
            <v>Servicio de evaluación</v>
          </cell>
          <cell r="H1076" t="str">
            <v>CE-Producción de información estructural-Servicio de evaluación</v>
          </cell>
          <cell r="I1076" t="str">
            <v>202300000000099</v>
          </cell>
          <cell r="J1076" t="str">
            <v>DIRECCIÓN TERRITORIAL CENTRAL</v>
          </cell>
          <cell r="K1076" t="str">
            <v>DANE CENTRAL</v>
          </cell>
          <cell r="L1076" t="str">
            <v>Talento Humano</v>
          </cell>
          <cell r="M1076" t="str">
            <v>Tecnico</v>
          </cell>
          <cell r="N1076" t="str">
            <v>1</v>
          </cell>
          <cell r="O1076">
            <v>6</v>
          </cell>
          <cell r="P1076" t="str">
            <v>0</v>
          </cell>
          <cell r="Q1076" t="str">
            <v>6.0000000000</v>
          </cell>
          <cell r="R1076">
            <v>100</v>
          </cell>
          <cell r="S1076">
            <v>3839200</v>
          </cell>
          <cell r="T1076" t="str">
            <v>2025-06-16</v>
          </cell>
          <cell r="U1076">
            <v>23035200</v>
          </cell>
          <cell r="V1076">
            <v>23035200</v>
          </cell>
          <cell r="W1076">
            <v>0</v>
          </cell>
          <cell r="X1076" t="str">
            <v>no</v>
          </cell>
          <cell r="Y1076" t="str">
            <v>no</v>
          </cell>
          <cell r="Z1076" t="str">
            <v>105125</v>
          </cell>
          <cell r="AA1076">
            <v>23035200</v>
          </cell>
          <cell r="AB1076">
            <v>0</v>
          </cell>
          <cell r="AC1076" t="str">
            <v>6307</v>
          </cell>
          <cell r="AD1076" t="str">
            <v>GIT Censo Económico</v>
          </cell>
          <cell r="AF1076" t="str">
            <v>JUDITH SARMIENTO - FINANCIERA / CENTRAL DE CUENTAS</v>
          </cell>
          <cell r="AG1076" t="str">
            <v>CE_01 - Documentos con los principales resultados, logros y dificultades en el desarrollo de los operativos de recolección del Censo Económico Nacional Urbano (Línea Base 2024 94%)</v>
          </cell>
          <cell r="AH1076">
            <v>1</v>
          </cell>
          <cell r="AI1076" t="str">
            <v/>
          </cell>
          <cell r="AJ1076">
            <v>0</v>
          </cell>
          <cell r="AK1076" t="str">
            <v/>
          </cell>
          <cell r="AL1076">
            <v>0</v>
          </cell>
          <cell r="AM1076">
            <v>1</v>
          </cell>
          <cell r="AN1076" t="str">
            <v xml:space="preserve">CE_01 </v>
          </cell>
          <cell r="AO1076">
            <v>23035200</v>
          </cell>
          <cell r="AP1076" t="str">
            <v/>
          </cell>
          <cell r="AQ1076">
            <v>0</v>
          </cell>
          <cell r="AR1076" t="str">
            <v/>
          </cell>
          <cell r="AS1076">
            <v>0</v>
          </cell>
          <cell r="AT1076">
            <v>23035200</v>
          </cell>
          <cell r="AU1076">
            <v>0</v>
          </cell>
        </row>
        <row r="1077">
          <cell r="A1077">
            <v>451910525</v>
          </cell>
          <cell r="B1077" t="str">
            <v>GIT Censo Económico</v>
          </cell>
          <cell r="C1077" t="str">
            <v>CE</v>
          </cell>
          <cell r="D1077" t="str">
            <v>CE_2025_SECGEN_SE</v>
          </cell>
          <cell r="E1077" t="str">
            <v>Censo Economico</v>
          </cell>
          <cell r="F1077" t="str">
            <v>Producción de información estructural</v>
          </cell>
          <cell r="G1077" t="str">
            <v>Servicio de evaluación</v>
          </cell>
          <cell r="H1077" t="str">
            <v>CE-Producción de información estructural-Servicio de evaluación</v>
          </cell>
          <cell r="I1077" t="str">
            <v>202300000000099</v>
          </cell>
          <cell r="J1077" t="str">
            <v>DIRECCIÓN TERRITORIAL CENTRAL</v>
          </cell>
          <cell r="K1077" t="str">
            <v>DANE CENTRAL</v>
          </cell>
          <cell r="L1077" t="str">
            <v>Talento Humano</v>
          </cell>
          <cell r="M1077" t="str">
            <v>Tecnico</v>
          </cell>
          <cell r="N1077" t="str">
            <v>1</v>
          </cell>
          <cell r="O1077">
            <v>5</v>
          </cell>
          <cell r="P1077" t="str">
            <v>15</v>
          </cell>
          <cell r="Q1077" t="str">
            <v>5.5000000000</v>
          </cell>
          <cell r="R1077">
            <v>100</v>
          </cell>
          <cell r="S1077">
            <v>3248000</v>
          </cell>
          <cell r="T1077" t="str">
            <v>2025-06-16</v>
          </cell>
          <cell r="U1077">
            <v>17864000</v>
          </cell>
          <cell r="V1077">
            <v>17864000</v>
          </cell>
          <cell r="W1077">
            <v>0</v>
          </cell>
          <cell r="X1077" t="str">
            <v>no</v>
          </cell>
          <cell r="Y1077" t="str">
            <v>no</v>
          </cell>
          <cell r="Z1077" t="str">
            <v>107525</v>
          </cell>
          <cell r="AA1077">
            <v>17864000</v>
          </cell>
          <cell r="AB1077">
            <v>0</v>
          </cell>
          <cell r="AC1077" t="str">
            <v>6466</v>
          </cell>
          <cell r="AD1077" t="str">
            <v>GIT Censo Económico</v>
          </cell>
          <cell r="AF1077" t="str">
            <v>NUBIA VALENCIA - FINANCIERA / CENTRAL DE CUENTAS</v>
          </cell>
          <cell r="AG1077" t="str">
            <v>CE_01 - Documentos con los principales resultados, logros y dificultades en el desarrollo de los operativos de recolección del Censo Económico Nacional Urbano (Línea Base 2024 94%)</v>
          </cell>
          <cell r="AH1077">
            <v>1</v>
          </cell>
          <cell r="AI1077" t="str">
            <v/>
          </cell>
          <cell r="AJ1077">
            <v>0</v>
          </cell>
          <cell r="AK1077" t="str">
            <v/>
          </cell>
          <cell r="AL1077">
            <v>0</v>
          </cell>
          <cell r="AM1077">
            <v>1</v>
          </cell>
          <cell r="AN1077" t="str">
            <v xml:space="preserve">CE_01 </v>
          </cell>
          <cell r="AO1077">
            <v>17864000</v>
          </cell>
          <cell r="AP1077" t="str">
            <v/>
          </cell>
          <cell r="AQ1077">
            <v>0</v>
          </cell>
          <cell r="AR1077" t="str">
            <v/>
          </cell>
          <cell r="AS1077">
            <v>0</v>
          </cell>
          <cell r="AT1077">
            <v>17864000</v>
          </cell>
          <cell r="AU1077">
            <v>0</v>
          </cell>
        </row>
        <row r="1078">
          <cell r="A1078">
            <v>465810525</v>
          </cell>
          <cell r="B1078" t="str">
            <v>GIT Censo Económico</v>
          </cell>
          <cell r="C1078" t="str">
            <v>CE</v>
          </cell>
          <cell r="D1078" t="str">
            <v>CE_2025_DCD_SE</v>
          </cell>
          <cell r="E1078" t="str">
            <v>Censo Economico</v>
          </cell>
          <cell r="F1078" t="str">
            <v>Producción de información estructural</v>
          </cell>
          <cell r="G1078" t="str">
            <v>Servicio de evaluación</v>
          </cell>
          <cell r="H1078" t="str">
            <v>CE-Producción de información estructural-Servicio de evaluación</v>
          </cell>
          <cell r="I1078" t="str">
            <v>202300000000099</v>
          </cell>
          <cell r="J1078" t="str">
            <v>DIRECCIÓN TERRITORIAL CENTRAL</v>
          </cell>
          <cell r="K1078" t="str">
            <v>DANE CENTRAL</v>
          </cell>
          <cell r="L1078" t="str">
            <v>Talento Humano</v>
          </cell>
          <cell r="M1078" t="str">
            <v>Experto I</v>
          </cell>
          <cell r="N1078" t="str">
            <v>1</v>
          </cell>
          <cell r="O1078">
            <v>6</v>
          </cell>
          <cell r="P1078" t="str">
            <v>0</v>
          </cell>
          <cell r="Q1078" t="str">
            <v>6.0000000000</v>
          </cell>
          <cell r="R1078">
            <v>100</v>
          </cell>
          <cell r="S1078">
            <v>13000000</v>
          </cell>
          <cell r="T1078" t="str">
            <v>2025-07-01</v>
          </cell>
          <cell r="U1078">
            <v>78000000</v>
          </cell>
          <cell r="V1078">
            <v>78000000</v>
          </cell>
          <cell r="W1078">
            <v>0</v>
          </cell>
          <cell r="X1078" t="str">
            <v>NO</v>
          </cell>
          <cell r="Y1078" t="str">
            <v>NO</v>
          </cell>
          <cell r="Z1078" t="str">
            <v>102625</v>
          </cell>
          <cell r="AA1078">
            <v>78000000</v>
          </cell>
          <cell r="AB1078">
            <v>0</v>
          </cell>
          <cell r="AC1078" t="str">
            <v>6106</v>
          </cell>
          <cell r="AD1078" t="str">
            <v>GIT Censo Económico</v>
          </cell>
          <cell r="AF1078" t="str">
            <v>ASESOR DCD - CENU 1</v>
          </cell>
          <cell r="AG1078" t="str">
            <v>CE_10 - Consolidar el Informe de evaluación de la fase de procesamiento y análisis</v>
          </cell>
          <cell r="AH1078">
            <v>1</v>
          </cell>
          <cell r="AI1078" t="str">
            <v/>
          </cell>
          <cell r="AJ1078">
            <v>0</v>
          </cell>
          <cell r="AK1078" t="str">
            <v/>
          </cell>
          <cell r="AL1078">
            <v>0</v>
          </cell>
          <cell r="AM1078">
            <v>1</v>
          </cell>
          <cell r="AN1078" t="str">
            <v xml:space="preserve">CE_10 </v>
          </cell>
          <cell r="AO1078">
            <v>78000000</v>
          </cell>
          <cell r="AP1078" t="str">
            <v/>
          </cell>
          <cell r="AQ1078">
            <v>0</v>
          </cell>
          <cell r="AR1078" t="str">
            <v/>
          </cell>
          <cell r="AS1078">
            <v>0</v>
          </cell>
          <cell r="AT1078">
            <v>78000000</v>
          </cell>
          <cell r="AU1078">
            <v>0</v>
          </cell>
        </row>
        <row r="1079">
          <cell r="A1079">
            <v>465910525</v>
          </cell>
          <cell r="B1079" t="str">
            <v>GIT Censo Económico</v>
          </cell>
          <cell r="C1079" t="str">
            <v>CE</v>
          </cell>
          <cell r="D1079" t="str">
            <v>CE_2025_DCD_SE</v>
          </cell>
          <cell r="E1079" t="str">
            <v>Censo Economico</v>
          </cell>
          <cell r="F1079" t="str">
            <v>Producción de información estructural</v>
          </cell>
          <cell r="G1079" t="str">
            <v>Servicio de evaluación</v>
          </cell>
          <cell r="H1079" t="str">
            <v>CE-Producción de información estructural-Servicio de evaluación</v>
          </cell>
          <cell r="I1079" t="str">
            <v>202300000000099</v>
          </cell>
          <cell r="J1079" t="str">
            <v>DIRECCIÓN TERRITORIAL CENTRAL</v>
          </cell>
          <cell r="K1079" t="str">
            <v>DANE CENTRAL</v>
          </cell>
          <cell r="L1079" t="str">
            <v>Talento Humano</v>
          </cell>
          <cell r="M1079" t="str">
            <v>Experto I</v>
          </cell>
          <cell r="N1079" t="str">
            <v>1</v>
          </cell>
          <cell r="O1079">
            <v>6</v>
          </cell>
          <cell r="P1079" t="str">
            <v>0</v>
          </cell>
          <cell r="Q1079" t="str">
            <v>6.0000000000</v>
          </cell>
          <cell r="R1079">
            <v>100</v>
          </cell>
          <cell r="S1079">
            <v>13000000</v>
          </cell>
          <cell r="T1079" t="str">
            <v>2025-07-01</v>
          </cell>
          <cell r="U1079">
            <v>78000000</v>
          </cell>
          <cell r="V1079">
            <v>78000000</v>
          </cell>
          <cell r="W1079">
            <v>0</v>
          </cell>
          <cell r="X1079" t="str">
            <v>NO</v>
          </cell>
          <cell r="Y1079" t="str">
            <v>NO</v>
          </cell>
          <cell r="Z1079" t="str">
            <v>104225</v>
          </cell>
          <cell r="AA1079">
            <v>78000000</v>
          </cell>
          <cell r="AB1079">
            <v>0</v>
          </cell>
          <cell r="AC1079" t="str">
            <v>6256</v>
          </cell>
          <cell r="AD1079" t="str">
            <v>GIT Censo Económico</v>
          </cell>
          <cell r="AF1079" t="str">
            <v>ASESOR DCD - CENU 2</v>
          </cell>
          <cell r="AG1079" t="str">
            <v>CE_10 - Consolidar el Informe de evaluación de la fase de procesamiento y análisis</v>
          </cell>
          <cell r="AH1079">
            <v>1</v>
          </cell>
          <cell r="AI1079" t="str">
            <v/>
          </cell>
          <cell r="AJ1079">
            <v>0</v>
          </cell>
          <cell r="AK1079" t="str">
            <v/>
          </cell>
          <cell r="AL1079">
            <v>0</v>
          </cell>
          <cell r="AM1079">
            <v>1</v>
          </cell>
          <cell r="AN1079" t="str">
            <v xml:space="preserve">CE_10 </v>
          </cell>
          <cell r="AO1079">
            <v>78000000</v>
          </cell>
          <cell r="AP1079" t="str">
            <v/>
          </cell>
          <cell r="AQ1079">
            <v>0</v>
          </cell>
          <cell r="AR1079" t="str">
            <v/>
          </cell>
          <cell r="AS1079">
            <v>0</v>
          </cell>
          <cell r="AT1079">
            <v>78000000</v>
          </cell>
          <cell r="AU1079">
            <v>0</v>
          </cell>
        </row>
        <row r="1080">
          <cell r="A1080">
            <v>296410525</v>
          </cell>
          <cell r="B1080" t="str">
            <v>GIT Censo Económico</v>
          </cell>
          <cell r="C1080" t="str">
            <v>CE</v>
          </cell>
          <cell r="D1080" t="str">
            <v>CE_2025_GIT_CE_BDC</v>
          </cell>
          <cell r="E1080" t="str">
            <v>Censo Economico</v>
          </cell>
          <cell r="F1080" t="str">
            <v>Producción de información estructural</v>
          </cell>
          <cell r="G1080" t="str">
            <v>Bases de datos Censal</v>
          </cell>
          <cell r="H1080" t="str">
            <v>CE-Producción de información estructural-Bases de datos Censal</v>
          </cell>
          <cell r="I1080" t="str">
            <v>202300000000099</v>
          </cell>
          <cell r="J1080" t="str">
            <v>DIRECCIÓN TERRITORIAL CENTRAL</v>
          </cell>
          <cell r="K1080" t="str">
            <v>DANE CENTRAL</v>
          </cell>
          <cell r="L1080" t="str">
            <v>Talento Humano</v>
          </cell>
          <cell r="M1080" t="str">
            <v>Profesional</v>
          </cell>
          <cell r="N1080" t="str">
            <v>1</v>
          </cell>
          <cell r="O1080">
            <v>6</v>
          </cell>
          <cell r="P1080" t="str">
            <v>0</v>
          </cell>
          <cell r="Q1080" t="str">
            <v>6.0000000000</v>
          </cell>
          <cell r="R1080">
            <v>100</v>
          </cell>
          <cell r="S1080">
            <v>9500000</v>
          </cell>
          <cell r="T1080" t="str">
            <v>2025-01-13</v>
          </cell>
          <cell r="U1080">
            <v>57000000</v>
          </cell>
          <cell r="V1080">
            <v>57000000</v>
          </cell>
          <cell r="W1080">
            <v>0</v>
          </cell>
          <cell r="X1080" t="str">
            <v>no</v>
          </cell>
          <cell r="Y1080" t="str">
            <v>no</v>
          </cell>
          <cell r="Z1080" t="str">
            <v>13225</v>
          </cell>
          <cell r="AA1080">
            <v>57000000</v>
          </cell>
          <cell r="AB1080">
            <v>0</v>
          </cell>
          <cell r="AC1080" t="str">
            <v>467</v>
          </cell>
          <cell r="AD1080" t="str">
            <v>GIT Censo Económico</v>
          </cell>
          <cell r="AF1080" t="str">
            <v>PRIORITARIOS_LUIS ALEJANDRO REYES MARTÍNEZ - -</v>
          </cell>
          <cell r="AG1080" t="str">
            <v>CE_10 - Consolidar el Informe de evaluación de la fase de procesamiento y análisis</v>
          </cell>
          <cell r="AH1080">
            <v>1</v>
          </cell>
          <cell r="AI1080">
            <v>0</v>
          </cell>
          <cell r="AJ1080">
            <v>0</v>
          </cell>
          <cell r="AK1080">
            <v>0</v>
          </cell>
          <cell r="AL1080">
            <v>0</v>
          </cell>
          <cell r="AM1080">
            <v>1</v>
          </cell>
          <cell r="AN1080" t="str">
            <v>CE_10</v>
          </cell>
          <cell r="AO1080">
            <v>57000000</v>
          </cell>
          <cell r="AP1080" t="str">
            <v>0</v>
          </cell>
          <cell r="AQ1080">
            <v>0</v>
          </cell>
          <cell r="AR1080" t="str">
            <v>0</v>
          </cell>
          <cell r="AS1080">
            <v>0</v>
          </cell>
          <cell r="AT1080">
            <v>57000000</v>
          </cell>
          <cell r="AU1080">
            <v>0</v>
          </cell>
        </row>
        <row r="1081">
          <cell r="A1081">
            <v>456810525</v>
          </cell>
          <cell r="B1081" t="str">
            <v>GIT Censo Económico</v>
          </cell>
          <cell r="C1081" t="str">
            <v>CE</v>
          </cell>
          <cell r="D1081" t="str">
            <v>CE_2025_GIT_CE_BDC</v>
          </cell>
          <cell r="E1081" t="str">
            <v>Censo Economico</v>
          </cell>
          <cell r="F1081" t="str">
            <v>Producción de información estructural</v>
          </cell>
          <cell r="G1081" t="str">
            <v>Bases de datos Censal</v>
          </cell>
          <cell r="H1081" t="str">
            <v>CE-Producción de información estructural-Bases de datos Censal</v>
          </cell>
          <cell r="I1081" t="str">
            <v>202300000000099</v>
          </cell>
          <cell r="J1081" t="str">
            <v>DIRECCIÓN TERRITORIAL CENTRAL</v>
          </cell>
          <cell r="K1081" t="str">
            <v>DANE CENTRAL</v>
          </cell>
          <cell r="L1081" t="str">
            <v>Talento Humano</v>
          </cell>
          <cell r="M1081" t="str">
            <v>Profesional</v>
          </cell>
          <cell r="N1081" t="str">
            <v>1</v>
          </cell>
          <cell r="O1081">
            <v>5</v>
          </cell>
          <cell r="P1081" t="str">
            <v>15</v>
          </cell>
          <cell r="Q1081" t="str">
            <v>5.5000000000</v>
          </cell>
          <cell r="R1081">
            <v>100</v>
          </cell>
          <cell r="S1081">
            <v>9500000</v>
          </cell>
          <cell r="T1081" t="str">
            <v>2025-07-15</v>
          </cell>
          <cell r="U1081">
            <v>52250000</v>
          </cell>
          <cell r="V1081">
            <v>52250000</v>
          </cell>
          <cell r="W1081">
            <v>0</v>
          </cell>
          <cell r="X1081" t="str">
            <v>NO</v>
          </cell>
          <cell r="Y1081" t="str">
            <v>NO</v>
          </cell>
          <cell r="Z1081" t="str">
            <v>102325</v>
          </cell>
          <cell r="AA1081">
            <v>52250000</v>
          </cell>
          <cell r="AB1081">
            <v>0</v>
          </cell>
          <cell r="AC1081" t="str">
            <v>6075</v>
          </cell>
          <cell r="AD1081" t="str">
            <v>GIT Censo Económico</v>
          </cell>
          <cell r="AF1081" t="str">
            <v>LUIS ALEJANDRO REYES MARTÍNEZ</v>
          </cell>
          <cell r="AG1081" t="str">
            <v>CE_10 - Consolidar el Informe de evaluación de la fase de procesamiento y análisis</v>
          </cell>
          <cell r="AH1081">
            <v>1</v>
          </cell>
          <cell r="AI1081" t="str">
            <v/>
          </cell>
          <cell r="AJ1081">
            <v>0</v>
          </cell>
          <cell r="AK1081" t="str">
            <v/>
          </cell>
          <cell r="AL1081">
            <v>0</v>
          </cell>
          <cell r="AM1081">
            <v>1</v>
          </cell>
          <cell r="AN1081" t="str">
            <v xml:space="preserve">CE_10 </v>
          </cell>
          <cell r="AO1081">
            <v>52250000</v>
          </cell>
          <cell r="AP1081" t="str">
            <v/>
          </cell>
          <cell r="AQ1081">
            <v>0</v>
          </cell>
          <cell r="AR1081" t="str">
            <v/>
          </cell>
          <cell r="AS1081">
            <v>0</v>
          </cell>
          <cell r="AT1081">
            <v>52250000</v>
          </cell>
          <cell r="AU1081">
            <v>0</v>
          </cell>
        </row>
        <row r="1082">
          <cell r="A1082">
            <v>456910525</v>
          </cell>
          <cell r="B1082" t="str">
            <v>GIT Censo Económico</v>
          </cell>
          <cell r="C1082" t="str">
            <v>CE</v>
          </cell>
          <cell r="D1082" t="str">
            <v>CE_2025_GIT_CE_BDC</v>
          </cell>
          <cell r="E1082" t="str">
            <v>Censo Economico</v>
          </cell>
          <cell r="F1082" t="str">
            <v>Producción de información estructural</v>
          </cell>
          <cell r="G1082" t="str">
            <v>Bases de datos Censal</v>
          </cell>
          <cell r="H1082" t="str">
            <v>CE-Producción de información estructural-Bases de datos Censal</v>
          </cell>
          <cell r="I1082" t="str">
            <v>202300000000099</v>
          </cell>
          <cell r="J1082" t="str">
            <v>DIRECCIÓN TERRITORIAL CENTRAL</v>
          </cell>
          <cell r="K1082" t="str">
            <v>DANE CENTRAL</v>
          </cell>
          <cell r="L1082" t="str">
            <v>Talento Humano</v>
          </cell>
          <cell r="M1082" t="str">
            <v>Profesional Junior</v>
          </cell>
          <cell r="N1082" t="str">
            <v>1</v>
          </cell>
          <cell r="O1082">
            <v>5</v>
          </cell>
          <cell r="P1082" t="str">
            <v>10</v>
          </cell>
          <cell r="Q1082" t="str">
            <v>5.3333333333</v>
          </cell>
          <cell r="R1082">
            <v>100</v>
          </cell>
          <cell r="S1082">
            <v>4200000</v>
          </cell>
          <cell r="T1082" t="str">
            <v>2025-07-21</v>
          </cell>
          <cell r="U1082">
            <v>22400000</v>
          </cell>
          <cell r="V1082">
            <v>22400000</v>
          </cell>
          <cell r="W1082">
            <v>0</v>
          </cell>
          <cell r="X1082" t="str">
            <v>NO</v>
          </cell>
          <cell r="Y1082" t="str">
            <v>NO</v>
          </cell>
          <cell r="Z1082" t="str">
            <v>102425</v>
          </cell>
          <cell r="AA1082">
            <v>22400000</v>
          </cell>
          <cell r="AB1082">
            <v>0</v>
          </cell>
          <cell r="AC1082" t="str">
            <v>6076</v>
          </cell>
          <cell r="AD1082" t="str">
            <v>GIT Censo Económico</v>
          </cell>
          <cell r="AF1082" t="str">
            <v>KAREN LORENA PEÑA SANCHEZ</v>
          </cell>
          <cell r="AG1082" t="str">
            <v>CE_10 - Consolidar el Informe de evaluación de la fase de procesamiento y análisis</v>
          </cell>
          <cell r="AH1082">
            <v>1</v>
          </cell>
          <cell r="AI1082" t="str">
            <v/>
          </cell>
          <cell r="AJ1082">
            <v>0</v>
          </cell>
          <cell r="AK1082" t="str">
            <v/>
          </cell>
          <cell r="AL1082">
            <v>0</v>
          </cell>
          <cell r="AM1082">
            <v>1</v>
          </cell>
          <cell r="AN1082" t="str">
            <v xml:space="preserve">CE_10 </v>
          </cell>
          <cell r="AO1082">
            <v>22400000</v>
          </cell>
          <cell r="AP1082" t="str">
            <v/>
          </cell>
          <cell r="AQ1082">
            <v>0</v>
          </cell>
          <cell r="AR1082" t="str">
            <v/>
          </cell>
          <cell r="AS1082">
            <v>0</v>
          </cell>
          <cell r="AT1082">
            <v>22400000</v>
          </cell>
          <cell r="AU1082">
            <v>0</v>
          </cell>
        </row>
        <row r="1083">
          <cell r="A1083">
            <v>457010525</v>
          </cell>
          <cell r="B1083" t="str">
            <v>GIT Censo Económico</v>
          </cell>
          <cell r="C1083" t="str">
            <v>CE</v>
          </cell>
          <cell r="D1083" t="str">
            <v>CE_2025_GIT_CE_BDC</v>
          </cell>
          <cell r="E1083" t="str">
            <v>Censo Economico</v>
          </cell>
          <cell r="F1083" t="str">
            <v>Producción de información estructural</v>
          </cell>
          <cell r="G1083" t="str">
            <v>Bases de datos Censal</v>
          </cell>
          <cell r="H1083" t="str">
            <v>CE-Producción de información estructural-Bases de datos Censal</v>
          </cell>
          <cell r="I1083" t="str">
            <v>202300000000099</v>
          </cell>
          <cell r="J1083" t="str">
            <v>DIRECCIÓN TERRITORIAL CENTRAL</v>
          </cell>
          <cell r="K1083" t="str">
            <v>DANE CENTRAL</v>
          </cell>
          <cell r="L1083" t="str">
            <v>Talento Humano</v>
          </cell>
          <cell r="M1083" t="str">
            <v>Profesional</v>
          </cell>
          <cell r="N1083" t="str">
            <v>1</v>
          </cell>
          <cell r="O1083">
            <v>5</v>
          </cell>
          <cell r="P1083" t="str">
            <v>15</v>
          </cell>
          <cell r="Q1083" t="str">
            <v>5.5000000000</v>
          </cell>
          <cell r="R1083">
            <v>100</v>
          </cell>
          <cell r="S1083">
            <v>7300000</v>
          </cell>
          <cell r="T1083" t="str">
            <v>2025-07-15</v>
          </cell>
          <cell r="U1083">
            <v>40150000</v>
          </cell>
          <cell r="V1083">
            <v>40150000</v>
          </cell>
          <cell r="W1083">
            <v>0</v>
          </cell>
          <cell r="X1083" t="str">
            <v>NO</v>
          </cell>
          <cell r="Y1083" t="str">
            <v>NO</v>
          </cell>
          <cell r="Z1083" t="str">
            <v>104925</v>
          </cell>
          <cell r="AA1083">
            <v>40150000</v>
          </cell>
          <cell r="AB1083">
            <v>0</v>
          </cell>
          <cell r="AC1083" t="str">
            <v>6291</v>
          </cell>
          <cell r="AD1083" t="str">
            <v>GIT Censo Económico</v>
          </cell>
          <cell r="AF1083" t="str">
            <v>ANDRES ESTEBAN GARCÍA ARGOTE</v>
          </cell>
          <cell r="AG1083" t="str">
            <v>CE_10 - Consolidar el Informe de evaluación de la fase de procesamiento y análisis</v>
          </cell>
          <cell r="AH1083">
            <v>1</v>
          </cell>
          <cell r="AI1083" t="str">
            <v/>
          </cell>
          <cell r="AJ1083">
            <v>0</v>
          </cell>
          <cell r="AK1083" t="str">
            <v/>
          </cell>
          <cell r="AL1083">
            <v>0</v>
          </cell>
          <cell r="AM1083">
            <v>1</v>
          </cell>
          <cell r="AN1083" t="str">
            <v xml:space="preserve">CE_10 </v>
          </cell>
          <cell r="AO1083">
            <v>40150000</v>
          </cell>
          <cell r="AP1083" t="str">
            <v/>
          </cell>
          <cell r="AQ1083">
            <v>0</v>
          </cell>
          <cell r="AR1083" t="str">
            <v/>
          </cell>
          <cell r="AS1083">
            <v>0</v>
          </cell>
          <cell r="AT1083">
            <v>40150000</v>
          </cell>
          <cell r="AU1083">
            <v>0</v>
          </cell>
        </row>
        <row r="1084">
          <cell r="A1084">
            <v>457110525</v>
          </cell>
          <cell r="B1084" t="str">
            <v>GIT Censo Económico</v>
          </cell>
          <cell r="C1084" t="str">
            <v>CE</v>
          </cell>
          <cell r="D1084" t="str">
            <v>CE_2025_GIT_CE_BDC</v>
          </cell>
          <cell r="E1084" t="str">
            <v>Censo Economico</v>
          </cell>
          <cell r="F1084" t="str">
            <v>Producción de información estructural</v>
          </cell>
          <cell r="G1084" t="str">
            <v>Bases de datos Censal</v>
          </cell>
          <cell r="H1084" t="str">
            <v>CE-Producción de información estructural-Bases de datos Censal</v>
          </cell>
          <cell r="I1084" t="str">
            <v>202300000000099</v>
          </cell>
          <cell r="J1084" t="str">
            <v>DIRECCIÓN TERRITORIAL CENTRAL</v>
          </cell>
          <cell r="K1084" t="str">
            <v>DANE CENTRAL</v>
          </cell>
          <cell r="L1084" t="str">
            <v>Talento Humano</v>
          </cell>
          <cell r="M1084" t="str">
            <v>Profesional</v>
          </cell>
          <cell r="N1084" t="str">
            <v>1</v>
          </cell>
          <cell r="O1084">
            <v>4</v>
          </cell>
          <cell r="P1084" t="str">
            <v>24</v>
          </cell>
          <cell r="Q1084" t="str">
            <v>4.8000000000</v>
          </cell>
          <cell r="R1084">
            <v>100</v>
          </cell>
          <cell r="S1084">
            <v>10000000</v>
          </cell>
          <cell r="T1084" t="str">
            <v>2025-08-07</v>
          </cell>
          <cell r="U1084">
            <v>48000000</v>
          </cell>
          <cell r="V1084">
            <v>48000000</v>
          </cell>
          <cell r="W1084">
            <v>0</v>
          </cell>
          <cell r="X1084" t="str">
            <v>NO</v>
          </cell>
          <cell r="Y1084" t="str">
            <v>NO</v>
          </cell>
          <cell r="Z1084" t="str">
            <v>104825</v>
          </cell>
          <cell r="AA1084">
            <v>48000000</v>
          </cell>
          <cell r="AB1084">
            <v>0</v>
          </cell>
          <cell r="AC1084" t="str">
            <v>6290</v>
          </cell>
          <cell r="AD1084" t="str">
            <v>GIT Censo Económico</v>
          </cell>
          <cell r="AF1084" t="str">
            <v>MAURICIO DANILO SALAZAR ANDRADE</v>
          </cell>
          <cell r="AG1084" t="str">
            <v>CE_10 - Consolidar el Informe de evaluación de la fase de procesamiento y análisis</v>
          </cell>
          <cell r="AH1084">
            <v>1</v>
          </cell>
          <cell r="AI1084" t="str">
            <v/>
          </cell>
          <cell r="AJ1084">
            <v>0</v>
          </cell>
          <cell r="AK1084" t="str">
            <v/>
          </cell>
          <cell r="AL1084">
            <v>0</v>
          </cell>
          <cell r="AM1084">
            <v>1</v>
          </cell>
          <cell r="AN1084" t="str">
            <v xml:space="preserve">CE_10 </v>
          </cell>
          <cell r="AO1084">
            <v>48000000</v>
          </cell>
          <cell r="AP1084" t="str">
            <v/>
          </cell>
          <cell r="AQ1084">
            <v>0</v>
          </cell>
          <cell r="AR1084" t="str">
            <v/>
          </cell>
          <cell r="AS1084">
            <v>0</v>
          </cell>
          <cell r="AT1084">
            <v>48000000</v>
          </cell>
          <cell r="AU1084">
            <v>0</v>
          </cell>
        </row>
        <row r="1085">
          <cell r="A1085">
            <v>336310525</v>
          </cell>
          <cell r="B1085" t="str">
            <v>GIT Censo Económico</v>
          </cell>
          <cell r="C1085" t="str">
            <v>CE</v>
          </cell>
          <cell r="D1085" t="str">
            <v>CE_2025_DRA_BDC</v>
          </cell>
          <cell r="E1085" t="str">
            <v>Censo Economico</v>
          </cell>
          <cell r="F1085" t="str">
            <v>Producción de información estructural</v>
          </cell>
          <cell r="G1085" t="str">
            <v>Bases de datos Censal</v>
          </cell>
          <cell r="H1085" t="str">
            <v>CE-Producción de información estructural-Bases de datos Censal</v>
          </cell>
          <cell r="I1085" t="str">
            <v>202300000000099</v>
          </cell>
          <cell r="J1085" t="str">
            <v>DIRECCIÓN TERRITORIAL CENTRO OCCIDENTE</v>
          </cell>
          <cell r="K1085" t="str">
            <v>MANIZALES_MAN</v>
          </cell>
          <cell r="L1085" t="str">
            <v>Talento Humano</v>
          </cell>
          <cell r="M1085" t="str">
            <v>Asistencial</v>
          </cell>
          <cell r="N1085" t="str">
            <v>1</v>
          </cell>
          <cell r="O1085">
            <v>6</v>
          </cell>
          <cell r="P1085" t="str">
            <v>0</v>
          </cell>
          <cell r="Q1085" t="str">
            <v>6.0000000000</v>
          </cell>
          <cell r="R1085">
            <v>100</v>
          </cell>
          <cell r="S1085">
            <v>2318133</v>
          </cell>
          <cell r="T1085" t="str">
            <v>2025-02-03</v>
          </cell>
          <cell r="U1085">
            <v>13908798</v>
          </cell>
          <cell r="V1085">
            <v>13908798</v>
          </cell>
          <cell r="W1085">
            <v>0</v>
          </cell>
          <cell r="X1085" t="str">
            <v>NO</v>
          </cell>
          <cell r="Y1085" t="str">
            <v>NO</v>
          </cell>
          <cell r="Z1085" t="str">
            <v>35525</v>
          </cell>
          <cell r="AA1085">
            <v>13908798</v>
          </cell>
          <cell r="AB1085">
            <v>0</v>
          </cell>
          <cell r="AC1085" t="str">
            <v>1930</v>
          </cell>
          <cell r="AD1085" t="str">
            <v>Dirección Territorial Manizales</v>
          </cell>
          <cell r="AF1085" t="str">
            <v>TH FORTALECIMIENTO ADMINISTRATIVO TERRITORIAL - APOYO TRANSVERSAL</v>
          </cell>
          <cell r="AG1085" t="str">
            <v>CE_10 - Consolidar el Informe de evaluación de la fase de procesamiento y análisis</v>
          </cell>
          <cell r="AH1085">
            <v>1</v>
          </cell>
          <cell r="AI1085">
            <v>0</v>
          </cell>
          <cell r="AJ1085">
            <v>0</v>
          </cell>
          <cell r="AK1085">
            <v>0</v>
          </cell>
          <cell r="AL1085">
            <v>0</v>
          </cell>
          <cell r="AM1085">
            <v>1</v>
          </cell>
          <cell r="AN1085" t="str">
            <v>CE_10</v>
          </cell>
          <cell r="AO1085">
            <v>13908798</v>
          </cell>
          <cell r="AP1085" t="str">
            <v>0</v>
          </cell>
          <cell r="AQ1085">
            <v>0</v>
          </cell>
          <cell r="AR1085" t="str">
            <v>0</v>
          </cell>
          <cell r="AS1085">
            <v>0</v>
          </cell>
          <cell r="AT1085">
            <v>13908798</v>
          </cell>
          <cell r="AU1085">
            <v>0</v>
          </cell>
        </row>
        <row r="1086">
          <cell r="A1086">
            <v>335910525</v>
          </cell>
          <cell r="B1086" t="str">
            <v>GIT Censo Económico</v>
          </cell>
          <cell r="C1086" t="str">
            <v>CE</v>
          </cell>
          <cell r="D1086" t="str">
            <v>CE_2025_DRA_BDC</v>
          </cell>
          <cell r="E1086" t="str">
            <v>Censo Economico</v>
          </cell>
          <cell r="F1086" t="str">
            <v>Producción de información estructural</v>
          </cell>
          <cell r="G1086" t="str">
            <v>Bases de datos Censal</v>
          </cell>
          <cell r="H1086" t="str">
            <v>CE-Producción de información estructural-Bases de datos Censal</v>
          </cell>
          <cell r="I1086" t="str">
            <v>202300000000099</v>
          </cell>
          <cell r="J1086" t="str">
            <v>DIRECCIÓN TERRITORIAL CENTRO OCCIDENTE</v>
          </cell>
          <cell r="K1086" t="str">
            <v>MANIZALES_MAN</v>
          </cell>
          <cell r="L1086" t="str">
            <v>Talento Humano</v>
          </cell>
          <cell r="M1086" t="str">
            <v>Profesional Junior</v>
          </cell>
          <cell r="N1086" t="str">
            <v>9</v>
          </cell>
          <cell r="O1086">
            <v>1</v>
          </cell>
          <cell r="P1086" t="str">
            <v>15</v>
          </cell>
          <cell r="Q1086" t="str">
            <v>1.5000000000</v>
          </cell>
          <cell r="R1086">
            <v>100</v>
          </cell>
          <cell r="S1086">
            <v>3500000</v>
          </cell>
          <cell r="T1086" t="str">
            <v>2025-01-15</v>
          </cell>
          <cell r="U1086">
            <v>47250000</v>
          </cell>
          <cell r="V1086">
            <v>47250000</v>
          </cell>
          <cell r="W1086">
            <v>0</v>
          </cell>
          <cell r="X1086" t="str">
            <v>NO</v>
          </cell>
          <cell r="Y1086" t="str">
            <v>NO</v>
          </cell>
          <cell r="Z1086" t="str">
            <v>33325</v>
          </cell>
          <cell r="AA1086">
            <v>47250000</v>
          </cell>
          <cell r="AB1086">
            <v>0</v>
          </cell>
          <cell r="AC1086" t="str">
            <v>535</v>
          </cell>
          <cell r="AD1086" t="str">
            <v>Dirección Territorial Manizales</v>
          </cell>
          <cell r="AF1086" t="str">
            <v>TH FORTALECIMIENTO ADMINISTRATIVO TERRITORIAL</v>
          </cell>
          <cell r="AG1086" t="str">
            <v>CE_10 - Consolidar el Informe de evaluación de la fase de procesamiento y análisis</v>
          </cell>
          <cell r="AH1086">
            <v>1</v>
          </cell>
          <cell r="AI1086">
            <v>0</v>
          </cell>
          <cell r="AJ1086">
            <v>0</v>
          </cell>
          <cell r="AK1086">
            <v>0</v>
          </cell>
          <cell r="AL1086">
            <v>0</v>
          </cell>
          <cell r="AM1086">
            <v>1</v>
          </cell>
          <cell r="AN1086" t="str">
            <v>CE_10</v>
          </cell>
          <cell r="AO1086">
            <v>47250000</v>
          </cell>
          <cell r="AP1086" t="str">
            <v>0</v>
          </cell>
          <cell r="AQ1086">
            <v>0</v>
          </cell>
          <cell r="AR1086" t="str">
            <v>0</v>
          </cell>
          <cell r="AS1086">
            <v>0</v>
          </cell>
          <cell r="AT1086">
            <v>47250000</v>
          </cell>
          <cell r="AU1086">
            <v>0</v>
          </cell>
        </row>
        <row r="1087">
          <cell r="A1087">
            <v>457210525</v>
          </cell>
          <cell r="B1087" t="str">
            <v>GIT Censo Económico</v>
          </cell>
          <cell r="C1087" t="str">
            <v>CE</v>
          </cell>
          <cell r="D1087" t="str">
            <v>CE_2025_GIT_CE_SE</v>
          </cell>
          <cell r="E1087" t="str">
            <v>Censo Economico</v>
          </cell>
          <cell r="F1087" t="str">
            <v>Producción de información estructural</v>
          </cell>
          <cell r="G1087" t="str">
            <v>Servicio de evaluación</v>
          </cell>
          <cell r="H1087" t="str">
            <v>CE-Producción de información estructural-Servicio de evaluación</v>
          </cell>
          <cell r="I1087" t="str">
            <v>202300000000099</v>
          </cell>
          <cell r="J1087" t="str">
            <v>DIRECCIÓN TERRITORIAL CENTRAL</v>
          </cell>
          <cell r="K1087" t="str">
            <v>DANE CENTRAL</v>
          </cell>
          <cell r="L1087" t="str">
            <v>Talento Humano</v>
          </cell>
          <cell r="M1087" t="str">
            <v>Profesional</v>
          </cell>
          <cell r="N1087" t="str">
            <v>1</v>
          </cell>
          <cell r="O1087">
            <v>4</v>
          </cell>
          <cell r="P1087" t="str">
            <v>25</v>
          </cell>
          <cell r="Q1087" t="str">
            <v>4.8333333333</v>
          </cell>
          <cell r="R1087">
            <v>100</v>
          </cell>
          <cell r="S1087">
            <v>8400000</v>
          </cell>
          <cell r="T1087" t="str">
            <v>2025-08-06</v>
          </cell>
          <cell r="U1087">
            <v>40600000</v>
          </cell>
          <cell r="V1087">
            <v>40600000</v>
          </cell>
          <cell r="W1087">
            <v>0</v>
          </cell>
          <cell r="X1087" t="str">
            <v>NO</v>
          </cell>
          <cell r="Y1087" t="str">
            <v>NO</v>
          </cell>
          <cell r="Z1087" t="str">
            <v>105025</v>
          </cell>
          <cell r="AA1087">
            <v>40600000</v>
          </cell>
          <cell r="AB1087">
            <v>0</v>
          </cell>
          <cell r="AC1087" t="str">
            <v>6289</v>
          </cell>
          <cell r="AD1087" t="str">
            <v>GIT Censo Económico</v>
          </cell>
          <cell r="AF1087" t="str">
            <v>AYSAR YUSEF HAMAD CEBALLOS</v>
          </cell>
          <cell r="AG1087" t="str">
            <v>CE_10 - Consolidar el Informe de evaluación de la fase de procesamiento y análisis</v>
          </cell>
          <cell r="AH1087">
            <v>1</v>
          </cell>
          <cell r="AI1087" t="str">
            <v/>
          </cell>
          <cell r="AJ1087">
            <v>0</v>
          </cell>
          <cell r="AK1087" t="str">
            <v/>
          </cell>
          <cell r="AL1087">
            <v>0</v>
          </cell>
          <cell r="AM1087">
            <v>1</v>
          </cell>
          <cell r="AN1087" t="str">
            <v xml:space="preserve">CE_10 </v>
          </cell>
          <cell r="AO1087">
            <v>40600000</v>
          </cell>
          <cell r="AP1087" t="str">
            <v/>
          </cell>
          <cell r="AQ1087">
            <v>0</v>
          </cell>
          <cell r="AR1087" t="str">
            <v/>
          </cell>
          <cell r="AS1087">
            <v>0</v>
          </cell>
          <cell r="AT1087">
            <v>40600000</v>
          </cell>
          <cell r="AU1087">
            <v>0</v>
          </cell>
        </row>
        <row r="1088">
          <cell r="A1088">
            <v>371610525</v>
          </cell>
          <cell r="B1088" t="str">
            <v>GIT Censo Económico</v>
          </cell>
          <cell r="C1088" t="str">
            <v>CE</v>
          </cell>
          <cell r="D1088" t="str">
            <v>CE_2025_DRA_BDC</v>
          </cell>
          <cell r="E1088" t="str">
            <v>Censo Economico</v>
          </cell>
          <cell r="F1088" t="str">
            <v>Producción de información estructural</v>
          </cell>
          <cell r="G1088" t="str">
            <v>Bases de datos Censal</v>
          </cell>
          <cell r="H1088" t="str">
            <v>CE-Producción de información estructural-Bases de datos Censal</v>
          </cell>
          <cell r="I1088" t="str">
            <v>202300000000099</v>
          </cell>
          <cell r="J1088" t="str">
            <v>DIRECCIÓN TERRITORIAL SUR OCCIDENTE</v>
          </cell>
          <cell r="K1088" t="str">
            <v>CALI</v>
          </cell>
          <cell r="L1088" t="str">
            <v>Talento Humano</v>
          </cell>
          <cell r="M1088" t="str">
            <v>Coordinador de Campo</v>
          </cell>
          <cell r="N1088" t="str">
            <v>1</v>
          </cell>
          <cell r="O1088">
            <v>1</v>
          </cell>
          <cell r="P1088" t="str">
            <v>15</v>
          </cell>
          <cell r="Q1088" t="str">
            <v>1.5000000000</v>
          </cell>
          <cell r="R1088">
            <v>100</v>
          </cell>
          <cell r="S1088">
            <v>3000000</v>
          </cell>
          <cell r="T1088" t="str">
            <v>2025-03-02</v>
          </cell>
          <cell r="U1088">
            <v>4500000</v>
          </cell>
          <cell r="V1088">
            <v>4500000</v>
          </cell>
          <cell r="W1088">
            <v>0</v>
          </cell>
          <cell r="X1088" t="str">
            <v>NO</v>
          </cell>
          <cell r="Y1088" t="str">
            <v>NO</v>
          </cell>
          <cell r="Z1088" t="str">
            <v>41225</v>
          </cell>
          <cell r="AA1088">
            <v>4500000</v>
          </cell>
          <cell r="AB1088">
            <v>0</v>
          </cell>
          <cell r="AC1088" t="str">
            <v>1621</v>
          </cell>
          <cell r="AD1088" t="str">
            <v>Dirección Territorial Cali</v>
          </cell>
          <cell r="AF1088" t="str">
            <v>BARRIDO - TH - TERRITORIAL - COORDINADOR RUTA</v>
          </cell>
          <cell r="AG1088" t="str">
            <v>CE_10 - Consolidar el Informe de evaluación de la fase de procesamiento y análisis</v>
          </cell>
          <cell r="AH1088">
            <v>1</v>
          </cell>
          <cell r="AI1088">
            <v>0</v>
          </cell>
          <cell r="AJ1088">
            <v>0</v>
          </cell>
          <cell r="AK1088">
            <v>0</v>
          </cell>
          <cell r="AL1088">
            <v>0</v>
          </cell>
          <cell r="AM1088">
            <v>1</v>
          </cell>
          <cell r="AN1088" t="str">
            <v>CE_10</v>
          </cell>
          <cell r="AO1088">
            <v>4500000</v>
          </cell>
          <cell r="AP1088" t="str">
            <v>0</v>
          </cell>
          <cell r="AQ1088">
            <v>0</v>
          </cell>
          <cell r="AR1088" t="str">
            <v>0</v>
          </cell>
          <cell r="AS1088">
            <v>0</v>
          </cell>
          <cell r="AT1088">
            <v>4500000</v>
          </cell>
          <cell r="AU1088">
            <v>0</v>
          </cell>
        </row>
        <row r="1089">
          <cell r="A1089">
            <v>371710525</v>
          </cell>
          <cell r="B1089" t="str">
            <v>GIT Censo Económico</v>
          </cell>
          <cell r="C1089" t="str">
            <v>CE</v>
          </cell>
          <cell r="D1089" t="str">
            <v>CE_2025_DRA_BDC</v>
          </cell>
          <cell r="E1089" t="str">
            <v>Censo Economico</v>
          </cell>
          <cell r="F1089" t="str">
            <v>Producción de información estructural</v>
          </cell>
          <cell r="G1089" t="str">
            <v>Bases de datos Censal</v>
          </cell>
          <cell r="H1089" t="str">
            <v>CE-Producción de información estructural-Bases de datos Censal</v>
          </cell>
          <cell r="I1089" t="str">
            <v>202300000000099</v>
          </cell>
          <cell r="J1089" t="str">
            <v>DIRECCIÓN TERRITORIAL SUR OCCIDENTE</v>
          </cell>
          <cell r="K1089" t="str">
            <v>POPAYÁN</v>
          </cell>
          <cell r="L1089" t="str">
            <v>Talento Humano</v>
          </cell>
          <cell r="M1089" t="str">
            <v>Coordinador de Campo</v>
          </cell>
          <cell r="N1089" t="str">
            <v>1</v>
          </cell>
          <cell r="O1089">
            <v>2</v>
          </cell>
          <cell r="P1089" t="str">
            <v>0</v>
          </cell>
          <cell r="Q1089" t="str">
            <v>2.0000000000</v>
          </cell>
          <cell r="R1089">
            <v>100</v>
          </cell>
          <cell r="S1089">
            <v>3500000</v>
          </cell>
          <cell r="T1089" t="str">
            <v>2025-02-03</v>
          </cell>
          <cell r="U1089">
            <v>7000000</v>
          </cell>
          <cell r="V1089">
            <v>7000000</v>
          </cell>
          <cell r="W1089">
            <v>0</v>
          </cell>
          <cell r="X1089" t="str">
            <v>NO</v>
          </cell>
          <cell r="Y1089" t="str">
            <v>NO</v>
          </cell>
          <cell r="Z1089" t="str">
            <v>41125</v>
          </cell>
          <cell r="AA1089">
            <v>7000000</v>
          </cell>
          <cell r="AB1089">
            <v>0</v>
          </cell>
          <cell r="AC1089" t="str">
            <v>1618</v>
          </cell>
          <cell r="AD1089" t="str">
            <v>Dirección Territorial Cali</v>
          </cell>
          <cell r="AF1089" t="str">
            <v>BARRIDO - TH - TERRITORIAL - COORDINADOR COM</v>
          </cell>
          <cell r="AG1089" t="str">
            <v>CE_10 - Consolidar el Informe de evaluación de la fase de procesamiento y análisis</v>
          </cell>
          <cell r="AH1089">
            <v>1</v>
          </cell>
          <cell r="AI1089">
            <v>0</v>
          </cell>
          <cell r="AJ1089">
            <v>0</v>
          </cell>
          <cell r="AK1089">
            <v>0</v>
          </cell>
          <cell r="AL1089">
            <v>0</v>
          </cell>
          <cell r="AM1089">
            <v>1</v>
          </cell>
          <cell r="AN1089" t="str">
            <v>CE_10</v>
          </cell>
          <cell r="AO1089">
            <v>7000000</v>
          </cell>
          <cell r="AP1089" t="str">
            <v>0</v>
          </cell>
          <cell r="AQ1089">
            <v>0</v>
          </cell>
          <cell r="AR1089" t="str">
            <v>0</v>
          </cell>
          <cell r="AS1089">
            <v>0</v>
          </cell>
          <cell r="AT1089">
            <v>7000000</v>
          </cell>
          <cell r="AU1089">
            <v>0</v>
          </cell>
        </row>
        <row r="1090">
          <cell r="A1090">
            <v>373110525</v>
          </cell>
          <cell r="B1090" t="str">
            <v>GIT Censo Económico</v>
          </cell>
          <cell r="C1090" t="str">
            <v>CE</v>
          </cell>
          <cell r="D1090" t="str">
            <v>CE_2025_DRA_BDC</v>
          </cell>
          <cell r="E1090" t="str">
            <v>Censo Economico</v>
          </cell>
          <cell r="F1090" t="str">
            <v>Producción de información estructural</v>
          </cell>
          <cell r="G1090" t="str">
            <v>Bases de datos Censal</v>
          </cell>
          <cell r="H1090" t="str">
            <v>CE-Producción de información estructural-Bases de datos Censal</v>
          </cell>
          <cell r="I1090" t="str">
            <v>202300000000099</v>
          </cell>
          <cell r="J1090" t="str">
            <v>DIRECCIÓN TERRITORIAL NORTE</v>
          </cell>
          <cell r="K1090" t="str">
            <v>BARRANQUILLA</v>
          </cell>
          <cell r="L1090" t="str">
            <v>Talento Humano</v>
          </cell>
          <cell r="M1090" t="str">
            <v>Profesional Junior</v>
          </cell>
          <cell r="N1090" t="str">
            <v>1</v>
          </cell>
          <cell r="O1090">
            <v>4</v>
          </cell>
          <cell r="P1090" t="str">
            <v>14</v>
          </cell>
          <cell r="Q1090" t="str">
            <v>4.4666666667</v>
          </cell>
          <cell r="R1090">
            <v>100</v>
          </cell>
          <cell r="S1090">
            <v>4000000</v>
          </cell>
          <cell r="T1090" t="str">
            <v>2025-03-24</v>
          </cell>
          <cell r="U1090">
            <v>17866666.670000002</v>
          </cell>
          <cell r="V1090">
            <v>17866666</v>
          </cell>
          <cell r="W1090">
            <v>0.67000000178813934</v>
          </cell>
          <cell r="X1090" t="str">
            <v>no</v>
          </cell>
          <cell r="Y1090" t="str">
            <v>no</v>
          </cell>
          <cell r="Z1090" t="str">
            <v>72025</v>
          </cell>
          <cell r="AA1090">
            <v>17866666</v>
          </cell>
          <cell r="AB1090">
            <v>0.67000000178813934</v>
          </cell>
          <cell r="AC1090" t="str">
            <v>4927</v>
          </cell>
          <cell r="AD1090" t="str">
            <v>Dirección Territorial Barranquilla</v>
          </cell>
          <cell r="AF1090" t="str">
            <v>TH FORTALECIMIENTO ADMINISTRATIVO TERRITORIAL 8</v>
          </cell>
          <cell r="AG1090" t="str">
            <v>CE_10 - Consolidar el Informe de evaluación de la fase de procesamiento y análisis</v>
          </cell>
          <cell r="AH1090">
            <v>1</v>
          </cell>
          <cell r="AI1090">
            <v>0</v>
          </cell>
          <cell r="AJ1090">
            <v>0</v>
          </cell>
          <cell r="AK1090">
            <v>0</v>
          </cell>
          <cell r="AL1090">
            <v>0</v>
          </cell>
          <cell r="AM1090">
            <v>1</v>
          </cell>
          <cell r="AN1090" t="str">
            <v>CE_10</v>
          </cell>
          <cell r="AO1090">
            <v>17866666.670000002</v>
          </cell>
          <cell r="AP1090" t="str">
            <v>0</v>
          </cell>
          <cell r="AQ1090">
            <v>0</v>
          </cell>
          <cell r="AR1090" t="str">
            <v>0</v>
          </cell>
          <cell r="AS1090">
            <v>0</v>
          </cell>
          <cell r="AT1090">
            <v>17866666.670000002</v>
          </cell>
          <cell r="AU1090">
            <v>0</v>
          </cell>
        </row>
        <row r="1091">
          <cell r="A1091">
            <v>373010525</v>
          </cell>
          <cell r="B1091" t="str">
            <v>GIT Censo Económico</v>
          </cell>
          <cell r="C1091" t="str">
            <v>CE</v>
          </cell>
          <cell r="D1091" t="str">
            <v>CE_2025_DICE_DM</v>
          </cell>
          <cell r="E1091" t="str">
            <v>Censo Economico</v>
          </cell>
          <cell r="F1091" t="str">
            <v>Producción de información estructural</v>
          </cell>
          <cell r="G1091" t="str">
            <v>Documentos metodológicos</v>
          </cell>
          <cell r="H1091" t="str">
            <v>CE-Producción de información estructural-Documentos metodológicos</v>
          </cell>
          <cell r="I1091" t="str">
            <v>202300000000099</v>
          </cell>
          <cell r="J1091" t="str">
            <v>DIRECCIÓN TERRITORIAL CENTRAL</v>
          </cell>
          <cell r="K1091" t="str">
            <v>DANE CENTRAL</v>
          </cell>
          <cell r="L1091" t="str">
            <v>Talento Humano</v>
          </cell>
          <cell r="M1091" t="str">
            <v>Profesional</v>
          </cell>
          <cell r="N1091" t="str">
            <v>1</v>
          </cell>
          <cell r="O1091">
            <v>10</v>
          </cell>
          <cell r="P1091" t="str">
            <v>27</v>
          </cell>
          <cell r="Q1091" t="str">
            <v>10.9000000000</v>
          </cell>
          <cell r="R1091">
            <v>100</v>
          </cell>
          <cell r="S1091">
            <v>7725000</v>
          </cell>
          <cell r="T1091" t="str">
            <v>2025-02-04</v>
          </cell>
          <cell r="U1091">
            <v>84202500</v>
          </cell>
          <cell r="V1091">
            <v>80855000</v>
          </cell>
          <cell r="W1091">
            <v>3347500</v>
          </cell>
          <cell r="X1091" t="str">
            <v>NO</v>
          </cell>
          <cell r="Y1091" t="str">
            <v>NO</v>
          </cell>
          <cell r="Z1091" t="str">
            <v>70625</v>
          </cell>
          <cell r="AA1091">
            <v>80855000</v>
          </cell>
          <cell r="AB1091">
            <v>3347500</v>
          </cell>
          <cell r="AC1091" t="str">
            <v>1900</v>
          </cell>
          <cell r="AD1091" t="str">
            <v>GIT Censo Económico</v>
          </cell>
          <cell r="AF1091" t="str">
            <v>OSCAR ANDRÉS GARCÍA - DICE  PROJECT MANAGER</v>
          </cell>
          <cell r="AG1091" t="str">
            <v>CE_10 - Consolidar el Informe de evaluación de la fase de procesamiento y análisis</v>
          </cell>
          <cell r="AH1091">
            <v>1</v>
          </cell>
          <cell r="AI1091">
            <v>0</v>
          </cell>
          <cell r="AJ1091">
            <v>0</v>
          </cell>
          <cell r="AK1091">
            <v>0</v>
          </cell>
          <cell r="AL1091">
            <v>0</v>
          </cell>
          <cell r="AM1091">
            <v>1</v>
          </cell>
          <cell r="AN1091" t="str">
            <v>CE_10</v>
          </cell>
          <cell r="AO1091">
            <v>84202500</v>
          </cell>
          <cell r="AP1091" t="str">
            <v>0</v>
          </cell>
          <cell r="AQ1091">
            <v>0</v>
          </cell>
          <cell r="AR1091" t="str">
            <v>0</v>
          </cell>
          <cell r="AS1091">
            <v>0</v>
          </cell>
          <cell r="AT1091">
            <v>84202500</v>
          </cell>
          <cell r="AU1091">
            <v>0</v>
          </cell>
        </row>
        <row r="1092">
          <cell r="A1092">
            <v>380810525</v>
          </cell>
          <cell r="B1092" t="str">
            <v>GIT Censo Económico</v>
          </cell>
          <cell r="C1092" t="str">
            <v>CE</v>
          </cell>
          <cell r="D1092" t="str">
            <v>CE_2025_DRA_BDC</v>
          </cell>
          <cell r="E1092" t="str">
            <v>Censo Economico</v>
          </cell>
          <cell r="F1092" t="str">
            <v>Producción de información estructural</v>
          </cell>
          <cell r="G1092" t="str">
            <v>Bases de datos Censal</v>
          </cell>
          <cell r="H1092" t="str">
            <v>CE-Producción de información estructural-Bases de datos Censal</v>
          </cell>
          <cell r="I1092" t="str">
            <v>202300000000099</v>
          </cell>
          <cell r="J1092" t="str">
            <v>DIRECCIÓN TERRITORIAL CENTRO</v>
          </cell>
          <cell r="K1092" t="str">
            <v>BOGOTÁ</v>
          </cell>
          <cell r="L1092" t="str">
            <v>Talento Humano</v>
          </cell>
          <cell r="M1092" t="str">
            <v>Tecnico</v>
          </cell>
          <cell r="N1092" t="str">
            <v>1</v>
          </cell>
          <cell r="O1092">
            <v>4</v>
          </cell>
          <cell r="P1092" t="str">
            <v>15</v>
          </cell>
          <cell r="Q1092" t="str">
            <v>4.5000000000</v>
          </cell>
          <cell r="R1092">
            <v>100</v>
          </cell>
          <cell r="S1092">
            <v>2150000</v>
          </cell>
          <cell r="T1092" t="str">
            <v>2025-02-17</v>
          </cell>
          <cell r="U1092">
            <v>9675000</v>
          </cell>
          <cell r="V1092">
            <v>9675000</v>
          </cell>
          <cell r="W1092">
            <v>0</v>
          </cell>
          <cell r="X1092" t="str">
            <v>NO</v>
          </cell>
          <cell r="Y1092" t="str">
            <v>NO</v>
          </cell>
          <cell r="Z1092" t="str">
            <v>91425</v>
          </cell>
          <cell r="AA1092">
            <v>9675000</v>
          </cell>
          <cell r="AB1092">
            <v>0</v>
          </cell>
          <cell r="AC1092" t="str">
            <v>2513</v>
          </cell>
          <cell r="AD1092" t="str">
            <v>Dirección Territorial Bogotá</v>
          </cell>
          <cell r="AF1092" t="str">
            <v>MAYRA ALEJANDRA MALDONADO CASTILLO - TH - FUERO MATERNO - D. TERRITORIAL</v>
          </cell>
          <cell r="AG1092" t="str">
            <v>CE_10 - Consolidar el Informe de evaluación de la fase de procesamiento y análisis</v>
          </cell>
          <cell r="AH1092">
            <v>1</v>
          </cell>
          <cell r="AI1092">
            <v>0</v>
          </cell>
          <cell r="AJ1092">
            <v>0</v>
          </cell>
          <cell r="AK1092">
            <v>0</v>
          </cell>
          <cell r="AL1092">
            <v>0</v>
          </cell>
          <cell r="AM1092">
            <v>1</v>
          </cell>
          <cell r="AN1092" t="str">
            <v>CE_10</v>
          </cell>
          <cell r="AO1092">
            <v>9675000</v>
          </cell>
          <cell r="AP1092" t="str">
            <v>0</v>
          </cell>
          <cell r="AQ1092">
            <v>0</v>
          </cell>
          <cell r="AR1092" t="str">
            <v>0</v>
          </cell>
          <cell r="AS1092">
            <v>0</v>
          </cell>
          <cell r="AT1092">
            <v>9675000</v>
          </cell>
          <cell r="AU1092">
            <v>0</v>
          </cell>
        </row>
        <row r="1093">
          <cell r="A1093">
            <v>388620525</v>
          </cell>
          <cell r="B1093" t="str">
            <v>GIT Censo Económico</v>
          </cell>
          <cell r="C1093" t="str">
            <v>CE</v>
          </cell>
          <cell r="D1093" t="str">
            <v>CE_2025_DRA_BDC</v>
          </cell>
          <cell r="E1093" t="str">
            <v>Censo Economico</v>
          </cell>
          <cell r="F1093" t="str">
            <v>Producción de información estructural</v>
          </cell>
          <cell r="G1093" t="str">
            <v>Bases de datos Censal</v>
          </cell>
          <cell r="H1093" t="str">
            <v>CE-Producción de información estructural-Bases de datos Censal</v>
          </cell>
          <cell r="I1093" t="str">
            <v>202300000000099</v>
          </cell>
          <cell r="J1093" t="str">
            <v>DIRECCIÓN TERRITORIAL NORTE</v>
          </cell>
          <cell r="K1093" t="str">
            <v>SINCELEJO</v>
          </cell>
          <cell r="L1093" t="str">
            <v>Transporte</v>
          </cell>
          <cell r="M1093" t="str">
            <v>urbano</v>
          </cell>
          <cell r="T1093" t="str">
            <v>2025-02-03</v>
          </cell>
          <cell r="U1093">
            <v>313200</v>
          </cell>
          <cell r="V1093">
            <v>313200</v>
          </cell>
          <cell r="W1093">
            <v>0</v>
          </cell>
          <cell r="X1093" t="str">
            <v>NO</v>
          </cell>
          <cell r="Y1093" t="str">
            <v>NO</v>
          </cell>
          <cell r="Z1093" t="str">
            <v>67725</v>
          </cell>
          <cell r="AA1093">
            <v>313200</v>
          </cell>
          <cell r="AB1093">
            <v>0</v>
          </cell>
          <cell r="AC1093" t="str">
            <v>1813</v>
          </cell>
          <cell r="AD1093" t="str">
            <v>Dirección Territorial Barranquilla</v>
          </cell>
          <cell r="AE1093" t="str">
            <v>N/A</v>
          </cell>
          <cell r="AF1093" t="str">
            <v>BARRIDO - TRANSPORTE URBANO - TERRITORIAL - SUPERVIOR RUTA</v>
          </cell>
          <cell r="AG1093" t="str">
            <v>CE_10 - Consolidar el Informe de evaluación de la fase de procesamiento y análisis</v>
          </cell>
          <cell r="AH1093">
            <v>1</v>
          </cell>
          <cell r="AI1093">
            <v>0</v>
          </cell>
          <cell r="AJ1093">
            <v>0</v>
          </cell>
          <cell r="AK1093">
            <v>0</v>
          </cell>
          <cell r="AL1093">
            <v>0</v>
          </cell>
          <cell r="AM1093">
            <v>1</v>
          </cell>
          <cell r="AN1093" t="str">
            <v>CE_10</v>
          </cell>
          <cell r="AO1093">
            <v>313200</v>
          </cell>
          <cell r="AP1093" t="str">
            <v>0</v>
          </cell>
          <cell r="AQ1093">
            <v>0</v>
          </cell>
          <cell r="AR1093" t="str">
            <v>0</v>
          </cell>
          <cell r="AS1093">
            <v>0</v>
          </cell>
          <cell r="AT1093">
            <v>313200</v>
          </cell>
          <cell r="AU1093">
            <v>0</v>
          </cell>
        </row>
        <row r="1094">
          <cell r="A1094">
            <v>402920525</v>
          </cell>
          <cell r="B1094" t="str">
            <v>GIT Censo Económico</v>
          </cell>
          <cell r="C1094" t="str">
            <v>CE</v>
          </cell>
          <cell r="D1094" t="str">
            <v>CE_2025_DRA_BDC</v>
          </cell>
          <cell r="E1094" t="str">
            <v>Censo Economico</v>
          </cell>
          <cell r="F1094" t="str">
            <v>Producción de información estructural</v>
          </cell>
          <cell r="G1094" t="str">
            <v>Bases de datos Censal</v>
          </cell>
          <cell r="H1094" t="str">
            <v>CE-Producción de información estructural-Bases de datos Censal</v>
          </cell>
          <cell r="I1094" t="str">
            <v>202300000000099</v>
          </cell>
          <cell r="J1094" t="str">
            <v>DIRECCIÓN TERRITORIAL NOROCCIDENTE</v>
          </cell>
          <cell r="K1094" t="str">
            <v>MEDELLÍN</v>
          </cell>
          <cell r="L1094" t="str">
            <v>Transporte</v>
          </cell>
          <cell r="M1094" t="str">
            <v>urbano</v>
          </cell>
          <cell r="T1094" t="str">
            <v>2025-03-03</v>
          </cell>
          <cell r="U1094">
            <v>4212000</v>
          </cell>
          <cell r="V1094">
            <v>4212000</v>
          </cell>
          <cell r="W1094">
            <v>0</v>
          </cell>
          <cell r="X1094" t="str">
            <v>no</v>
          </cell>
          <cell r="Y1094" t="str">
            <v>no</v>
          </cell>
          <cell r="Z1094" t="str">
            <v>40725</v>
          </cell>
          <cell r="AA1094">
            <v>4212000</v>
          </cell>
          <cell r="AB1094">
            <v>0</v>
          </cell>
          <cell r="AC1094" t="str">
            <v>4821</v>
          </cell>
          <cell r="AD1094" t="str">
            <v>Dirección Territorial Medellín</v>
          </cell>
          <cell r="AE1094" t="str">
            <v>N/A</v>
          </cell>
          <cell r="AF1094" t="str">
            <v>BARRIDO - TRANSPORTE URBANO - TERRITORIAL - CENSISTA REFUERZO</v>
          </cell>
          <cell r="AG1094" t="str">
            <v>CE_10 - Consolidar el Informe de evaluación de la fase de procesamiento y análisis</v>
          </cell>
          <cell r="AH1094">
            <v>1</v>
          </cell>
          <cell r="AI1094">
            <v>0</v>
          </cell>
          <cell r="AJ1094">
            <v>0</v>
          </cell>
          <cell r="AK1094">
            <v>0</v>
          </cell>
          <cell r="AL1094">
            <v>0</v>
          </cell>
          <cell r="AM1094">
            <v>1</v>
          </cell>
          <cell r="AN1094" t="str">
            <v>CE_10</v>
          </cell>
          <cell r="AO1094">
            <v>4212000</v>
          </cell>
          <cell r="AP1094" t="str">
            <v>0</v>
          </cell>
          <cell r="AQ1094">
            <v>0</v>
          </cell>
          <cell r="AR1094" t="str">
            <v>0</v>
          </cell>
          <cell r="AS1094">
            <v>0</v>
          </cell>
          <cell r="AT1094">
            <v>4212000</v>
          </cell>
          <cell r="AU1094">
            <v>0</v>
          </cell>
        </row>
        <row r="1095">
          <cell r="A1095">
            <v>388720525</v>
          </cell>
          <cell r="B1095" t="str">
            <v>GIT Censo Económico</v>
          </cell>
          <cell r="C1095" t="str">
            <v>CE</v>
          </cell>
          <cell r="D1095" t="str">
            <v>CE_2025_DRA_BDC</v>
          </cell>
          <cell r="E1095" t="str">
            <v>Censo Economico</v>
          </cell>
          <cell r="F1095" t="str">
            <v>Producción de información estructural</v>
          </cell>
          <cell r="G1095" t="str">
            <v>Bases de datos Censal</v>
          </cell>
          <cell r="H1095" t="str">
            <v>CE-Producción de información estructural-Bases de datos Censal</v>
          </cell>
          <cell r="I1095" t="str">
            <v>202300000000099</v>
          </cell>
          <cell r="J1095" t="str">
            <v>DIRECCIÓN TERRITORIAL NORTE</v>
          </cell>
          <cell r="K1095" t="str">
            <v>SINCELEJO</v>
          </cell>
          <cell r="L1095" t="str">
            <v>Transporte</v>
          </cell>
          <cell r="M1095" t="str">
            <v>otros</v>
          </cell>
          <cell r="T1095" t="str">
            <v>2025-02-03</v>
          </cell>
          <cell r="U1095">
            <v>90000</v>
          </cell>
          <cell r="V1095">
            <v>90000</v>
          </cell>
          <cell r="W1095">
            <v>0</v>
          </cell>
          <cell r="X1095" t="str">
            <v>NO</v>
          </cell>
          <cell r="Y1095" t="str">
            <v>NO</v>
          </cell>
          <cell r="Z1095" t="str">
            <v>67725</v>
          </cell>
          <cell r="AA1095">
            <v>90000</v>
          </cell>
          <cell r="AB1095">
            <v>0</v>
          </cell>
          <cell r="AC1095" t="str">
            <v>1813</v>
          </cell>
          <cell r="AD1095" t="str">
            <v>Dirección Territorial Barranquilla</v>
          </cell>
          <cell r="AE1095" t="str">
            <v>N/A</v>
          </cell>
          <cell r="AF1095" t="str">
            <v>BARRIDO - TRANSPORTE INTERMUNICIPAL - TERRITORIAL - SUPERVISOR RUTA</v>
          </cell>
          <cell r="AG1095" t="str">
            <v>CE_10 - Consolidar el Informe de evaluación de la fase de procesamiento y análisis</v>
          </cell>
          <cell r="AH1095">
            <v>1</v>
          </cell>
          <cell r="AI1095">
            <v>0</v>
          </cell>
          <cell r="AJ1095">
            <v>0</v>
          </cell>
          <cell r="AK1095">
            <v>0</v>
          </cell>
          <cell r="AL1095">
            <v>0</v>
          </cell>
          <cell r="AM1095">
            <v>1</v>
          </cell>
          <cell r="AN1095" t="str">
            <v>CE_10</v>
          </cell>
          <cell r="AO1095">
            <v>90000</v>
          </cell>
          <cell r="AP1095" t="str">
            <v>0</v>
          </cell>
          <cell r="AQ1095">
            <v>0</v>
          </cell>
          <cell r="AR1095" t="str">
            <v>0</v>
          </cell>
          <cell r="AS1095">
            <v>0</v>
          </cell>
          <cell r="AT1095">
            <v>90000</v>
          </cell>
          <cell r="AU1095">
            <v>0</v>
          </cell>
        </row>
        <row r="1096">
          <cell r="A1096">
            <v>388820525</v>
          </cell>
          <cell r="B1096" t="str">
            <v>GIT Censo Económico</v>
          </cell>
          <cell r="C1096" t="str">
            <v>CE</v>
          </cell>
          <cell r="D1096" t="str">
            <v>CE_2025_DRA_BDC</v>
          </cell>
          <cell r="E1096" t="str">
            <v>Censo Economico</v>
          </cell>
          <cell r="F1096" t="str">
            <v>Producción de información estructural</v>
          </cell>
          <cell r="G1096" t="str">
            <v>Bases de datos Censal</v>
          </cell>
          <cell r="H1096" t="str">
            <v>CE-Producción de información estructural-Bases de datos Censal</v>
          </cell>
          <cell r="I1096" t="str">
            <v>202300000000099</v>
          </cell>
          <cell r="J1096" t="str">
            <v>DIRECCIÓN TERRITORIAL CENTRO</v>
          </cell>
          <cell r="K1096" t="str">
            <v>BOGOTÁ</v>
          </cell>
          <cell r="L1096" t="str">
            <v>Transporte</v>
          </cell>
          <cell r="M1096" t="str">
            <v>urbano</v>
          </cell>
          <cell r="T1096" t="str">
            <v>2025-02-03</v>
          </cell>
          <cell r="U1096">
            <v>28123200</v>
          </cell>
          <cell r="V1096">
            <v>28123200</v>
          </cell>
          <cell r="W1096">
            <v>0</v>
          </cell>
          <cell r="X1096" t="str">
            <v>no</v>
          </cell>
          <cell r="Y1096" t="str">
            <v>no</v>
          </cell>
          <cell r="Z1096" t="str">
            <v>89625</v>
          </cell>
          <cell r="AA1096">
            <v>28123200</v>
          </cell>
          <cell r="AB1096">
            <v>0</v>
          </cell>
          <cell r="AC1096" t="str">
            <v>1742</v>
          </cell>
          <cell r="AD1096" t="str">
            <v>Dirección Territorial Bogotá</v>
          </cell>
          <cell r="AE1096" t="str">
            <v>N/A</v>
          </cell>
          <cell r="AF1096" t="str">
            <v>BARRIDO - TRANSPORTE URBANO - TERRITORIAL - CENSISTA</v>
          </cell>
          <cell r="AG1096" t="str">
            <v>CE_10 - Consolidar el Informe de evaluación de la fase de procesamiento y análisis</v>
          </cell>
          <cell r="AH1096">
            <v>1</v>
          </cell>
          <cell r="AI1096">
            <v>0</v>
          </cell>
          <cell r="AJ1096">
            <v>0</v>
          </cell>
          <cell r="AK1096">
            <v>0</v>
          </cell>
          <cell r="AL1096">
            <v>0</v>
          </cell>
          <cell r="AM1096">
            <v>1</v>
          </cell>
          <cell r="AN1096" t="str">
            <v>CE_10</v>
          </cell>
          <cell r="AO1096">
            <v>28123200</v>
          </cell>
          <cell r="AP1096" t="str">
            <v>0</v>
          </cell>
          <cell r="AQ1096">
            <v>0</v>
          </cell>
          <cell r="AR1096" t="str">
            <v>0</v>
          </cell>
          <cell r="AS1096">
            <v>0</v>
          </cell>
          <cell r="AT1096">
            <v>28123200</v>
          </cell>
          <cell r="AU1096">
            <v>0</v>
          </cell>
        </row>
        <row r="1097">
          <cell r="A1097">
            <v>403020525</v>
          </cell>
          <cell r="B1097" t="str">
            <v>GIT Censo Económico</v>
          </cell>
          <cell r="C1097" t="str">
            <v>CE</v>
          </cell>
          <cell r="D1097" t="str">
            <v>CE_2025_DRA_BDC</v>
          </cell>
          <cell r="E1097" t="str">
            <v>Censo Economico</v>
          </cell>
          <cell r="F1097" t="str">
            <v>Producción de información estructural</v>
          </cell>
          <cell r="G1097" t="str">
            <v>Bases de datos Censal</v>
          </cell>
          <cell r="H1097" t="str">
            <v>CE-Producción de información estructural-Bases de datos Censal</v>
          </cell>
          <cell r="I1097" t="str">
            <v>202300000000099</v>
          </cell>
          <cell r="J1097" t="str">
            <v>DIRECCIÓN TERRITORIAL NOROCCIDENTE</v>
          </cell>
          <cell r="K1097" t="str">
            <v>MEDELLÍN</v>
          </cell>
          <cell r="L1097" t="str">
            <v>Transporte</v>
          </cell>
          <cell r="M1097" t="str">
            <v>urbano</v>
          </cell>
          <cell r="T1097" t="str">
            <v>2025-03-03</v>
          </cell>
          <cell r="U1097">
            <v>702000</v>
          </cell>
          <cell r="V1097">
            <v>702000</v>
          </cell>
          <cell r="W1097">
            <v>0</v>
          </cell>
          <cell r="X1097" t="str">
            <v>no</v>
          </cell>
          <cell r="Y1097" t="str">
            <v>no</v>
          </cell>
          <cell r="Z1097" t="str">
            <v>40425</v>
          </cell>
          <cell r="AA1097">
            <v>702000</v>
          </cell>
          <cell r="AB1097">
            <v>0</v>
          </cell>
          <cell r="AC1097" t="str">
            <v>4822</v>
          </cell>
          <cell r="AD1097" t="str">
            <v>Dirección Territorial Medellín</v>
          </cell>
          <cell r="AE1097" t="str">
            <v>N/A</v>
          </cell>
          <cell r="AF1097" t="str">
            <v>BARRIDO - TRANSPORTE URBANO - TERRITORIAL - SUPERVISOR REFUERZO</v>
          </cell>
          <cell r="AG1097" t="str">
            <v>CE_10 - Consolidar el Informe de evaluación de la fase de procesamiento y análisis</v>
          </cell>
          <cell r="AH1097">
            <v>1</v>
          </cell>
          <cell r="AI1097">
            <v>0</v>
          </cell>
          <cell r="AJ1097">
            <v>0</v>
          </cell>
          <cell r="AK1097">
            <v>0</v>
          </cell>
          <cell r="AL1097">
            <v>0</v>
          </cell>
          <cell r="AM1097">
            <v>1</v>
          </cell>
          <cell r="AN1097" t="str">
            <v>CE_10</v>
          </cell>
          <cell r="AO1097">
            <v>702000</v>
          </cell>
          <cell r="AP1097" t="str">
            <v>0</v>
          </cell>
          <cell r="AQ1097">
            <v>0</v>
          </cell>
          <cell r="AR1097" t="str">
            <v>0</v>
          </cell>
          <cell r="AS1097">
            <v>0</v>
          </cell>
          <cell r="AT1097">
            <v>702000</v>
          </cell>
          <cell r="AU1097">
            <v>0</v>
          </cell>
        </row>
        <row r="1098">
          <cell r="A1098">
            <v>403120525</v>
          </cell>
          <cell r="B1098" t="str">
            <v>GIT Censo Económico</v>
          </cell>
          <cell r="C1098" t="str">
            <v>CE</v>
          </cell>
          <cell r="D1098" t="str">
            <v>CE_2025_DRA_BDC</v>
          </cell>
          <cell r="E1098" t="str">
            <v>Censo Economico</v>
          </cell>
          <cell r="F1098" t="str">
            <v>Producción de información estructural</v>
          </cell>
          <cell r="G1098" t="str">
            <v>Bases de datos Censal</v>
          </cell>
          <cell r="H1098" t="str">
            <v>CE-Producción de información estructural-Bases de datos Censal</v>
          </cell>
          <cell r="I1098" t="str">
            <v>202300000000099</v>
          </cell>
          <cell r="J1098" t="str">
            <v>DIRECCIÓN TERRITORIAL NOROCCIDENTE</v>
          </cell>
          <cell r="K1098" t="str">
            <v>MEDELLÍN</v>
          </cell>
          <cell r="L1098" t="str">
            <v>Transporte</v>
          </cell>
          <cell r="M1098" t="str">
            <v>urbano</v>
          </cell>
          <cell r="T1098" t="str">
            <v>2025-03-03</v>
          </cell>
          <cell r="U1098">
            <v>1304250</v>
          </cell>
          <cell r="V1098">
            <v>1304250</v>
          </cell>
          <cell r="W1098">
            <v>0</v>
          </cell>
          <cell r="X1098" t="str">
            <v>no</v>
          </cell>
          <cell r="Y1098" t="str">
            <v>no</v>
          </cell>
          <cell r="Z1098" t="str">
            <v>40625</v>
          </cell>
          <cell r="AA1098">
            <v>1304250</v>
          </cell>
          <cell r="AB1098">
            <v>0</v>
          </cell>
          <cell r="AC1098" t="str">
            <v>2385</v>
          </cell>
          <cell r="AD1098" t="str">
            <v>Dirección Territorial Medellín</v>
          </cell>
          <cell r="AE1098" t="str">
            <v>N/A</v>
          </cell>
          <cell r="AF1098" t="str">
            <v>BARRIDO - TRANSPORTE URBANO - TERRITORIAL - CENSISTA RUTA REFUERZO</v>
          </cell>
          <cell r="AG1098" t="str">
            <v>CE_10 - Consolidar el Informe de evaluación de la fase de procesamiento y análisis</v>
          </cell>
          <cell r="AH1098">
            <v>1</v>
          </cell>
          <cell r="AI1098">
            <v>0</v>
          </cell>
          <cell r="AJ1098">
            <v>0</v>
          </cell>
          <cell r="AK1098">
            <v>0</v>
          </cell>
          <cell r="AL1098">
            <v>0</v>
          </cell>
          <cell r="AM1098">
            <v>1</v>
          </cell>
          <cell r="AN1098" t="str">
            <v>CE_10</v>
          </cell>
          <cell r="AO1098">
            <v>1304250</v>
          </cell>
          <cell r="AP1098" t="str">
            <v>0</v>
          </cell>
          <cell r="AQ1098">
            <v>0</v>
          </cell>
          <cell r="AR1098" t="str">
            <v>0</v>
          </cell>
          <cell r="AS1098">
            <v>0</v>
          </cell>
          <cell r="AT1098">
            <v>1304250</v>
          </cell>
          <cell r="AU1098">
            <v>0</v>
          </cell>
        </row>
        <row r="1099">
          <cell r="A1099">
            <v>388920525</v>
          </cell>
          <cell r="B1099" t="str">
            <v>GIT Censo Económico</v>
          </cell>
          <cell r="C1099" t="str">
            <v>CE</v>
          </cell>
          <cell r="D1099" t="str">
            <v>CE_2025_DRA_BDC</v>
          </cell>
          <cell r="E1099" t="str">
            <v>Censo Economico</v>
          </cell>
          <cell r="F1099" t="str">
            <v>Producción de información estructural</v>
          </cell>
          <cell r="G1099" t="str">
            <v>Bases de datos Censal</v>
          </cell>
          <cell r="H1099" t="str">
            <v>CE-Producción de información estructural-Bases de datos Censal</v>
          </cell>
          <cell r="I1099" t="str">
            <v>202300000000099</v>
          </cell>
          <cell r="J1099" t="str">
            <v>DIRECCIÓN TERRITORIAL CENTRO</v>
          </cell>
          <cell r="K1099" t="str">
            <v>BOGOTÁ</v>
          </cell>
          <cell r="L1099" t="str">
            <v>Transporte</v>
          </cell>
          <cell r="M1099" t="str">
            <v>urbano</v>
          </cell>
          <cell r="T1099" t="str">
            <v>2025-02-03</v>
          </cell>
          <cell r="U1099">
            <v>8100000</v>
          </cell>
          <cell r="V1099">
            <v>8100000</v>
          </cell>
          <cell r="W1099">
            <v>0</v>
          </cell>
          <cell r="X1099" t="str">
            <v>NO</v>
          </cell>
          <cell r="Y1099" t="str">
            <v>NO</v>
          </cell>
          <cell r="Z1099" t="str">
            <v>88525</v>
          </cell>
          <cell r="AA1099">
            <v>8100000</v>
          </cell>
          <cell r="AB1099">
            <v>0</v>
          </cell>
          <cell r="AC1099" t="str">
            <v>1743</v>
          </cell>
          <cell r="AD1099" t="str">
            <v>Dirección Territorial Bogotá</v>
          </cell>
          <cell r="AE1099" t="str">
            <v>N/A</v>
          </cell>
          <cell r="AF1099" t="str">
            <v>BARRIDO - TRANSPORTE URBANO - TERRITORIAL - SUPERVISOR</v>
          </cell>
          <cell r="AG1099" t="str">
            <v>CE_10 - Consolidar el Informe de evaluación de la fase de procesamiento y análisis</v>
          </cell>
          <cell r="AH1099">
            <v>1</v>
          </cell>
          <cell r="AI1099">
            <v>0</v>
          </cell>
          <cell r="AJ1099">
            <v>0</v>
          </cell>
          <cell r="AK1099">
            <v>0</v>
          </cell>
          <cell r="AL1099">
            <v>0</v>
          </cell>
          <cell r="AM1099">
            <v>1</v>
          </cell>
          <cell r="AN1099" t="str">
            <v>CE_10</v>
          </cell>
          <cell r="AO1099">
            <v>8100000</v>
          </cell>
          <cell r="AP1099" t="str">
            <v>0</v>
          </cell>
          <cell r="AQ1099">
            <v>0</v>
          </cell>
          <cell r="AR1099" t="str">
            <v>0</v>
          </cell>
          <cell r="AS1099">
            <v>0</v>
          </cell>
          <cell r="AT1099">
            <v>8100000</v>
          </cell>
          <cell r="AU1099">
            <v>0</v>
          </cell>
        </row>
        <row r="1100">
          <cell r="A1100">
            <v>403220525</v>
          </cell>
          <cell r="B1100" t="str">
            <v>GIT Censo Económico</v>
          </cell>
          <cell r="C1100" t="str">
            <v>CE</v>
          </cell>
          <cell r="D1100" t="str">
            <v>CE_2025_DRA_BDC</v>
          </cell>
          <cell r="E1100" t="str">
            <v>Censo Economico</v>
          </cell>
          <cell r="F1100" t="str">
            <v>Producción de información estructural</v>
          </cell>
          <cell r="G1100" t="str">
            <v>Bases de datos Censal</v>
          </cell>
          <cell r="H1100" t="str">
            <v>CE-Producción de información estructural-Bases de datos Censal</v>
          </cell>
          <cell r="I1100" t="str">
            <v>202300000000099</v>
          </cell>
          <cell r="J1100" t="str">
            <v>DIRECCIÓN TERRITORIAL NOROCCIDENTE</v>
          </cell>
          <cell r="K1100" t="str">
            <v>MEDELLÍN</v>
          </cell>
          <cell r="L1100" t="str">
            <v>Transporte</v>
          </cell>
          <cell r="M1100" t="str">
            <v>otros</v>
          </cell>
          <cell r="T1100" t="str">
            <v>2025-03-03</v>
          </cell>
          <cell r="U1100">
            <v>1680000</v>
          </cell>
          <cell r="V1100">
            <v>1680000</v>
          </cell>
          <cell r="W1100">
            <v>0</v>
          </cell>
          <cell r="X1100" t="str">
            <v>no</v>
          </cell>
          <cell r="Y1100" t="str">
            <v>no</v>
          </cell>
          <cell r="Z1100" t="str">
            <v>40625</v>
          </cell>
          <cell r="AA1100">
            <v>1680000</v>
          </cell>
          <cell r="AB1100">
            <v>0</v>
          </cell>
          <cell r="AC1100" t="str">
            <v>2385</v>
          </cell>
          <cell r="AD1100" t="str">
            <v>Dirección Territorial Medellín</v>
          </cell>
          <cell r="AE1100" t="str">
            <v>BARRIDO - TRANSPORTE INTERMUNICIPAL - TERRITORIAL - CENSISTA RUTA REFUERZO</v>
          </cell>
          <cell r="AF1100" t="str">
            <v>BARRIDO - TRANSPORTE INTERMUNICIPAL - TERRITORIAL - CENSISTA RUTA REFUERZO</v>
          </cell>
          <cell r="AG1100" t="str">
            <v>CE_10 - Consolidar el Informe de evaluación de la fase de procesamiento y análisis</v>
          </cell>
          <cell r="AH1100">
            <v>1</v>
          </cell>
          <cell r="AI1100">
            <v>0</v>
          </cell>
          <cell r="AJ1100">
            <v>0</v>
          </cell>
          <cell r="AK1100">
            <v>0</v>
          </cell>
          <cell r="AL1100">
            <v>0</v>
          </cell>
          <cell r="AM1100">
            <v>1</v>
          </cell>
          <cell r="AN1100" t="str">
            <v>CE_10</v>
          </cell>
          <cell r="AO1100">
            <v>1680000</v>
          </cell>
          <cell r="AP1100" t="str">
            <v>0</v>
          </cell>
          <cell r="AQ1100">
            <v>0</v>
          </cell>
          <cell r="AR1100" t="str">
            <v>0</v>
          </cell>
          <cell r="AS1100">
            <v>0</v>
          </cell>
          <cell r="AT1100">
            <v>1680000</v>
          </cell>
          <cell r="AU1100">
            <v>0</v>
          </cell>
        </row>
        <row r="1101">
          <cell r="A1101">
            <v>389020525</v>
          </cell>
          <cell r="B1101" t="str">
            <v>GIT Censo Económico</v>
          </cell>
          <cell r="C1101" t="str">
            <v>CE</v>
          </cell>
          <cell r="D1101" t="str">
            <v>CE_2025_DRA_BDC</v>
          </cell>
          <cell r="E1101" t="str">
            <v>Censo Economico</v>
          </cell>
          <cell r="F1101" t="str">
            <v>Producción de información estructural</v>
          </cell>
          <cell r="G1101" t="str">
            <v>Bases de datos Censal</v>
          </cell>
          <cell r="H1101" t="str">
            <v>CE-Producción de información estructural-Bases de datos Censal</v>
          </cell>
          <cell r="I1101" t="str">
            <v>202300000000099</v>
          </cell>
          <cell r="J1101" t="str">
            <v>DIRECCIÓN TERRITORIAL CENTRO</v>
          </cell>
          <cell r="K1101" t="str">
            <v>BOGOTÁ</v>
          </cell>
          <cell r="L1101" t="str">
            <v>Transporte</v>
          </cell>
          <cell r="M1101" t="str">
            <v>urbano</v>
          </cell>
          <cell r="T1101" t="str">
            <v>2025-02-03</v>
          </cell>
          <cell r="U1101">
            <v>1296000</v>
          </cell>
          <cell r="V1101">
            <v>1296000</v>
          </cell>
          <cell r="W1101">
            <v>0</v>
          </cell>
          <cell r="X1101" t="str">
            <v>NO</v>
          </cell>
          <cell r="Y1101" t="str">
            <v>NO</v>
          </cell>
          <cell r="Z1101" t="str">
            <v>88625</v>
          </cell>
          <cell r="AA1101">
            <v>1296000</v>
          </cell>
          <cell r="AB1101">
            <v>0</v>
          </cell>
          <cell r="AC1101" t="str">
            <v>1744</v>
          </cell>
          <cell r="AD1101" t="str">
            <v>Dirección Territorial Bogotá</v>
          </cell>
          <cell r="AE1101" t="str">
            <v>N/A</v>
          </cell>
          <cell r="AF1101" t="str">
            <v>BARRIDO - TRANSPORTE URBANO - TERRITORIAL - COORDINADOR DE CAMPO</v>
          </cell>
          <cell r="AG1101" t="str">
            <v>CE_10 - Consolidar el Informe de evaluación de la fase de procesamiento y análisis</v>
          </cell>
          <cell r="AH1101">
            <v>1</v>
          </cell>
          <cell r="AI1101">
            <v>0</v>
          </cell>
          <cell r="AJ1101">
            <v>0</v>
          </cell>
          <cell r="AK1101">
            <v>0</v>
          </cell>
          <cell r="AL1101">
            <v>0</v>
          </cell>
          <cell r="AM1101">
            <v>1</v>
          </cell>
          <cell r="AN1101" t="str">
            <v>CE_10</v>
          </cell>
          <cell r="AO1101">
            <v>1296000</v>
          </cell>
          <cell r="AP1101" t="str">
            <v>0</v>
          </cell>
          <cell r="AQ1101">
            <v>0</v>
          </cell>
          <cell r="AR1101" t="str">
            <v>0</v>
          </cell>
          <cell r="AS1101">
            <v>0</v>
          </cell>
          <cell r="AT1101">
            <v>1296000</v>
          </cell>
          <cell r="AU1101">
            <v>0</v>
          </cell>
        </row>
        <row r="1102">
          <cell r="A1102">
            <v>389120525</v>
          </cell>
          <cell r="B1102" t="str">
            <v>GIT Censo Económico</v>
          </cell>
          <cell r="C1102" t="str">
            <v>CE</v>
          </cell>
          <cell r="D1102" t="str">
            <v>CE_2025_DRA_BDC</v>
          </cell>
          <cell r="E1102" t="str">
            <v>Censo Economico</v>
          </cell>
          <cell r="F1102" t="str">
            <v>Producción de información estructural</v>
          </cell>
          <cell r="G1102" t="str">
            <v>Bases de datos Censal</v>
          </cell>
          <cell r="H1102" t="str">
            <v>CE-Producción de información estructural-Bases de datos Censal</v>
          </cell>
          <cell r="I1102" t="str">
            <v>202300000000099</v>
          </cell>
          <cell r="J1102" t="str">
            <v>DIRECCIÓN TERRITORIAL NOROCCIDENTE</v>
          </cell>
          <cell r="K1102" t="str">
            <v>QUIBDÓ</v>
          </cell>
          <cell r="L1102" t="str">
            <v>Transporte</v>
          </cell>
          <cell r="M1102" t="str">
            <v>urbano</v>
          </cell>
          <cell r="T1102" t="str">
            <v>2025-02-03</v>
          </cell>
          <cell r="U1102">
            <v>226200</v>
          </cell>
          <cell r="V1102">
            <v>226200</v>
          </cell>
          <cell r="W1102">
            <v>0</v>
          </cell>
          <cell r="X1102" t="str">
            <v>NO</v>
          </cell>
          <cell r="Y1102" t="str">
            <v>NO</v>
          </cell>
          <cell r="Z1102" t="str">
            <v>38125</v>
          </cell>
          <cell r="AA1102">
            <v>226200</v>
          </cell>
          <cell r="AB1102">
            <v>0</v>
          </cell>
          <cell r="AC1102" t="str">
            <v>1992</v>
          </cell>
          <cell r="AD1102" t="str">
            <v>Dirección Territorial Medellín</v>
          </cell>
          <cell r="AE1102" t="str">
            <v>N/A</v>
          </cell>
          <cell r="AF1102" t="str">
            <v>BARRIDO - TRANSPORTE URBANO - TERRITORIAL - SUPERVIOR RUTA</v>
          </cell>
          <cell r="AG1102" t="str">
            <v>CE_10 - Consolidar el Informe de evaluación de la fase de procesamiento y análisis</v>
          </cell>
          <cell r="AH1102">
            <v>1</v>
          </cell>
          <cell r="AI1102">
            <v>0</v>
          </cell>
          <cell r="AJ1102">
            <v>0</v>
          </cell>
          <cell r="AK1102">
            <v>0</v>
          </cell>
          <cell r="AL1102">
            <v>0</v>
          </cell>
          <cell r="AM1102">
            <v>1</v>
          </cell>
          <cell r="AN1102" t="str">
            <v>CE_10</v>
          </cell>
          <cell r="AO1102">
            <v>226200</v>
          </cell>
          <cell r="AP1102" t="str">
            <v>0</v>
          </cell>
          <cell r="AQ1102">
            <v>0</v>
          </cell>
          <cell r="AR1102" t="str">
            <v>0</v>
          </cell>
          <cell r="AS1102">
            <v>0</v>
          </cell>
          <cell r="AT1102">
            <v>226200</v>
          </cell>
          <cell r="AU1102">
            <v>0</v>
          </cell>
        </row>
        <row r="1103">
          <cell r="A1103">
            <v>403320525</v>
          </cell>
          <cell r="B1103" t="str">
            <v>GIT Censo Económico</v>
          </cell>
          <cell r="C1103" t="str">
            <v>CE</v>
          </cell>
          <cell r="D1103" t="str">
            <v>CE_2025_DRA_BDC</v>
          </cell>
          <cell r="E1103" t="str">
            <v>Censo Economico</v>
          </cell>
          <cell r="F1103" t="str">
            <v>Producción de información estructural</v>
          </cell>
          <cell r="G1103" t="str">
            <v>Bases de datos Censal</v>
          </cell>
          <cell r="H1103" t="str">
            <v>CE-Producción de información estructural-Bases de datos Censal</v>
          </cell>
          <cell r="I1103" t="str">
            <v>202300000000099</v>
          </cell>
          <cell r="J1103" t="str">
            <v>DIRECCIÓN TERRITORIAL NOROCCIDENTE</v>
          </cell>
          <cell r="K1103" t="str">
            <v>MEDELLÍN</v>
          </cell>
          <cell r="L1103" t="str">
            <v>Transporte</v>
          </cell>
          <cell r="M1103" t="str">
            <v>urbano</v>
          </cell>
          <cell r="T1103" t="str">
            <v>2025-03-03</v>
          </cell>
          <cell r="U1103">
            <v>1648572.67</v>
          </cell>
          <cell r="V1103">
            <v>1648572.67</v>
          </cell>
          <cell r="W1103">
            <v>0</v>
          </cell>
          <cell r="X1103" t="str">
            <v>no</v>
          </cell>
          <cell r="Y1103" t="str">
            <v>no</v>
          </cell>
          <cell r="Z1103" t="str">
            <v>40925</v>
          </cell>
          <cell r="AA1103">
            <v>1648572.67</v>
          </cell>
          <cell r="AB1103">
            <v>0</v>
          </cell>
          <cell r="AC1103" t="str">
            <v>2389</v>
          </cell>
          <cell r="AD1103" t="str">
            <v>Dirección Territorial Medellín</v>
          </cell>
          <cell r="AE1103" t="str">
            <v>N/A</v>
          </cell>
          <cell r="AF1103" t="str">
            <v>BARRIDO - TRANSPORTE URBANO - TERRITORIAL - SUPERVISOR RUTA REFUERZO</v>
          </cell>
          <cell r="AG1103" t="str">
            <v>CE_10 - Consolidar el Informe de evaluación de la fase de procesamiento y análisis</v>
          </cell>
          <cell r="AH1103">
            <v>1</v>
          </cell>
          <cell r="AI1103">
            <v>0</v>
          </cell>
          <cell r="AJ1103">
            <v>0</v>
          </cell>
          <cell r="AK1103">
            <v>0</v>
          </cell>
          <cell r="AL1103">
            <v>0</v>
          </cell>
          <cell r="AM1103">
            <v>1</v>
          </cell>
          <cell r="AN1103" t="str">
            <v>CE_10</v>
          </cell>
          <cell r="AO1103">
            <v>1648572.67</v>
          </cell>
          <cell r="AP1103" t="str">
            <v>0</v>
          </cell>
          <cell r="AQ1103">
            <v>0</v>
          </cell>
          <cell r="AR1103" t="str">
            <v>0</v>
          </cell>
          <cell r="AS1103">
            <v>0</v>
          </cell>
          <cell r="AT1103">
            <v>1648572.67</v>
          </cell>
          <cell r="AU1103">
            <v>0</v>
          </cell>
        </row>
        <row r="1104">
          <cell r="A1104">
            <v>389220525</v>
          </cell>
          <cell r="B1104" t="str">
            <v>GIT Censo Económico</v>
          </cell>
          <cell r="C1104" t="str">
            <v>CE</v>
          </cell>
          <cell r="D1104" t="str">
            <v>CE_2025_DRA_BDC</v>
          </cell>
          <cell r="E1104" t="str">
            <v>Censo Economico</v>
          </cell>
          <cell r="F1104" t="str">
            <v>Producción de información estructural</v>
          </cell>
          <cell r="G1104" t="str">
            <v>Bases de datos Censal</v>
          </cell>
          <cell r="H1104" t="str">
            <v>CE-Producción de información estructural-Bases de datos Censal</v>
          </cell>
          <cell r="I1104" t="str">
            <v>202300000000099</v>
          </cell>
          <cell r="J1104" t="str">
            <v>DIRECCIÓN TERRITORIAL NOROCCIDENTE</v>
          </cell>
          <cell r="K1104" t="str">
            <v>QUIBDÓ</v>
          </cell>
          <cell r="L1104" t="str">
            <v>Transporte</v>
          </cell>
          <cell r="M1104" t="str">
            <v>otros</v>
          </cell>
          <cell r="T1104" t="str">
            <v>2025-02-03</v>
          </cell>
          <cell r="U1104">
            <v>120000</v>
          </cell>
          <cell r="V1104">
            <v>120000</v>
          </cell>
          <cell r="W1104">
            <v>0</v>
          </cell>
          <cell r="X1104" t="str">
            <v>NO</v>
          </cell>
          <cell r="Y1104" t="str">
            <v>NO</v>
          </cell>
          <cell r="Z1104" t="str">
            <v>38125</v>
          </cell>
          <cell r="AA1104">
            <v>120000</v>
          </cell>
          <cell r="AB1104">
            <v>0</v>
          </cell>
          <cell r="AC1104" t="str">
            <v>1992</v>
          </cell>
          <cell r="AD1104" t="str">
            <v>Dirección Territorial Medellín</v>
          </cell>
          <cell r="AE1104" t="str">
            <v>BARRIDO - TRANSPORTE INTERMUNICIPAL - TERRITORIAL - SUPERVISOR RUTA</v>
          </cell>
          <cell r="AF1104" t="str">
            <v>BARRIDO - TRANSPORTE INTERMUNICIPAL - TERRITORIAL - SUPERVISOR RUTA</v>
          </cell>
          <cell r="AG1104" t="str">
            <v>CE_10 - Consolidar el Informe de evaluación de la fase de procesamiento y análisis</v>
          </cell>
          <cell r="AH1104">
            <v>1</v>
          </cell>
          <cell r="AI1104">
            <v>0</v>
          </cell>
          <cell r="AJ1104">
            <v>0</v>
          </cell>
          <cell r="AK1104">
            <v>0</v>
          </cell>
          <cell r="AL1104">
            <v>0</v>
          </cell>
          <cell r="AM1104">
            <v>1</v>
          </cell>
          <cell r="AN1104" t="str">
            <v>CE_10</v>
          </cell>
          <cell r="AO1104">
            <v>120000</v>
          </cell>
          <cell r="AP1104" t="str">
            <v>0</v>
          </cell>
          <cell r="AQ1104">
            <v>0</v>
          </cell>
          <cell r="AR1104" t="str">
            <v>0</v>
          </cell>
          <cell r="AS1104">
            <v>0</v>
          </cell>
          <cell r="AT1104">
            <v>120000</v>
          </cell>
          <cell r="AU1104">
            <v>0</v>
          </cell>
        </row>
        <row r="1105">
          <cell r="A1105">
            <v>403420525</v>
          </cell>
          <cell r="B1105" t="str">
            <v>GIT Censo Económico</v>
          </cell>
          <cell r="C1105" t="str">
            <v>CE</v>
          </cell>
          <cell r="D1105" t="str">
            <v>CE_2025_DRA_BDC</v>
          </cell>
          <cell r="E1105" t="str">
            <v>Censo Economico</v>
          </cell>
          <cell r="F1105" t="str">
            <v>Producción de información estructural</v>
          </cell>
          <cell r="G1105" t="str">
            <v>Bases de datos Censal</v>
          </cell>
          <cell r="H1105" t="str">
            <v>CE-Producción de información estructural-Bases de datos Censal</v>
          </cell>
          <cell r="I1105" t="str">
            <v>202300000000099</v>
          </cell>
          <cell r="J1105" t="str">
            <v>DIRECCIÓN TERRITORIAL NOROCCIDENTE</v>
          </cell>
          <cell r="K1105" t="str">
            <v>MEDELLÍN</v>
          </cell>
          <cell r="L1105" t="str">
            <v>Transporte</v>
          </cell>
          <cell r="M1105" t="str">
            <v>otros</v>
          </cell>
          <cell r="T1105" t="str">
            <v>2025-03-03</v>
          </cell>
          <cell r="U1105">
            <v>840000</v>
          </cell>
          <cell r="V1105">
            <v>840000</v>
          </cell>
          <cell r="W1105">
            <v>0</v>
          </cell>
          <cell r="X1105" t="str">
            <v>no</v>
          </cell>
          <cell r="Y1105" t="str">
            <v>no</v>
          </cell>
          <cell r="Z1105" t="str">
            <v>40925</v>
          </cell>
          <cell r="AA1105">
            <v>840000</v>
          </cell>
          <cell r="AB1105">
            <v>0</v>
          </cell>
          <cell r="AC1105" t="str">
            <v>2389</v>
          </cell>
          <cell r="AD1105" t="str">
            <v>Dirección Territorial Medellín</v>
          </cell>
          <cell r="AE1105" t="str">
            <v>BARRIDO - TRANSPORTE INTERMUNICIPAL - TERRITORIAL - SUPERVISOR RUTA REFUERZO</v>
          </cell>
          <cell r="AF1105" t="str">
            <v>BARRIDO - TRANSPORTE INTERMUNICIPAL - TERRITORIAL - SUPERVISOR RUTA REFUERZO</v>
          </cell>
          <cell r="AG1105" t="str">
            <v>CE_10 - Consolidar el Informe de evaluación de la fase de procesamiento y análisis</v>
          </cell>
          <cell r="AH1105">
            <v>1</v>
          </cell>
          <cell r="AI1105">
            <v>0</v>
          </cell>
          <cell r="AJ1105">
            <v>0</v>
          </cell>
          <cell r="AK1105">
            <v>0</v>
          </cell>
          <cell r="AL1105">
            <v>0</v>
          </cell>
          <cell r="AM1105">
            <v>1</v>
          </cell>
          <cell r="AN1105" t="str">
            <v>CE_10</v>
          </cell>
          <cell r="AO1105">
            <v>840000</v>
          </cell>
          <cell r="AP1105" t="str">
            <v>0</v>
          </cell>
          <cell r="AQ1105">
            <v>0</v>
          </cell>
          <cell r="AR1105" t="str">
            <v>0</v>
          </cell>
          <cell r="AS1105">
            <v>0</v>
          </cell>
          <cell r="AT1105">
            <v>840000</v>
          </cell>
          <cell r="AU1105">
            <v>0</v>
          </cell>
        </row>
        <row r="1106">
          <cell r="A1106">
            <v>403520525</v>
          </cell>
          <cell r="B1106" t="str">
            <v>GIT Censo Económico</v>
          </cell>
          <cell r="C1106" t="str">
            <v>CE</v>
          </cell>
          <cell r="D1106" t="str">
            <v>CE_2025_DRA_BDC</v>
          </cell>
          <cell r="E1106" t="str">
            <v>Censo Economico</v>
          </cell>
          <cell r="F1106" t="str">
            <v>Producción de información estructural</v>
          </cell>
          <cell r="G1106" t="str">
            <v>Bases de datos Censal</v>
          </cell>
          <cell r="H1106" t="str">
            <v>CE-Producción de información estructural-Bases de datos Censal</v>
          </cell>
          <cell r="I1106" t="str">
            <v>202300000000099</v>
          </cell>
          <cell r="J1106" t="str">
            <v>DIRECCIÓN TERRITORIAL NOROCCIDENTE</v>
          </cell>
          <cell r="K1106" t="str">
            <v>MEDELLÍN</v>
          </cell>
          <cell r="L1106" t="str">
            <v>Transporte</v>
          </cell>
          <cell r="M1106" t="str">
            <v>urbano</v>
          </cell>
          <cell r="T1106" t="str">
            <v>2025-03-03</v>
          </cell>
          <cell r="U1106">
            <v>900000</v>
          </cell>
          <cell r="V1106">
            <v>900000</v>
          </cell>
          <cell r="W1106">
            <v>0</v>
          </cell>
          <cell r="X1106" t="str">
            <v>NO</v>
          </cell>
          <cell r="Y1106" t="str">
            <v>NO</v>
          </cell>
          <cell r="Z1106" t="str">
            <v>40525</v>
          </cell>
          <cell r="AA1106">
            <v>900000</v>
          </cell>
          <cell r="AB1106">
            <v>0</v>
          </cell>
          <cell r="AC1106" t="str">
            <v>2386</v>
          </cell>
          <cell r="AD1106" t="str">
            <v>Dirección Territorial Medellín</v>
          </cell>
          <cell r="AE1106" t="str">
            <v>N/A</v>
          </cell>
          <cell r="AF1106" t="str">
            <v>BARRIDO - TRANSPORTE URBANO - TERRITORIAL - COORDINADOR DE CAMPO REFUERZO</v>
          </cell>
          <cell r="AG1106" t="str">
            <v>CE_10 - Consolidar el Informe de evaluación de la fase de procesamiento y análisis</v>
          </cell>
          <cell r="AH1106">
            <v>1</v>
          </cell>
          <cell r="AI1106">
            <v>0</v>
          </cell>
          <cell r="AJ1106">
            <v>0</v>
          </cell>
          <cell r="AK1106">
            <v>0</v>
          </cell>
          <cell r="AL1106">
            <v>0</v>
          </cell>
          <cell r="AM1106">
            <v>1</v>
          </cell>
          <cell r="AN1106" t="str">
            <v>CE_10</v>
          </cell>
          <cell r="AO1106">
            <v>900000</v>
          </cell>
          <cell r="AP1106" t="str">
            <v>0</v>
          </cell>
          <cell r="AQ1106">
            <v>0</v>
          </cell>
          <cell r="AR1106" t="str">
            <v>0</v>
          </cell>
          <cell r="AS1106">
            <v>0</v>
          </cell>
          <cell r="AT1106">
            <v>900000</v>
          </cell>
          <cell r="AU1106">
            <v>0</v>
          </cell>
        </row>
        <row r="1107">
          <cell r="A1107">
            <v>389320525</v>
          </cell>
          <cell r="B1107" t="str">
            <v>GIT Censo Económico</v>
          </cell>
          <cell r="C1107" t="str">
            <v>CE</v>
          </cell>
          <cell r="D1107" t="str">
            <v>CE_2025_DRA_BDC</v>
          </cell>
          <cell r="E1107" t="str">
            <v>Censo Economico</v>
          </cell>
          <cell r="F1107" t="str">
            <v>Producción de información estructural</v>
          </cell>
          <cell r="G1107" t="str">
            <v>Bases de datos Censal</v>
          </cell>
          <cell r="H1107" t="str">
            <v>CE-Producción de información estructural-Bases de datos Censal</v>
          </cell>
          <cell r="I1107" t="str">
            <v>202300000000099</v>
          </cell>
          <cell r="J1107" t="str">
            <v>DIRECCIÓN TERRITORIAL NOROCCIDENTE</v>
          </cell>
          <cell r="K1107" t="str">
            <v>QUIBDÓ</v>
          </cell>
          <cell r="L1107" t="str">
            <v>Transporte</v>
          </cell>
          <cell r="M1107" t="str">
            <v>urbano</v>
          </cell>
          <cell r="T1107" t="str">
            <v>2025-02-03</v>
          </cell>
          <cell r="U1107">
            <v>678600</v>
          </cell>
          <cell r="V1107">
            <v>678600</v>
          </cell>
          <cell r="W1107">
            <v>0</v>
          </cell>
          <cell r="X1107" t="str">
            <v>NO</v>
          </cell>
          <cell r="Y1107" t="str">
            <v>NO</v>
          </cell>
          <cell r="Z1107" t="str">
            <v>38225</v>
          </cell>
          <cell r="AA1107">
            <v>678600</v>
          </cell>
          <cell r="AB1107">
            <v>0</v>
          </cell>
          <cell r="AC1107" t="str">
            <v>1993</v>
          </cell>
          <cell r="AD1107" t="str">
            <v>Dirección Territorial Medellín</v>
          </cell>
          <cell r="AE1107" t="str">
            <v>N/A</v>
          </cell>
          <cell r="AF1107" t="str">
            <v>BARRIDO - TRANSPORTE URBANO - TERRITORIAL - CENSISTA RUTA</v>
          </cell>
          <cell r="AG1107" t="str">
            <v>CE_10 - Consolidar el Informe de evaluación de la fase de procesamiento y análisis</v>
          </cell>
          <cell r="AH1107">
            <v>1</v>
          </cell>
          <cell r="AI1107">
            <v>0</v>
          </cell>
          <cell r="AJ1107">
            <v>0</v>
          </cell>
          <cell r="AK1107">
            <v>0</v>
          </cell>
          <cell r="AL1107">
            <v>0</v>
          </cell>
          <cell r="AM1107">
            <v>1</v>
          </cell>
          <cell r="AN1107" t="str">
            <v>CE_10</v>
          </cell>
          <cell r="AO1107">
            <v>678600</v>
          </cell>
          <cell r="AP1107" t="str">
            <v>0</v>
          </cell>
          <cell r="AQ1107">
            <v>0</v>
          </cell>
          <cell r="AR1107" t="str">
            <v>0</v>
          </cell>
          <cell r="AS1107">
            <v>0</v>
          </cell>
          <cell r="AT1107">
            <v>678600</v>
          </cell>
          <cell r="AU1107">
            <v>0</v>
          </cell>
        </row>
        <row r="1108">
          <cell r="A1108">
            <v>389520525</v>
          </cell>
          <cell r="B1108" t="str">
            <v>GIT Censo Económico</v>
          </cell>
          <cell r="C1108" t="str">
            <v>CE</v>
          </cell>
          <cell r="D1108" t="str">
            <v>CE_2025_DRA_BDC</v>
          </cell>
          <cell r="E1108" t="str">
            <v>Censo Economico</v>
          </cell>
          <cell r="F1108" t="str">
            <v>Producción de información estructural</v>
          </cell>
          <cell r="G1108" t="str">
            <v>Bases de datos Censal</v>
          </cell>
          <cell r="H1108" t="str">
            <v>CE-Producción de información estructural-Bases de datos Censal</v>
          </cell>
          <cell r="I1108" t="str">
            <v>202300000000099</v>
          </cell>
          <cell r="J1108" t="str">
            <v>DIRECCIÓN TERRITORIAL NOROCCIDENTE</v>
          </cell>
          <cell r="K1108" t="str">
            <v>QUIBDÓ</v>
          </cell>
          <cell r="L1108" t="str">
            <v>Transporte</v>
          </cell>
          <cell r="M1108" t="str">
            <v>otros</v>
          </cell>
          <cell r="T1108" t="str">
            <v>2025-02-03</v>
          </cell>
          <cell r="U1108">
            <v>360000</v>
          </cell>
          <cell r="V1108">
            <v>360000</v>
          </cell>
          <cell r="W1108">
            <v>0</v>
          </cell>
          <cell r="X1108" t="str">
            <v>NO</v>
          </cell>
          <cell r="Y1108" t="str">
            <v>NO</v>
          </cell>
          <cell r="Z1108" t="str">
            <v>38225</v>
          </cell>
          <cell r="AA1108">
            <v>360000</v>
          </cell>
          <cell r="AB1108">
            <v>0</v>
          </cell>
          <cell r="AC1108" t="str">
            <v>1993</v>
          </cell>
          <cell r="AD1108" t="str">
            <v>Dirección Territorial Medellín</v>
          </cell>
          <cell r="AE1108" t="str">
            <v>BARRIDO - TRANSPORTE INTERMUNICIPAL - TERRITORIAL - CENSISTA RUTA</v>
          </cell>
          <cell r="AF1108" t="str">
            <v>BARRIDO - TRANSPORTE INTERMUNICIPAL - TERRITORIAL - CENSISTA RUTA</v>
          </cell>
          <cell r="AG1108" t="str">
            <v>CE_10 - Consolidar el Informe de evaluación de la fase de procesamiento y análisis</v>
          </cell>
          <cell r="AH1108">
            <v>1</v>
          </cell>
          <cell r="AI1108">
            <v>0</v>
          </cell>
          <cell r="AJ1108">
            <v>0</v>
          </cell>
          <cell r="AK1108">
            <v>0</v>
          </cell>
          <cell r="AL1108">
            <v>0</v>
          </cell>
          <cell r="AM1108">
            <v>1</v>
          </cell>
          <cell r="AN1108" t="str">
            <v>CE_10</v>
          </cell>
          <cell r="AO1108">
            <v>360000</v>
          </cell>
          <cell r="AP1108" t="str">
            <v>0</v>
          </cell>
          <cell r="AQ1108">
            <v>0</v>
          </cell>
          <cell r="AR1108" t="str">
            <v>0</v>
          </cell>
          <cell r="AS1108">
            <v>0</v>
          </cell>
          <cell r="AT1108">
            <v>360000</v>
          </cell>
          <cell r="AU1108">
            <v>0</v>
          </cell>
        </row>
        <row r="1109">
          <cell r="A1109">
            <v>389720525</v>
          </cell>
          <cell r="B1109" t="str">
            <v>GIT Censo Económico</v>
          </cell>
          <cell r="C1109" t="str">
            <v>CE</v>
          </cell>
          <cell r="D1109" t="str">
            <v>CE_2025_DRA_BDC</v>
          </cell>
          <cell r="E1109" t="str">
            <v>Censo Economico</v>
          </cell>
          <cell r="F1109" t="str">
            <v>Producción de información estructural</v>
          </cell>
          <cell r="G1109" t="str">
            <v>Bases de datos Censal</v>
          </cell>
          <cell r="H1109" t="str">
            <v>CE-Producción de información estructural-Bases de datos Censal</v>
          </cell>
          <cell r="I1109" t="str">
            <v>202300000000099</v>
          </cell>
          <cell r="J1109" t="str">
            <v>DIRECCIÓN TERRITORIAL SUR OCCIDENTE</v>
          </cell>
          <cell r="K1109" t="str">
            <v>CALI</v>
          </cell>
          <cell r="L1109" t="str">
            <v>Transporte</v>
          </cell>
          <cell r="M1109" t="str">
            <v>urbano</v>
          </cell>
          <cell r="T1109" t="str">
            <v>2025-02-03</v>
          </cell>
          <cell r="U1109">
            <v>324000</v>
          </cell>
          <cell r="V1109">
            <v>324000</v>
          </cell>
          <cell r="W1109">
            <v>0</v>
          </cell>
          <cell r="X1109" t="str">
            <v>NO</v>
          </cell>
          <cell r="Y1109" t="str">
            <v>NO</v>
          </cell>
          <cell r="Z1109" t="str">
            <v>41725</v>
          </cell>
          <cell r="AA1109">
            <v>324000</v>
          </cell>
          <cell r="AB1109">
            <v>0</v>
          </cell>
          <cell r="AC1109" t="str">
            <v>1619</v>
          </cell>
          <cell r="AD1109" t="str">
            <v>Dirección Territorial Cali</v>
          </cell>
          <cell r="AE1109" t="str">
            <v>N/A</v>
          </cell>
          <cell r="AF1109" t="str">
            <v>BARRIDO - TRANSPORTE URBANO - TERRITORIAL - SUPERVISOR</v>
          </cell>
          <cell r="AG1109" t="str">
            <v>CE_10 - Consolidar el Informe de evaluación de la fase de procesamiento y análisis</v>
          </cell>
          <cell r="AH1109">
            <v>1</v>
          </cell>
          <cell r="AI1109">
            <v>0</v>
          </cell>
          <cell r="AJ1109">
            <v>0</v>
          </cell>
          <cell r="AK1109">
            <v>0</v>
          </cell>
          <cell r="AL1109">
            <v>0</v>
          </cell>
          <cell r="AM1109">
            <v>1</v>
          </cell>
          <cell r="AN1109" t="str">
            <v>CE_10</v>
          </cell>
          <cell r="AO1109">
            <v>324000</v>
          </cell>
          <cell r="AP1109" t="str">
            <v>0</v>
          </cell>
          <cell r="AQ1109">
            <v>0</v>
          </cell>
          <cell r="AR1109" t="str">
            <v>0</v>
          </cell>
          <cell r="AS1109">
            <v>0</v>
          </cell>
          <cell r="AT1109">
            <v>324000</v>
          </cell>
          <cell r="AU1109">
            <v>0</v>
          </cell>
        </row>
        <row r="1110">
          <cell r="A1110">
            <v>389820525</v>
          </cell>
          <cell r="B1110" t="str">
            <v>GIT Censo Económico</v>
          </cell>
          <cell r="C1110" t="str">
            <v>CE</v>
          </cell>
          <cell r="D1110" t="str">
            <v>CE_2025_DRA_BDC</v>
          </cell>
          <cell r="E1110" t="str">
            <v>Censo Economico</v>
          </cell>
          <cell r="F1110" t="str">
            <v>Producción de información estructural</v>
          </cell>
          <cell r="G1110" t="str">
            <v>Bases de datos Censal</v>
          </cell>
          <cell r="H1110" t="str">
            <v>CE-Producción de información estructural-Bases de datos Censal</v>
          </cell>
          <cell r="I1110" t="str">
            <v>202300000000099</v>
          </cell>
          <cell r="J1110" t="str">
            <v>DIRECCIÓN TERRITORIAL SUR OCCIDENTE</v>
          </cell>
          <cell r="K1110" t="str">
            <v>CALI</v>
          </cell>
          <cell r="L1110" t="str">
            <v>Transporte</v>
          </cell>
          <cell r="M1110" t="str">
            <v>urbano</v>
          </cell>
          <cell r="T1110" t="str">
            <v>2025-02-03</v>
          </cell>
          <cell r="U1110">
            <v>2192400</v>
          </cell>
          <cell r="V1110">
            <v>2192400</v>
          </cell>
          <cell r="W1110">
            <v>0</v>
          </cell>
          <cell r="X1110" t="str">
            <v>NO</v>
          </cell>
          <cell r="Y1110" t="str">
            <v>NO</v>
          </cell>
          <cell r="Z1110" t="str">
            <v>41625</v>
          </cell>
          <cell r="AA1110">
            <v>2192400</v>
          </cell>
          <cell r="AB1110">
            <v>0</v>
          </cell>
          <cell r="AC1110" t="str">
            <v>1616</v>
          </cell>
          <cell r="AD1110" t="str">
            <v>Dirección Territorial Cali</v>
          </cell>
          <cell r="AE1110" t="str">
            <v>N/A</v>
          </cell>
          <cell r="AF1110" t="str">
            <v>BARRIDO - TRANSPORTE URBANO - TERRITORIAL - CENSISTA RUTA</v>
          </cell>
          <cell r="AG1110" t="str">
            <v>CE_10 - Consolidar el Informe de evaluación de la fase de procesamiento y análisis</v>
          </cell>
          <cell r="AH1110">
            <v>1</v>
          </cell>
          <cell r="AI1110">
            <v>0</v>
          </cell>
          <cell r="AJ1110">
            <v>0</v>
          </cell>
          <cell r="AK1110">
            <v>0</v>
          </cell>
          <cell r="AL1110">
            <v>0</v>
          </cell>
          <cell r="AM1110">
            <v>1</v>
          </cell>
          <cell r="AN1110" t="str">
            <v>CE_10</v>
          </cell>
          <cell r="AO1110">
            <v>2192400</v>
          </cell>
          <cell r="AP1110" t="str">
            <v>0</v>
          </cell>
          <cell r="AQ1110">
            <v>0</v>
          </cell>
          <cell r="AR1110" t="str">
            <v>0</v>
          </cell>
          <cell r="AS1110">
            <v>0</v>
          </cell>
          <cell r="AT1110">
            <v>2192400</v>
          </cell>
          <cell r="AU1110">
            <v>0</v>
          </cell>
        </row>
        <row r="1111">
          <cell r="A1111">
            <v>389920525</v>
          </cell>
          <cell r="B1111" t="str">
            <v>GIT Censo Económico</v>
          </cell>
          <cell r="C1111" t="str">
            <v>CE</v>
          </cell>
          <cell r="D1111" t="str">
            <v>CE_2025_DRA_BDC</v>
          </cell>
          <cell r="E1111" t="str">
            <v>Censo Economico</v>
          </cell>
          <cell r="F1111" t="str">
            <v>Producción de información estructural</v>
          </cell>
          <cell r="G1111" t="str">
            <v>Bases de datos Censal</v>
          </cell>
          <cell r="H1111" t="str">
            <v>CE-Producción de información estructural-Bases de datos Censal</v>
          </cell>
          <cell r="I1111" t="str">
            <v>202300000000099</v>
          </cell>
          <cell r="J1111" t="str">
            <v>DIRECCIÓN TERRITORIAL SUR OCCIDENTE</v>
          </cell>
          <cell r="K1111" t="str">
            <v>CALI</v>
          </cell>
          <cell r="L1111" t="str">
            <v>Transporte</v>
          </cell>
          <cell r="M1111" t="str">
            <v>urbano</v>
          </cell>
          <cell r="T1111" t="str">
            <v>2025-02-03</v>
          </cell>
          <cell r="U1111">
            <v>626400</v>
          </cell>
          <cell r="V1111">
            <v>626400</v>
          </cell>
          <cell r="W1111">
            <v>0</v>
          </cell>
          <cell r="X1111" t="str">
            <v>NO</v>
          </cell>
          <cell r="Y1111" t="str">
            <v>NO</v>
          </cell>
          <cell r="Z1111" t="str">
            <v>41525</v>
          </cell>
          <cell r="AA1111">
            <v>626400</v>
          </cell>
          <cell r="AB1111">
            <v>0</v>
          </cell>
          <cell r="AC1111" t="str">
            <v>1632</v>
          </cell>
          <cell r="AD1111" t="str">
            <v>Dirección Territorial Cali</v>
          </cell>
          <cell r="AE1111" t="str">
            <v>N/A</v>
          </cell>
          <cell r="AF1111" t="str">
            <v>BARRIDO - TRANSPORTE URBANO - TERRITORIAL - SUPERVIOR RUTA</v>
          </cell>
          <cell r="AG1111" t="str">
            <v>CE_10 - Consolidar el Informe de evaluación de la fase de procesamiento y análisis</v>
          </cell>
          <cell r="AH1111">
            <v>1</v>
          </cell>
          <cell r="AI1111">
            <v>0</v>
          </cell>
          <cell r="AJ1111">
            <v>0</v>
          </cell>
          <cell r="AK1111">
            <v>0</v>
          </cell>
          <cell r="AL1111">
            <v>0</v>
          </cell>
          <cell r="AM1111">
            <v>1</v>
          </cell>
          <cell r="AN1111" t="str">
            <v>CE_10</v>
          </cell>
          <cell r="AO1111">
            <v>626400</v>
          </cell>
          <cell r="AP1111" t="str">
            <v>0</v>
          </cell>
          <cell r="AQ1111">
            <v>0</v>
          </cell>
          <cell r="AR1111" t="str">
            <v>0</v>
          </cell>
          <cell r="AS1111">
            <v>0</v>
          </cell>
          <cell r="AT1111">
            <v>626400</v>
          </cell>
          <cell r="AU1111">
            <v>0</v>
          </cell>
        </row>
        <row r="1112">
          <cell r="A1112">
            <v>390020525</v>
          </cell>
          <cell r="B1112" t="str">
            <v>GIT Censo Económico</v>
          </cell>
          <cell r="C1112" t="str">
            <v>CE</v>
          </cell>
          <cell r="D1112" t="str">
            <v>CE_2025_DRA_BDC</v>
          </cell>
          <cell r="E1112" t="str">
            <v>Censo Economico</v>
          </cell>
          <cell r="F1112" t="str">
            <v>Producción de información estructural</v>
          </cell>
          <cell r="G1112" t="str">
            <v>Bases de datos Censal</v>
          </cell>
          <cell r="H1112" t="str">
            <v>CE-Producción de información estructural-Bases de datos Censal</v>
          </cell>
          <cell r="I1112" t="str">
            <v>202300000000099</v>
          </cell>
          <cell r="J1112" t="str">
            <v>DIRECCIÓN TERRITORIAL SUR OCCIDENTE</v>
          </cell>
          <cell r="K1112" t="str">
            <v>CALI</v>
          </cell>
          <cell r="L1112" t="str">
            <v>Transporte</v>
          </cell>
          <cell r="M1112" t="str">
            <v>urbano</v>
          </cell>
          <cell r="T1112" t="str">
            <v>2025-02-03</v>
          </cell>
          <cell r="U1112">
            <v>313200</v>
          </cell>
          <cell r="V1112">
            <v>313200</v>
          </cell>
          <cell r="W1112">
            <v>0</v>
          </cell>
          <cell r="X1112" t="str">
            <v>NO</v>
          </cell>
          <cell r="Y1112" t="str">
            <v>NO</v>
          </cell>
          <cell r="Z1112" t="str">
            <v>41225</v>
          </cell>
          <cell r="AA1112">
            <v>313200</v>
          </cell>
          <cell r="AB1112">
            <v>0</v>
          </cell>
          <cell r="AC1112" t="str">
            <v>1621</v>
          </cell>
          <cell r="AD1112" t="str">
            <v>Dirección Territorial Cali</v>
          </cell>
          <cell r="AE1112" t="str">
            <v>N/A</v>
          </cell>
          <cell r="AF1112" t="str">
            <v>BARRIDO - TRANSPORTE URBANO - TERRITORIAL - COORDINADOR RUTA</v>
          </cell>
          <cell r="AG1112" t="str">
            <v>CE_10 - Consolidar el Informe de evaluación de la fase de procesamiento y análisis</v>
          </cell>
          <cell r="AH1112">
            <v>1</v>
          </cell>
          <cell r="AI1112">
            <v>0</v>
          </cell>
          <cell r="AJ1112">
            <v>0</v>
          </cell>
          <cell r="AK1112">
            <v>0</v>
          </cell>
          <cell r="AL1112">
            <v>0</v>
          </cell>
          <cell r="AM1112">
            <v>1</v>
          </cell>
          <cell r="AN1112" t="str">
            <v>CE_10</v>
          </cell>
          <cell r="AO1112">
            <v>313200</v>
          </cell>
          <cell r="AP1112" t="str">
            <v>0</v>
          </cell>
          <cell r="AQ1112">
            <v>0</v>
          </cell>
          <cell r="AR1112" t="str">
            <v>0</v>
          </cell>
          <cell r="AS1112">
            <v>0</v>
          </cell>
          <cell r="AT1112">
            <v>313200</v>
          </cell>
          <cell r="AU1112">
            <v>0</v>
          </cell>
        </row>
        <row r="1113">
          <cell r="A1113">
            <v>390120525</v>
          </cell>
          <cell r="B1113" t="str">
            <v>GIT Censo Económico</v>
          </cell>
          <cell r="C1113" t="str">
            <v>CE</v>
          </cell>
          <cell r="D1113" t="str">
            <v>CE_2025_DRA_BDC</v>
          </cell>
          <cell r="E1113" t="str">
            <v>Censo Economico</v>
          </cell>
          <cell r="F1113" t="str">
            <v>Producción de información estructural</v>
          </cell>
          <cell r="G1113" t="str">
            <v>Bases de datos Censal</v>
          </cell>
          <cell r="H1113" t="str">
            <v>CE-Producción de información estructural-Bases de datos Censal</v>
          </cell>
          <cell r="I1113" t="str">
            <v>202300000000099</v>
          </cell>
          <cell r="J1113" t="str">
            <v>DIRECCIÓN TERRITORIAL SUR OCCIDENTE</v>
          </cell>
          <cell r="K1113" t="str">
            <v>CALI</v>
          </cell>
          <cell r="L1113" t="str">
            <v>Transporte</v>
          </cell>
          <cell r="M1113" t="str">
            <v>urbano</v>
          </cell>
          <cell r="T1113" t="str">
            <v>2025-02-03</v>
          </cell>
          <cell r="U1113">
            <v>1296000</v>
          </cell>
          <cell r="V1113">
            <v>1296000</v>
          </cell>
          <cell r="W1113">
            <v>0</v>
          </cell>
          <cell r="X1113" t="str">
            <v>NO</v>
          </cell>
          <cell r="Y1113" t="str">
            <v>NO</v>
          </cell>
          <cell r="Z1113" t="str">
            <v>41425</v>
          </cell>
          <cell r="AA1113">
            <v>1296000</v>
          </cell>
          <cell r="AB1113">
            <v>0</v>
          </cell>
          <cell r="AC1113" t="str">
            <v>1605</v>
          </cell>
          <cell r="AD1113" t="str">
            <v>Dirección Territorial Cali</v>
          </cell>
          <cell r="AE1113" t="str">
            <v>N/A</v>
          </cell>
          <cell r="AF1113" t="str">
            <v>BARRIDO - TRANSPORTE URBANO - TERRITORIAL - CENSISTA</v>
          </cell>
          <cell r="AG1113" t="str">
            <v>CE_10 - Consolidar el Informe de evaluación de la fase de procesamiento y análisis</v>
          </cell>
          <cell r="AH1113">
            <v>1</v>
          </cell>
          <cell r="AI1113">
            <v>0</v>
          </cell>
          <cell r="AJ1113">
            <v>0</v>
          </cell>
          <cell r="AK1113">
            <v>0</v>
          </cell>
          <cell r="AL1113">
            <v>0</v>
          </cell>
          <cell r="AM1113">
            <v>1</v>
          </cell>
          <cell r="AN1113" t="str">
            <v>CE_10</v>
          </cell>
          <cell r="AO1113">
            <v>1296000</v>
          </cell>
          <cell r="AP1113" t="str">
            <v>0</v>
          </cell>
          <cell r="AQ1113">
            <v>0</v>
          </cell>
          <cell r="AR1113" t="str">
            <v>0</v>
          </cell>
          <cell r="AS1113">
            <v>0</v>
          </cell>
          <cell r="AT1113">
            <v>1296000</v>
          </cell>
          <cell r="AU1113">
            <v>0</v>
          </cell>
        </row>
        <row r="1114">
          <cell r="A1114">
            <v>390220525</v>
          </cell>
          <cell r="B1114" t="str">
            <v>GIT Censo Económico</v>
          </cell>
          <cell r="C1114" t="str">
            <v>CE</v>
          </cell>
          <cell r="D1114" t="str">
            <v>CE_2025_DRA_BDC</v>
          </cell>
          <cell r="E1114" t="str">
            <v>Censo Economico</v>
          </cell>
          <cell r="F1114" t="str">
            <v>Producción de información estructural</v>
          </cell>
          <cell r="G1114" t="str">
            <v>Bases de datos Censal</v>
          </cell>
          <cell r="H1114" t="str">
            <v>CE-Producción de información estructural-Bases de datos Censal</v>
          </cell>
          <cell r="I1114" t="str">
            <v>202300000000099</v>
          </cell>
          <cell r="J1114" t="str">
            <v>DIRECCIÓN TERRITORIAL SUR OCCIDENTE</v>
          </cell>
          <cell r="K1114" t="str">
            <v>CALI</v>
          </cell>
          <cell r="L1114" t="str">
            <v>Transporte</v>
          </cell>
          <cell r="M1114" t="str">
            <v>otros</v>
          </cell>
          <cell r="T1114" t="str">
            <v>2025-02-03</v>
          </cell>
          <cell r="U1114">
            <v>630000</v>
          </cell>
          <cell r="V1114">
            <v>630000</v>
          </cell>
          <cell r="W1114">
            <v>0</v>
          </cell>
          <cell r="X1114" t="str">
            <v>NO</v>
          </cell>
          <cell r="Y1114" t="str">
            <v>NO</v>
          </cell>
          <cell r="Z1114" t="str">
            <v>41625</v>
          </cell>
          <cell r="AA1114">
            <v>630000</v>
          </cell>
          <cell r="AB1114">
            <v>0</v>
          </cell>
          <cell r="AC1114" t="str">
            <v>1616</v>
          </cell>
          <cell r="AD1114" t="str">
            <v>Dirección Territorial Cali</v>
          </cell>
          <cell r="AE1114" t="str">
            <v>BARRIDO - TRANSPORTE INTERMUNICIPAL - TERRITORIAL - CENSISTA RUTA</v>
          </cell>
          <cell r="AF1114" t="str">
            <v>BARRIDO - TRANSPORTE INTERMUNICIPAL - TERRITORIAL - CENSISTA RUTA</v>
          </cell>
          <cell r="AG1114" t="str">
            <v>CE_10 - Consolidar el Informe de evaluación de la fase de procesamiento y análisis</v>
          </cell>
          <cell r="AH1114">
            <v>1</v>
          </cell>
          <cell r="AI1114">
            <v>0</v>
          </cell>
          <cell r="AJ1114">
            <v>0</v>
          </cell>
          <cell r="AK1114">
            <v>0</v>
          </cell>
          <cell r="AL1114">
            <v>0</v>
          </cell>
          <cell r="AM1114">
            <v>1</v>
          </cell>
          <cell r="AN1114" t="str">
            <v>CE_10</v>
          </cell>
          <cell r="AO1114">
            <v>630000</v>
          </cell>
          <cell r="AP1114" t="str">
            <v>0</v>
          </cell>
          <cell r="AQ1114">
            <v>0</v>
          </cell>
          <cell r="AR1114" t="str">
            <v>0</v>
          </cell>
          <cell r="AS1114">
            <v>0</v>
          </cell>
          <cell r="AT1114">
            <v>630000</v>
          </cell>
          <cell r="AU1114">
            <v>0</v>
          </cell>
        </row>
        <row r="1115">
          <cell r="A1115">
            <v>390320525</v>
          </cell>
          <cell r="B1115" t="str">
            <v>GIT Censo Económico</v>
          </cell>
          <cell r="C1115" t="str">
            <v>CE</v>
          </cell>
          <cell r="D1115" t="str">
            <v>CE_2025_DRA_BDC</v>
          </cell>
          <cell r="E1115" t="str">
            <v>Censo Economico</v>
          </cell>
          <cell r="F1115" t="str">
            <v>Producción de información estructural</v>
          </cell>
          <cell r="G1115" t="str">
            <v>Bases de datos Censal</v>
          </cell>
          <cell r="H1115" t="str">
            <v>CE-Producción de información estructural-Bases de datos Censal</v>
          </cell>
          <cell r="I1115" t="str">
            <v>202300000000099</v>
          </cell>
          <cell r="J1115" t="str">
            <v>DIRECCIÓN TERRITORIAL SUR OCCIDENTE</v>
          </cell>
          <cell r="K1115" t="str">
            <v>CALI</v>
          </cell>
          <cell r="L1115" t="str">
            <v>Transporte</v>
          </cell>
          <cell r="M1115" t="str">
            <v>otros</v>
          </cell>
          <cell r="T1115" t="str">
            <v>2025-02-03</v>
          </cell>
          <cell r="U1115">
            <v>120000</v>
          </cell>
          <cell r="V1115">
            <v>120000</v>
          </cell>
          <cell r="W1115">
            <v>0</v>
          </cell>
          <cell r="X1115" t="str">
            <v>NO</v>
          </cell>
          <cell r="Y1115" t="str">
            <v>NO</v>
          </cell>
          <cell r="Z1115" t="str">
            <v>41525</v>
          </cell>
          <cell r="AA1115">
            <v>120000</v>
          </cell>
          <cell r="AB1115">
            <v>0</v>
          </cell>
          <cell r="AC1115" t="str">
            <v>1632</v>
          </cell>
          <cell r="AD1115" t="str">
            <v>Dirección Territorial Cali</v>
          </cell>
          <cell r="AE1115" t="str">
            <v>BARRIDO - TRANSPORTE INTERMUNICIPAL - TERRITORIAL - SUPERVISOR RUTA</v>
          </cell>
          <cell r="AF1115" t="str">
            <v>BARRIDO - TRANSPORTE INTERMUNICIPAL - TERRITORIAL - SUPERVISOR RUTA</v>
          </cell>
          <cell r="AG1115" t="str">
            <v>CE_10 - Consolidar el Informe de evaluación de la fase de procesamiento y análisis</v>
          </cell>
          <cell r="AH1115">
            <v>1</v>
          </cell>
          <cell r="AI1115">
            <v>0</v>
          </cell>
          <cell r="AJ1115">
            <v>0</v>
          </cell>
          <cell r="AK1115">
            <v>0</v>
          </cell>
          <cell r="AL1115">
            <v>0</v>
          </cell>
          <cell r="AM1115">
            <v>1</v>
          </cell>
          <cell r="AN1115" t="str">
            <v>CE_10</v>
          </cell>
          <cell r="AO1115">
            <v>120000</v>
          </cell>
          <cell r="AP1115" t="str">
            <v>0</v>
          </cell>
          <cell r="AQ1115">
            <v>0</v>
          </cell>
          <cell r="AR1115" t="str">
            <v>0</v>
          </cell>
          <cell r="AS1115">
            <v>0</v>
          </cell>
          <cell r="AT1115">
            <v>120000</v>
          </cell>
          <cell r="AU1115">
            <v>0</v>
          </cell>
        </row>
        <row r="1116">
          <cell r="A1116">
            <v>390420525</v>
          </cell>
          <cell r="B1116" t="str">
            <v>GIT Censo Económico</v>
          </cell>
          <cell r="C1116" t="str">
            <v>CE</v>
          </cell>
          <cell r="D1116" t="str">
            <v>CE_2025_DRA_BDC</v>
          </cell>
          <cell r="E1116" t="str">
            <v>Censo Economico</v>
          </cell>
          <cell r="F1116" t="str">
            <v>Producción de información estructural</v>
          </cell>
          <cell r="G1116" t="str">
            <v>Bases de datos Censal</v>
          </cell>
          <cell r="H1116" t="str">
            <v>CE-Producción de información estructural-Bases de datos Censal</v>
          </cell>
          <cell r="I1116" t="str">
            <v>202300000000099</v>
          </cell>
          <cell r="J1116" t="str">
            <v>DIRECCIÓN TERRITORIAL SUR OCCIDENTE</v>
          </cell>
          <cell r="K1116" t="str">
            <v>CALI</v>
          </cell>
          <cell r="L1116" t="str">
            <v>Transporte</v>
          </cell>
          <cell r="M1116" t="str">
            <v>otros</v>
          </cell>
          <cell r="T1116" t="str">
            <v>2025-02-03</v>
          </cell>
          <cell r="U1116">
            <v>60000</v>
          </cell>
          <cell r="V1116">
            <v>60000</v>
          </cell>
          <cell r="W1116">
            <v>0</v>
          </cell>
          <cell r="X1116" t="str">
            <v>NO</v>
          </cell>
          <cell r="Y1116" t="str">
            <v>NO</v>
          </cell>
          <cell r="Z1116" t="str">
            <v>41225</v>
          </cell>
          <cell r="AA1116">
            <v>60000</v>
          </cell>
          <cell r="AB1116">
            <v>0</v>
          </cell>
          <cell r="AC1116" t="str">
            <v>1621</v>
          </cell>
          <cell r="AD1116" t="str">
            <v>Dirección Territorial Cali</v>
          </cell>
          <cell r="AE1116" t="str">
            <v>BARRIDO - TRANSPORTE INTERMUNICIPAL - TERRITORIAL - COORDINADOR RUTA</v>
          </cell>
          <cell r="AF1116" t="str">
            <v>BARRIDO - TRANSPORTE INTERMUNICIPAL - TERRITORIAL - COORDINADOR RUTA</v>
          </cell>
          <cell r="AG1116" t="str">
            <v>CE_10 - Consolidar el Informe de evaluación de la fase de procesamiento y análisis</v>
          </cell>
          <cell r="AH1116">
            <v>1</v>
          </cell>
          <cell r="AI1116">
            <v>0</v>
          </cell>
          <cell r="AJ1116">
            <v>0</v>
          </cell>
          <cell r="AK1116">
            <v>0</v>
          </cell>
          <cell r="AL1116">
            <v>0</v>
          </cell>
          <cell r="AM1116">
            <v>1</v>
          </cell>
          <cell r="AN1116" t="str">
            <v>CE_10</v>
          </cell>
          <cell r="AO1116">
            <v>60000</v>
          </cell>
          <cell r="AP1116" t="str">
            <v>0</v>
          </cell>
          <cell r="AQ1116">
            <v>0</v>
          </cell>
          <cell r="AR1116" t="str">
            <v>0</v>
          </cell>
          <cell r="AS1116">
            <v>0</v>
          </cell>
          <cell r="AT1116">
            <v>60000</v>
          </cell>
          <cell r="AU1116">
            <v>0</v>
          </cell>
        </row>
        <row r="1117">
          <cell r="A1117">
            <v>390520525</v>
          </cell>
          <cell r="B1117" t="str">
            <v>GIT Censo Económico</v>
          </cell>
          <cell r="C1117" t="str">
            <v>CE</v>
          </cell>
          <cell r="D1117" t="str">
            <v>CE_2025_DRA_BDC</v>
          </cell>
          <cell r="E1117" t="str">
            <v>Censo Economico</v>
          </cell>
          <cell r="F1117" t="str">
            <v>Producción de información estructural</v>
          </cell>
          <cell r="G1117" t="str">
            <v>Bases de datos Censal</v>
          </cell>
          <cell r="H1117" t="str">
            <v>CE-Producción de información estructural-Bases de datos Censal</v>
          </cell>
          <cell r="I1117" t="str">
            <v>202300000000099</v>
          </cell>
          <cell r="J1117" t="str">
            <v>DIRECCIÓN TERRITORIAL SUR OCCIDENTE</v>
          </cell>
          <cell r="K1117" t="str">
            <v>POPAYÁN</v>
          </cell>
          <cell r="L1117" t="str">
            <v>Transporte</v>
          </cell>
          <cell r="M1117" t="str">
            <v>urbano</v>
          </cell>
          <cell r="T1117" t="str">
            <v>2025-02-03</v>
          </cell>
          <cell r="U1117">
            <v>5324400</v>
          </cell>
          <cell r="V1117">
            <v>5324400</v>
          </cell>
          <cell r="W1117">
            <v>0</v>
          </cell>
          <cell r="X1117" t="str">
            <v>NO</v>
          </cell>
          <cell r="Y1117" t="str">
            <v>NO</v>
          </cell>
          <cell r="Z1117" t="str">
            <v>41625</v>
          </cell>
          <cell r="AA1117">
            <v>5324400</v>
          </cell>
          <cell r="AB1117">
            <v>0</v>
          </cell>
          <cell r="AC1117" t="str">
            <v>1616</v>
          </cell>
          <cell r="AD1117" t="str">
            <v>Dirección Territorial Cali</v>
          </cell>
          <cell r="AE1117" t="str">
            <v>N/A</v>
          </cell>
          <cell r="AF1117" t="str">
            <v>BARRIDO - TRANSPORTE URBANO - TERRITORIAL - CENSISTA RUTA</v>
          </cell>
          <cell r="AG1117" t="str">
            <v>CE_10 - Consolidar el Informe de evaluación de la fase de procesamiento y análisis</v>
          </cell>
          <cell r="AH1117">
            <v>1</v>
          </cell>
          <cell r="AI1117">
            <v>0</v>
          </cell>
          <cell r="AJ1117">
            <v>0</v>
          </cell>
          <cell r="AK1117">
            <v>0</v>
          </cell>
          <cell r="AL1117">
            <v>0</v>
          </cell>
          <cell r="AM1117">
            <v>1</v>
          </cell>
          <cell r="AN1117" t="str">
            <v>CE_10</v>
          </cell>
          <cell r="AO1117">
            <v>5324400</v>
          </cell>
          <cell r="AP1117" t="str">
            <v>0</v>
          </cell>
          <cell r="AQ1117">
            <v>0</v>
          </cell>
          <cell r="AR1117" t="str">
            <v>0</v>
          </cell>
          <cell r="AS1117">
            <v>0</v>
          </cell>
          <cell r="AT1117">
            <v>5324400</v>
          </cell>
          <cell r="AU1117">
            <v>0</v>
          </cell>
        </row>
        <row r="1118">
          <cell r="A1118">
            <v>390720525</v>
          </cell>
          <cell r="B1118" t="str">
            <v>GIT Censo Económico</v>
          </cell>
          <cell r="C1118" t="str">
            <v>CE</v>
          </cell>
          <cell r="D1118" t="str">
            <v>CE_2025_DRA_BDC</v>
          </cell>
          <cell r="E1118" t="str">
            <v>Censo Economico</v>
          </cell>
          <cell r="F1118" t="str">
            <v>Producción de información estructural</v>
          </cell>
          <cell r="G1118" t="str">
            <v>Bases de datos Censal</v>
          </cell>
          <cell r="H1118" t="str">
            <v>CE-Producción de información estructural-Bases de datos Censal</v>
          </cell>
          <cell r="I1118" t="str">
            <v>202300000000099</v>
          </cell>
          <cell r="J1118" t="str">
            <v>DIRECCIÓN TERRITORIAL SUR OCCIDENTE</v>
          </cell>
          <cell r="K1118" t="str">
            <v>POPAYÁN</v>
          </cell>
          <cell r="L1118" t="str">
            <v>Transporte</v>
          </cell>
          <cell r="M1118" t="str">
            <v>urbano</v>
          </cell>
          <cell r="T1118" t="str">
            <v>2025-02-03</v>
          </cell>
          <cell r="U1118">
            <v>626400</v>
          </cell>
          <cell r="V1118">
            <v>626400</v>
          </cell>
          <cell r="W1118">
            <v>0</v>
          </cell>
          <cell r="X1118" t="str">
            <v>NO</v>
          </cell>
          <cell r="Y1118" t="str">
            <v>NO</v>
          </cell>
          <cell r="Z1118" t="str">
            <v>41325</v>
          </cell>
          <cell r="AA1118">
            <v>626400</v>
          </cell>
          <cell r="AB1118">
            <v>0</v>
          </cell>
          <cell r="AC1118" t="str">
            <v>1622</v>
          </cell>
          <cell r="AD1118" t="str">
            <v>Dirección Territorial Cali</v>
          </cell>
          <cell r="AE1118" t="str">
            <v>N/A</v>
          </cell>
          <cell r="AF1118" t="str">
            <v>BARRIDO - TRANSPORTE URBANO - TERRITORIAL - COORDINADOR RUTA</v>
          </cell>
          <cell r="AG1118" t="str">
            <v>CE_10 - Consolidar el Informe de evaluación de la fase de procesamiento y análisis</v>
          </cell>
          <cell r="AH1118">
            <v>1</v>
          </cell>
          <cell r="AI1118">
            <v>0</v>
          </cell>
          <cell r="AJ1118">
            <v>0</v>
          </cell>
          <cell r="AK1118">
            <v>0</v>
          </cell>
          <cell r="AL1118">
            <v>0</v>
          </cell>
          <cell r="AM1118">
            <v>1</v>
          </cell>
          <cell r="AN1118" t="str">
            <v>CE_10</v>
          </cell>
          <cell r="AO1118">
            <v>626400</v>
          </cell>
          <cell r="AP1118" t="str">
            <v>0</v>
          </cell>
          <cell r="AQ1118">
            <v>0</v>
          </cell>
          <cell r="AR1118" t="str">
            <v>0</v>
          </cell>
          <cell r="AS1118">
            <v>0</v>
          </cell>
          <cell r="AT1118">
            <v>626400</v>
          </cell>
          <cell r="AU1118">
            <v>0</v>
          </cell>
        </row>
        <row r="1119">
          <cell r="A1119">
            <v>390820525</v>
          </cell>
          <cell r="B1119" t="str">
            <v>GIT Censo Económico</v>
          </cell>
          <cell r="C1119" t="str">
            <v>CE</v>
          </cell>
          <cell r="D1119" t="str">
            <v>CE_2025_DRA_BDC</v>
          </cell>
          <cell r="E1119" t="str">
            <v>Censo Economico</v>
          </cell>
          <cell r="F1119" t="str">
            <v>Producción de información estructural</v>
          </cell>
          <cell r="G1119" t="str">
            <v>Bases de datos Censal</v>
          </cell>
          <cell r="H1119" t="str">
            <v>CE-Producción de información estructural-Bases de datos Censal</v>
          </cell>
          <cell r="I1119" t="str">
            <v>202300000000099</v>
          </cell>
          <cell r="J1119" t="str">
            <v>DIRECCIÓN TERRITORIAL SUR OCCIDENTE</v>
          </cell>
          <cell r="K1119" t="str">
            <v>POPAYÁN</v>
          </cell>
          <cell r="L1119" t="str">
            <v>Transporte</v>
          </cell>
          <cell r="M1119" t="str">
            <v>otros</v>
          </cell>
          <cell r="T1119" t="str">
            <v>2025-02-03</v>
          </cell>
          <cell r="U1119">
            <v>1530000</v>
          </cell>
          <cell r="V1119">
            <v>1530000</v>
          </cell>
          <cell r="W1119">
            <v>0</v>
          </cell>
          <cell r="X1119" t="str">
            <v>NO</v>
          </cell>
          <cell r="Y1119" t="str">
            <v>NO</v>
          </cell>
          <cell r="Z1119" t="str">
            <v>41625</v>
          </cell>
          <cell r="AA1119">
            <v>1530000</v>
          </cell>
          <cell r="AB1119">
            <v>0</v>
          </cell>
          <cell r="AC1119" t="str">
            <v>1616</v>
          </cell>
          <cell r="AD1119" t="str">
            <v>Dirección Territorial Cali</v>
          </cell>
          <cell r="AE1119" t="str">
            <v>BARRIDO - TRANSPORTE INTERMUNICIPAL - TERRITORIAL - CENSISTA RUTA</v>
          </cell>
          <cell r="AF1119" t="str">
            <v>BARRIDO - TRANSPORTE INTERMUNICIPAL - TERRITORIAL - CENSISTA RUTA</v>
          </cell>
          <cell r="AG1119" t="str">
            <v>CE_10 - Consolidar el Informe de evaluación de la fase de procesamiento y análisis</v>
          </cell>
          <cell r="AH1119">
            <v>1</v>
          </cell>
          <cell r="AI1119">
            <v>0</v>
          </cell>
          <cell r="AJ1119">
            <v>0</v>
          </cell>
          <cell r="AK1119">
            <v>0</v>
          </cell>
          <cell r="AL1119">
            <v>0</v>
          </cell>
          <cell r="AM1119">
            <v>1</v>
          </cell>
          <cell r="AN1119" t="str">
            <v>CE_10</v>
          </cell>
          <cell r="AO1119">
            <v>1530000</v>
          </cell>
          <cell r="AP1119" t="str">
            <v>0</v>
          </cell>
          <cell r="AQ1119">
            <v>0</v>
          </cell>
          <cell r="AR1119" t="str">
            <v>0</v>
          </cell>
          <cell r="AS1119">
            <v>0</v>
          </cell>
          <cell r="AT1119">
            <v>1530000</v>
          </cell>
          <cell r="AU1119">
            <v>0</v>
          </cell>
        </row>
        <row r="1120">
          <cell r="A1120">
            <v>354720525</v>
          </cell>
          <cell r="B1120" t="str">
            <v>GIT Censo Económico</v>
          </cell>
          <cell r="C1120" t="str">
            <v>CE</v>
          </cell>
          <cell r="D1120" t="str">
            <v>CE_2025_DRA_BDC</v>
          </cell>
          <cell r="E1120" t="str">
            <v>Censo Economico</v>
          </cell>
          <cell r="F1120" t="str">
            <v>Producción de información estructural</v>
          </cell>
          <cell r="G1120" t="str">
            <v>Bases de datos Censal</v>
          </cell>
          <cell r="H1120" t="str">
            <v>CE-Producción de información estructural-Bases de datos Censal</v>
          </cell>
          <cell r="I1120" t="str">
            <v>202300000000099</v>
          </cell>
          <cell r="J1120" t="str">
            <v>DIRECCIÓN TERRITORIAL NOROCCIDENTE</v>
          </cell>
          <cell r="K1120" t="str">
            <v>MEDELLÍN</v>
          </cell>
          <cell r="L1120" t="str">
            <v>Transporte</v>
          </cell>
          <cell r="M1120" t="str">
            <v>urbano</v>
          </cell>
          <cell r="T1120" t="str">
            <v>2025-01-15</v>
          </cell>
          <cell r="U1120">
            <v>12007933</v>
          </cell>
          <cell r="V1120">
            <v>12007933</v>
          </cell>
          <cell r="W1120">
            <v>0</v>
          </cell>
          <cell r="X1120" t="str">
            <v>no</v>
          </cell>
          <cell r="Y1120" t="str">
            <v>no</v>
          </cell>
          <cell r="Z1120" t="str">
            <v>28825</v>
          </cell>
          <cell r="AA1120">
            <v>12007933</v>
          </cell>
          <cell r="AB1120">
            <v>0</v>
          </cell>
          <cell r="AC1120" t="str">
            <v>4828</v>
          </cell>
          <cell r="AD1120" t="str">
            <v>Dirección Territorial Medellín</v>
          </cell>
          <cell r="AE1120" t="str">
            <v>N/A</v>
          </cell>
          <cell r="AF1120" t="str">
            <v>BARRIDO - TRANSPORTE URBANO - TERRITORIAL - SUPERVISOR</v>
          </cell>
          <cell r="AG1120" t="str">
            <v>CE_10 - Consolidar el Informe de evaluación de la fase de procesamiento y análisis</v>
          </cell>
          <cell r="AH1120">
            <v>1</v>
          </cell>
          <cell r="AI1120">
            <v>0</v>
          </cell>
          <cell r="AJ1120">
            <v>0</v>
          </cell>
          <cell r="AK1120">
            <v>0</v>
          </cell>
          <cell r="AL1120">
            <v>0</v>
          </cell>
          <cell r="AM1120">
            <v>1</v>
          </cell>
          <cell r="AN1120" t="str">
            <v>CE_10</v>
          </cell>
          <cell r="AO1120">
            <v>12007933</v>
          </cell>
          <cell r="AP1120" t="str">
            <v>0</v>
          </cell>
          <cell r="AQ1120">
            <v>0</v>
          </cell>
          <cell r="AR1120" t="str">
            <v>0</v>
          </cell>
          <cell r="AS1120">
            <v>0</v>
          </cell>
          <cell r="AT1120">
            <v>12007933</v>
          </cell>
          <cell r="AU1120">
            <v>0</v>
          </cell>
        </row>
        <row r="1121">
          <cell r="A1121">
            <v>391120525</v>
          </cell>
          <cell r="B1121" t="str">
            <v>GIT Censo Económico</v>
          </cell>
          <cell r="C1121" t="str">
            <v>CE</v>
          </cell>
          <cell r="D1121" t="str">
            <v>CE_2025_DRA_BDC</v>
          </cell>
          <cell r="E1121" t="str">
            <v>Censo Economico</v>
          </cell>
          <cell r="F1121" t="str">
            <v>Producción de información estructural</v>
          </cell>
          <cell r="G1121" t="str">
            <v>Bases de datos Censal</v>
          </cell>
          <cell r="H1121" t="str">
            <v>CE-Producción de información estructural-Bases de datos Censal</v>
          </cell>
          <cell r="I1121" t="str">
            <v>202300000000099</v>
          </cell>
          <cell r="J1121" t="str">
            <v>DIRECCIÓN TERRITORIAL SUR OCCIDENTE</v>
          </cell>
          <cell r="K1121" t="str">
            <v>POPAYÁN</v>
          </cell>
          <cell r="L1121" t="str">
            <v>Transporte</v>
          </cell>
          <cell r="M1121" t="str">
            <v>otros</v>
          </cell>
          <cell r="T1121" t="str">
            <v>2025-02-03</v>
          </cell>
          <cell r="U1121">
            <v>120000</v>
          </cell>
          <cell r="V1121">
            <v>120000</v>
          </cell>
          <cell r="W1121">
            <v>0</v>
          </cell>
          <cell r="X1121" t="str">
            <v>NO</v>
          </cell>
          <cell r="Y1121" t="str">
            <v>NO</v>
          </cell>
          <cell r="Z1121" t="str">
            <v>41325</v>
          </cell>
          <cell r="AA1121">
            <v>120000</v>
          </cell>
          <cell r="AB1121">
            <v>0</v>
          </cell>
          <cell r="AC1121" t="str">
            <v>1622</v>
          </cell>
          <cell r="AD1121" t="str">
            <v>Dirección Territorial Cali</v>
          </cell>
          <cell r="AE1121" t="str">
            <v>BARRIDO - TRANSPORTE INTERMUNICIPAL - TERRITORIAL - COORDINADOR RUTA</v>
          </cell>
          <cell r="AF1121" t="str">
            <v>BARRIDO - TRANSPORTE INTERMUNICIPAL - TERRITORIAL - COORDINADOR RUTA</v>
          </cell>
          <cell r="AG1121" t="str">
            <v>CE_10 - Consolidar el Informe de evaluación de la fase de procesamiento y análisis</v>
          </cell>
          <cell r="AH1121">
            <v>1</v>
          </cell>
          <cell r="AI1121">
            <v>0</v>
          </cell>
          <cell r="AJ1121">
            <v>0</v>
          </cell>
          <cell r="AK1121">
            <v>0</v>
          </cell>
          <cell r="AL1121">
            <v>0</v>
          </cell>
          <cell r="AM1121">
            <v>1</v>
          </cell>
          <cell r="AN1121" t="str">
            <v>CE_10</v>
          </cell>
          <cell r="AO1121">
            <v>120000</v>
          </cell>
          <cell r="AP1121" t="str">
            <v>0</v>
          </cell>
          <cell r="AQ1121">
            <v>0</v>
          </cell>
          <cell r="AR1121" t="str">
            <v>0</v>
          </cell>
          <cell r="AS1121">
            <v>0</v>
          </cell>
          <cell r="AT1121">
            <v>120000</v>
          </cell>
          <cell r="AU1121">
            <v>0</v>
          </cell>
        </row>
        <row r="1122">
          <cell r="A1122">
            <v>354820525</v>
          </cell>
          <cell r="B1122" t="str">
            <v>GIT Censo Económico</v>
          </cell>
          <cell r="C1122" t="str">
            <v>CE</v>
          </cell>
          <cell r="D1122" t="str">
            <v>CE_2025_DRA_BDC</v>
          </cell>
          <cell r="E1122" t="str">
            <v>Censo Economico</v>
          </cell>
          <cell r="F1122" t="str">
            <v>Producción de información estructural</v>
          </cell>
          <cell r="G1122" t="str">
            <v>Bases de datos Censal</v>
          </cell>
          <cell r="H1122" t="str">
            <v>CE-Producción de información estructural-Bases de datos Censal</v>
          </cell>
          <cell r="I1122" t="str">
            <v>202300000000099</v>
          </cell>
          <cell r="J1122" t="str">
            <v>DIRECCIÓN TERRITORIAL NOROCCIDENTE</v>
          </cell>
          <cell r="K1122" t="str">
            <v>MEDELLÍN</v>
          </cell>
          <cell r="L1122" t="str">
            <v>Transporte</v>
          </cell>
          <cell r="M1122" t="str">
            <v>urbano</v>
          </cell>
          <cell r="T1122" t="str">
            <v>2025-01-15</v>
          </cell>
          <cell r="U1122">
            <v>14407200</v>
          </cell>
          <cell r="V1122">
            <v>14407200</v>
          </cell>
          <cell r="W1122">
            <v>0</v>
          </cell>
          <cell r="X1122" t="str">
            <v>no</v>
          </cell>
          <cell r="Y1122" t="str">
            <v>no</v>
          </cell>
          <cell r="Z1122" t="str">
            <v>37725</v>
          </cell>
          <cell r="AA1122">
            <v>14407200</v>
          </cell>
          <cell r="AB1122">
            <v>0</v>
          </cell>
          <cell r="AC1122" t="str">
            <v>4823</v>
          </cell>
          <cell r="AD1122" t="str">
            <v>Dirección Territorial Medellín</v>
          </cell>
          <cell r="AE1122" t="str">
            <v>N/A</v>
          </cell>
          <cell r="AF1122" t="str">
            <v>BARRIDO - TRANSPORTE URBANO - TERRITORIAL - CENSISTA RUTA</v>
          </cell>
          <cell r="AG1122" t="str">
            <v>CE_10 - Consolidar el Informe de evaluación de la fase de procesamiento y análisis</v>
          </cell>
          <cell r="AH1122">
            <v>1</v>
          </cell>
          <cell r="AI1122">
            <v>0</v>
          </cell>
          <cell r="AJ1122">
            <v>0</v>
          </cell>
          <cell r="AK1122">
            <v>0</v>
          </cell>
          <cell r="AL1122">
            <v>0</v>
          </cell>
          <cell r="AM1122">
            <v>1</v>
          </cell>
          <cell r="AN1122" t="str">
            <v>CE_10</v>
          </cell>
          <cell r="AO1122">
            <v>14407200</v>
          </cell>
          <cell r="AP1122" t="str">
            <v>0</v>
          </cell>
          <cell r="AQ1122">
            <v>0</v>
          </cell>
          <cell r="AR1122" t="str">
            <v>0</v>
          </cell>
          <cell r="AS1122">
            <v>0</v>
          </cell>
          <cell r="AT1122">
            <v>14407200</v>
          </cell>
          <cell r="AU1122">
            <v>0</v>
          </cell>
        </row>
        <row r="1123">
          <cell r="A1123">
            <v>391220525</v>
          </cell>
          <cell r="B1123" t="str">
            <v>GIT Censo Económico</v>
          </cell>
          <cell r="C1123" t="str">
            <v>CE</v>
          </cell>
          <cell r="D1123" t="str">
            <v>CE_2025_DRA_BDC</v>
          </cell>
          <cell r="E1123" t="str">
            <v>Censo Economico</v>
          </cell>
          <cell r="F1123" t="str">
            <v>Producción de información estructural</v>
          </cell>
          <cell r="G1123" t="str">
            <v>Bases de datos Censal</v>
          </cell>
          <cell r="H1123" t="str">
            <v>CE-Producción de información estructural-Bases de datos Censal</v>
          </cell>
          <cell r="I1123" t="str">
            <v>202300000000099</v>
          </cell>
          <cell r="J1123" t="str">
            <v>DIRECCIÓN TERRITORIAL CENTRO ORIENTE</v>
          </cell>
          <cell r="K1123" t="str">
            <v>CÚCUTA</v>
          </cell>
          <cell r="L1123" t="str">
            <v>Transporte</v>
          </cell>
          <cell r="M1123" t="str">
            <v>urbano</v>
          </cell>
          <cell r="T1123" t="str">
            <v>2025-02-03</v>
          </cell>
          <cell r="U1123">
            <v>5832000</v>
          </cell>
          <cell r="V1123">
            <v>5832000</v>
          </cell>
          <cell r="W1123">
            <v>0</v>
          </cell>
          <cell r="X1123" t="str">
            <v>NO</v>
          </cell>
          <cell r="Y1123" t="str">
            <v>NO</v>
          </cell>
          <cell r="Z1123" t="str">
            <v>26625</v>
          </cell>
          <cell r="AA1123">
            <v>5832000</v>
          </cell>
          <cell r="AB1123">
            <v>0</v>
          </cell>
          <cell r="AC1123" t="str">
            <v>1941</v>
          </cell>
          <cell r="AD1123" t="str">
            <v>Dirección Territorial Bucaramanga</v>
          </cell>
          <cell r="AE1123" t="str">
            <v>N/A</v>
          </cell>
          <cell r="AF1123" t="str">
            <v>BARRIDO - TRANSPORTE URBANO - TERRITORIAL - CENSISTA</v>
          </cell>
          <cell r="AG1123" t="str">
            <v>CE_10 - Consolidar el Informe de evaluación de la fase de procesamiento y análisis</v>
          </cell>
          <cell r="AH1123">
            <v>1</v>
          </cell>
          <cell r="AI1123">
            <v>0</v>
          </cell>
          <cell r="AJ1123">
            <v>0</v>
          </cell>
          <cell r="AK1123">
            <v>0</v>
          </cell>
          <cell r="AL1123">
            <v>0</v>
          </cell>
          <cell r="AM1123">
            <v>1</v>
          </cell>
          <cell r="AN1123" t="str">
            <v>CE_10</v>
          </cell>
          <cell r="AO1123">
            <v>5832000</v>
          </cell>
          <cell r="AP1123" t="str">
            <v>0</v>
          </cell>
          <cell r="AQ1123">
            <v>0</v>
          </cell>
          <cell r="AR1123" t="str">
            <v>0</v>
          </cell>
          <cell r="AS1123">
            <v>0</v>
          </cell>
          <cell r="AT1123">
            <v>5832000</v>
          </cell>
          <cell r="AU1123">
            <v>0</v>
          </cell>
        </row>
        <row r="1124">
          <cell r="A1124">
            <v>354920525</v>
          </cell>
          <cell r="B1124" t="str">
            <v>GIT Censo Económico</v>
          </cell>
          <cell r="C1124" t="str">
            <v>CE</v>
          </cell>
          <cell r="D1124" t="str">
            <v>CE_2025_DRA_BDC</v>
          </cell>
          <cell r="E1124" t="str">
            <v>Censo Economico</v>
          </cell>
          <cell r="F1124" t="str">
            <v>Producción de información estructural</v>
          </cell>
          <cell r="G1124" t="str">
            <v>Bases de datos Censal</v>
          </cell>
          <cell r="H1124" t="str">
            <v>CE-Producción de información estructural-Bases de datos Censal</v>
          </cell>
          <cell r="I1124" t="str">
            <v>202300000000099</v>
          </cell>
          <cell r="J1124" t="str">
            <v>DIRECCIÓN TERRITORIAL NOROCCIDENTE</v>
          </cell>
          <cell r="K1124" t="str">
            <v>MEDELLÍN</v>
          </cell>
          <cell r="L1124" t="str">
            <v>Transporte</v>
          </cell>
          <cell r="M1124" t="str">
            <v>urbano</v>
          </cell>
          <cell r="T1124" t="str">
            <v>2025-03-03</v>
          </cell>
          <cell r="U1124">
            <v>626400</v>
          </cell>
          <cell r="V1124">
            <v>626400</v>
          </cell>
          <cell r="W1124">
            <v>0</v>
          </cell>
          <cell r="X1124" t="str">
            <v>no</v>
          </cell>
          <cell r="Y1124" t="str">
            <v>no</v>
          </cell>
          <cell r="Z1124" t="str">
            <v>40125</v>
          </cell>
          <cell r="AA1124">
            <v>626400</v>
          </cell>
          <cell r="AB1124">
            <v>0</v>
          </cell>
          <cell r="AC1124" t="str">
            <v>4826</v>
          </cell>
          <cell r="AD1124" t="str">
            <v>Dirección Territorial Medellín</v>
          </cell>
          <cell r="AE1124" t="str">
            <v>N/A</v>
          </cell>
          <cell r="AF1124" t="str">
            <v>BARRIDO - TRANSPORTE URBANO - TERRITORIAL - COORDINADOR RUTA</v>
          </cell>
          <cell r="AG1124" t="str">
            <v>CE_10 - Consolidar el Informe de evaluación de la fase de procesamiento y análisis</v>
          </cell>
          <cell r="AH1124">
            <v>1</v>
          </cell>
          <cell r="AI1124">
            <v>0</v>
          </cell>
          <cell r="AJ1124">
            <v>0</v>
          </cell>
          <cell r="AK1124">
            <v>0</v>
          </cell>
          <cell r="AL1124">
            <v>0</v>
          </cell>
          <cell r="AM1124">
            <v>1</v>
          </cell>
          <cell r="AN1124" t="str">
            <v>CE_10</v>
          </cell>
          <cell r="AO1124">
            <v>626400</v>
          </cell>
          <cell r="AP1124" t="str">
            <v>0</v>
          </cell>
          <cell r="AQ1124">
            <v>0</v>
          </cell>
          <cell r="AR1124" t="str">
            <v>0</v>
          </cell>
          <cell r="AS1124">
            <v>0</v>
          </cell>
          <cell r="AT1124">
            <v>626400</v>
          </cell>
          <cell r="AU1124">
            <v>0</v>
          </cell>
        </row>
        <row r="1125">
          <cell r="A1125">
            <v>391320525</v>
          </cell>
          <cell r="B1125" t="str">
            <v>GIT Censo Económico</v>
          </cell>
          <cell r="C1125" t="str">
            <v>CE</v>
          </cell>
          <cell r="D1125" t="str">
            <v>CE_2025_DRA_BDC</v>
          </cell>
          <cell r="E1125" t="str">
            <v>Censo Economico</v>
          </cell>
          <cell r="F1125" t="str">
            <v>Producción de información estructural</v>
          </cell>
          <cell r="G1125" t="str">
            <v>Bases de datos Censal</v>
          </cell>
          <cell r="H1125" t="str">
            <v>CE-Producción de información estructural-Bases de datos Censal</v>
          </cell>
          <cell r="I1125" t="str">
            <v>202300000000099</v>
          </cell>
          <cell r="J1125" t="str">
            <v>DIRECCIÓN TERRITORIAL CENTRO ORIENTE</v>
          </cell>
          <cell r="K1125" t="str">
            <v>CÚCUTA</v>
          </cell>
          <cell r="L1125" t="str">
            <v>Transporte</v>
          </cell>
          <cell r="M1125" t="str">
            <v>urbano</v>
          </cell>
          <cell r="T1125" t="str">
            <v>2025-02-03</v>
          </cell>
          <cell r="U1125">
            <v>1620000</v>
          </cell>
          <cell r="V1125">
            <v>1620000</v>
          </cell>
          <cell r="W1125">
            <v>0</v>
          </cell>
          <cell r="X1125" t="str">
            <v>NO</v>
          </cell>
          <cell r="Y1125" t="str">
            <v>NO</v>
          </cell>
          <cell r="Z1125" t="str">
            <v>26725</v>
          </cell>
          <cell r="AA1125">
            <v>1620000</v>
          </cell>
          <cell r="AB1125">
            <v>0</v>
          </cell>
          <cell r="AC1125" t="str">
            <v>1944</v>
          </cell>
          <cell r="AD1125" t="str">
            <v>Dirección Territorial Bucaramanga</v>
          </cell>
          <cell r="AE1125" t="str">
            <v>N/A</v>
          </cell>
          <cell r="AF1125" t="str">
            <v>BARRIDO - TRANSPORTE URBANO - TERRITORIAL - SUPERVISOR</v>
          </cell>
          <cell r="AG1125" t="str">
            <v>CE_10 - Consolidar el Informe de evaluación de la fase de procesamiento y análisis</v>
          </cell>
          <cell r="AH1125">
            <v>1</v>
          </cell>
          <cell r="AI1125">
            <v>0</v>
          </cell>
          <cell r="AJ1125">
            <v>0</v>
          </cell>
          <cell r="AK1125">
            <v>0</v>
          </cell>
          <cell r="AL1125">
            <v>0</v>
          </cell>
          <cell r="AM1125">
            <v>1</v>
          </cell>
          <cell r="AN1125" t="str">
            <v>CE_10</v>
          </cell>
          <cell r="AO1125">
            <v>1620000</v>
          </cell>
          <cell r="AP1125" t="str">
            <v>0</v>
          </cell>
          <cell r="AQ1125">
            <v>0</v>
          </cell>
          <cell r="AR1125" t="str">
            <v>0</v>
          </cell>
          <cell r="AS1125">
            <v>0</v>
          </cell>
          <cell r="AT1125">
            <v>1620000</v>
          </cell>
          <cell r="AU1125">
            <v>0</v>
          </cell>
        </row>
        <row r="1126">
          <cell r="A1126">
            <v>391420525</v>
          </cell>
          <cell r="B1126" t="str">
            <v>GIT Censo Económico</v>
          </cell>
          <cell r="C1126" t="str">
            <v>CE</v>
          </cell>
          <cell r="D1126" t="str">
            <v>CE_2025_DRA_BDC</v>
          </cell>
          <cell r="E1126" t="str">
            <v>Censo Economico</v>
          </cell>
          <cell r="F1126" t="str">
            <v>Producción de información estructural</v>
          </cell>
          <cell r="G1126" t="str">
            <v>Bases de datos Censal</v>
          </cell>
          <cell r="H1126" t="str">
            <v>CE-Producción de información estructural-Bases de datos Censal</v>
          </cell>
          <cell r="I1126" t="str">
            <v>202300000000099</v>
          </cell>
          <cell r="J1126" t="str">
            <v>DIRECCIÓN TERRITORIAL CENTRO ORIENTE</v>
          </cell>
          <cell r="K1126" t="str">
            <v>CÚCUTA</v>
          </cell>
          <cell r="L1126" t="str">
            <v>Transporte</v>
          </cell>
          <cell r="M1126" t="str">
            <v>urbano</v>
          </cell>
          <cell r="T1126" t="str">
            <v>2025-02-03</v>
          </cell>
          <cell r="U1126">
            <v>324000</v>
          </cell>
          <cell r="V1126">
            <v>324000</v>
          </cell>
          <cell r="W1126">
            <v>0</v>
          </cell>
          <cell r="X1126" t="str">
            <v>NO</v>
          </cell>
          <cell r="Y1126" t="str">
            <v>NO</v>
          </cell>
          <cell r="Z1126" t="str">
            <v>26825</v>
          </cell>
          <cell r="AA1126">
            <v>324000</v>
          </cell>
          <cell r="AB1126">
            <v>0</v>
          </cell>
          <cell r="AC1126" t="str">
            <v>1945</v>
          </cell>
          <cell r="AD1126" t="str">
            <v>Dirección Territorial Bucaramanga</v>
          </cell>
          <cell r="AE1126" t="str">
            <v>N/A</v>
          </cell>
          <cell r="AF1126" t="str">
            <v>BARRIDO - TRANSPORTE URBANO - TERRITORIAL - COORDINADOR DE CAMPO</v>
          </cell>
          <cell r="AG1126" t="str">
            <v>CE_10 - Consolidar el Informe de evaluación de la fase de procesamiento y análisis</v>
          </cell>
          <cell r="AH1126">
            <v>1</v>
          </cell>
          <cell r="AI1126">
            <v>0</v>
          </cell>
          <cell r="AJ1126">
            <v>0</v>
          </cell>
          <cell r="AK1126">
            <v>0</v>
          </cell>
          <cell r="AL1126">
            <v>0</v>
          </cell>
          <cell r="AM1126">
            <v>1</v>
          </cell>
          <cell r="AN1126" t="str">
            <v>CE_10</v>
          </cell>
          <cell r="AO1126">
            <v>324000</v>
          </cell>
          <cell r="AP1126" t="str">
            <v>0</v>
          </cell>
          <cell r="AQ1126">
            <v>0</v>
          </cell>
          <cell r="AR1126" t="str">
            <v>0</v>
          </cell>
          <cell r="AS1126">
            <v>0</v>
          </cell>
          <cell r="AT1126">
            <v>324000</v>
          </cell>
          <cell r="AU1126">
            <v>0</v>
          </cell>
        </row>
        <row r="1127">
          <cell r="A1127">
            <v>355120525</v>
          </cell>
          <cell r="B1127" t="str">
            <v>GIT Censo Económico</v>
          </cell>
          <cell r="C1127" t="str">
            <v>CE</v>
          </cell>
          <cell r="D1127" t="str">
            <v>CE_2025_DRA_BDC</v>
          </cell>
          <cell r="E1127" t="str">
            <v>Censo Economico</v>
          </cell>
          <cell r="F1127" t="str">
            <v>Producción de información estructural</v>
          </cell>
          <cell r="G1127" t="str">
            <v>Bases de datos Censal</v>
          </cell>
          <cell r="H1127" t="str">
            <v>CE-Producción de información estructural-Bases de datos Censal</v>
          </cell>
          <cell r="I1127" t="str">
            <v>202300000000099</v>
          </cell>
          <cell r="J1127" t="str">
            <v>DIRECCIÓN TERRITORIAL NOROCCIDENTE</v>
          </cell>
          <cell r="K1127" t="str">
            <v>MEDELLÍN</v>
          </cell>
          <cell r="L1127" t="str">
            <v>Transporte</v>
          </cell>
          <cell r="M1127" t="str">
            <v>otros</v>
          </cell>
          <cell r="T1127" t="str">
            <v>2025-01-15</v>
          </cell>
          <cell r="U1127">
            <v>5520000</v>
          </cell>
          <cell r="V1127">
            <v>5520000</v>
          </cell>
          <cell r="W1127">
            <v>0</v>
          </cell>
          <cell r="X1127" t="str">
            <v>no</v>
          </cell>
          <cell r="Y1127" t="str">
            <v>no</v>
          </cell>
          <cell r="Z1127" t="str">
            <v>37725</v>
          </cell>
          <cell r="AA1127">
            <v>5520000</v>
          </cell>
          <cell r="AB1127">
            <v>0</v>
          </cell>
          <cell r="AC1127" t="str">
            <v>4823</v>
          </cell>
          <cell r="AD1127" t="str">
            <v>Dirección Territorial Medellín</v>
          </cell>
          <cell r="AE1127" t="str">
            <v>N/A</v>
          </cell>
          <cell r="AF1127" t="str">
            <v>BARRIDO - TRANSPORTE INTERMUNICIPAL - TERRITORIAL - CENSISTA RUTA</v>
          </cell>
          <cell r="AG1127" t="str">
            <v>CE_10 - Consolidar el Informe de evaluación de la fase de procesamiento y análisis</v>
          </cell>
          <cell r="AH1127">
            <v>1</v>
          </cell>
          <cell r="AI1127">
            <v>0</v>
          </cell>
          <cell r="AJ1127">
            <v>0</v>
          </cell>
          <cell r="AK1127">
            <v>0</v>
          </cell>
          <cell r="AL1127">
            <v>0</v>
          </cell>
          <cell r="AM1127">
            <v>1</v>
          </cell>
          <cell r="AN1127" t="str">
            <v>CE_10</v>
          </cell>
          <cell r="AO1127">
            <v>5520000</v>
          </cell>
          <cell r="AP1127" t="str">
            <v>0</v>
          </cell>
          <cell r="AQ1127">
            <v>0</v>
          </cell>
          <cell r="AR1127" t="str">
            <v>0</v>
          </cell>
          <cell r="AS1127">
            <v>0</v>
          </cell>
          <cell r="AT1127">
            <v>5520000</v>
          </cell>
          <cell r="AU1127">
            <v>0</v>
          </cell>
        </row>
        <row r="1128">
          <cell r="A1128">
            <v>391620525</v>
          </cell>
          <cell r="B1128" t="str">
            <v>GIT Censo Económico</v>
          </cell>
          <cell r="C1128" t="str">
            <v>CE</v>
          </cell>
          <cell r="D1128" t="str">
            <v>CE_2025_DRA_BDC</v>
          </cell>
          <cell r="E1128" t="str">
            <v>Censo Economico</v>
          </cell>
          <cell r="F1128" t="str">
            <v>Producción de información estructural</v>
          </cell>
          <cell r="G1128" t="str">
            <v>Bases de datos Censal</v>
          </cell>
          <cell r="H1128" t="str">
            <v>CE-Producción de información estructural-Bases de datos Censal</v>
          </cell>
          <cell r="I1128" t="str">
            <v>202300000000099</v>
          </cell>
          <cell r="J1128" t="str">
            <v>DIRECCIÓN TERRITORIAL CENTRO</v>
          </cell>
          <cell r="K1128" t="str">
            <v>BOGOTÁ</v>
          </cell>
          <cell r="L1128" t="str">
            <v>Transporte</v>
          </cell>
          <cell r="M1128" t="str">
            <v>urbano</v>
          </cell>
          <cell r="T1128" t="str">
            <v>2025-02-04</v>
          </cell>
          <cell r="U1128">
            <v>1035000</v>
          </cell>
          <cell r="V1128">
            <v>1035000</v>
          </cell>
          <cell r="W1128">
            <v>0</v>
          </cell>
          <cell r="X1128" t="str">
            <v>no</v>
          </cell>
          <cell r="Y1128" t="str">
            <v>no</v>
          </cell>
          <cell r="Z1128" t="str">
            <v>90325</v>
          </cell>
          <cell r="AA1128">
            <v>1035000</v>
          </cell>
          <cell r="AB1128">
            <v>0</v>
          </cell>
          <cell r="AC1128" t="str">
            <v>1921</v>
          </cell>
          <cell r="AD1128" t="str">
            <v>Dirección Territorial Bogotá</v>
          </cell>
          <cell r="AE1128" t="str">
            <v>N/A</v>
          </cell>
          <cell r="AF1128" t="str">
            <v>BARRIDO - TRANSPORTE URBANO - TERRITORIAL - CENSISTA RROM</v>
          </cell>
          <cell r="AG1128" t="str">
            <v>CE_10 - Consolidar el Informe de evaluación de la fase de procesamiento y análisis</v>
          </cell>
          <cell r="AH1128">
            <v>1</v>
          </cell>
          <cell r="AI1128">
            <v>0</v>
          </cell>
          <cell r="AJ1128">
            <v>0</v>
          </cell>
          <cell r="AK1128">
            <v>0</v>
          </cell>
          <cell r="AL1128">
            <v>0</v>
          </cell>
          <cell r="AM1128">
            <v>1</v>
          </cell>
          <cell r="AN1128" t="str">
            <v>CE_10</v>
          </cell>
          <cell r="AO1128">
            <v>1035000</v>
          </cell>
          <cell r="AP1128" t="str">
            <v>0</v>
          </cell>
          <cell r="AQ1128">
            <v>0</v>
          </cell>
          <cell r="AR1128" t="str">
            <v>0</v>
          </cell>
          <cell r="AS1128">
            <v>0</v>
          </cell>
          <cell r="AT1128">
            <v>1035000</v>
          </cell>
          <cell r="AU1128">
            <v>0</v>
          </cell>
        </row>
        <row r="1129">
          <cell r="A1129">
            <v>355220525</v>
          </cell>
          <cell r="B1129" t="str">
            <v>GIT Censo Económico</v>
          </cell>
          <cell r="C1129" t="str">
            <v>CE</v>
          </cell>
          <cell r="D1129" t="str">
            <v>CE_2025_DRA_BDC</v>
          </cell>
          <cell r="E1129" t="str">
            <v>Censo Economico</v>
          </cell>
          <cell r="F1129" t="str">
            <v>Producción de información estructural</v>
          </cell>
          <cell r="G1129" t="str">
            <v>Bases de datos Censal</v>
          </cell>
          <cell r="H1129" t="str">
            <v>CE-Producción de información estructural-Bases de datos Censal</v>
          </cell>
          <cell r="I1129" t="str">
            <v>202300000000099</v>
          </cell>
          <cell r="J1129" t="str">
            <v>DIRECCIÓN TERRITORIAL NOROCCIDENTE</v>
          </cell>
          <cell r="K1129" t="str">
            <v>MEDELLÍN</v>
          </cell>
          <cell r="L1129" t="str">
            <v>Transporte</v>
          </cell>
          <cell r="M1129" t="str">
            <v>otros</v>
          </cell>
          <cell r="T1129" t="str">
            <v>2025-03-03</v>
          </cell>
          <cell r="U1129">
            <v>240000</v>
          </cell>
          <cell r="V1129">
            <v>240000</v>
          </cell>
          <cell r="W1129">
            <v>0</v>
          </cell>
          <cell r="X1129" t="str">
            <v>no</v>
          </cell>
          <cell r="Y1129" t="str">
            <v>no</v>
          </cell>
          <cell r="Z1129" t="str">
            <v>40125</v>
          </cell>
          <cell r="AA1129">
            <v>240000</v>
          </cell>
          <cell r="AB1129">
            <v>0</v>
          </cell>
          <cell r="AC1129" t="str">
            <v>4826</v>
          </cell>
          <cell r="AD1129" t="str">
            <v>Dirección Territorial Medellín</v>
          </cell>
          <cell r="AE1129" t="str">
            <v>N/A</v>
          </cell>
          <cell r="AF1129" t="str">
            <v>BARRIDO - TRANSPORTE INTERMUNICIPAL - TERRITORIAL - COORDINADOR RUTA</v>
          </cell>
          <cell r="AG1129" t="str">
            <v>CE_10 - Consolidar el Informe de evaluación de la fase de procesamiento y análisis</v>
          </cell>
          <cell r="AH1129">
            <v>1</v>
          </cell>
          <cell r="AI1129">
            <v>0</v>
          </cell>
          <cell r="AJ1129">
            <v>0</v>
          </cell>
          <cell r="AK1129">
            <v>0</v>
          </cell>
          <cell r="AL1129">
            <v>0</v>
          </cell>
          <cell r="AM1129">
            <v>1</v>
          </cell>
          <cell r="AN1129" t="str">
            <v>CE_10</v>
          </cell>
          <cell r="AO1129">
            <v>240000</v>
          </cell>
          <cell r="AP1129" t="str">
            <v>0</v>
          </cell>
          <cell r="AQ1129">
            <v>0</v>
          </cell>
          <cell r="AR1129" t="str">
            <v>0</v>
          </cell>
          <cell r="AS1129">
            <v>0</v>
          </cell>
          <cell r="AT1129">
            <v>240000</v>
          </cell>
          <cell r="AU1129">
            <v>0</v>
          </cell>
        </row>
        <row r="1130">
          <cell r="A1130">
            <v>391720525</v>
          </cell>
          <cell r="B1130" t="str">
            <v>GIT Censo Económico</v>
          </cell>
          <cell r="C1130" t="str">
            <v>CE</v>
          </cell>
          <cell r="D1130" t="str">
            <v>CE_2025_DRA_BDC</v>
          </cell>
          <cell r="E1130" t="str">
            <v>Censo Economico</v>
          </cell>
          <cell r="F1130" t="str">
            <v>Producción de información estructural</v>
          </cell>
          <cell r="G1130" t="str">
            <v>Bases de datos Censal</v>
          </cell>
          <cell r="H1130" t="str">
            <v>CE-Producción de información estructural-Bases de datos Censal</v>
          </cell>
          <cell r="I1130" t="str">
            <v>202300000000099</v>
          </cell>
          <cell r="J1130" t="str">
            <v>DIRECCIÓN TERRITORIAL SUR OCCIDENTE</v>
          </cell>
          <cell r="K1130" t="str">
            <v>CALI</v>
          </cell>
          <cell r="L1130" t="str">
            <v>Transporte</v>
          </cell>
          <cell r="M1130" t="str">
            <v>otros</v>
          </cell>
          <cell r="T1130" t="str">
            <v>2025-01-30</v>
          </cell>
          <cell r="U1130">
            <v>760000</v>
          </cell>
          <cell r="V1130">
            <v>760000</v>
          </cell>
          <cell r="W1130">
            <v>0</v>
          </cell>
          <cell r="X1130" t="str">
            <v>no</v>
          </cell>
          <cell r="Y1130" t="str">
            <v>no</v>
          </cell>
          <cell r="Z1130" t="str">
            <v>40725</v>
          </cell>
          <cell r="AA1130">
            <v>760000</v>
          </cell>
          <cell r="AB1130">
            <v>0</v>
          </cell>
          <cell r="AC1130" t="str">
            <v>5280</v>
          </cell>
          <cell r="AD1130" t="str">
            <v>Dirección Territorial Cali</v>
          </cell>
          <cell r="AE1130" t="str">
            <v>TRANSPORTES - ACTIVIDADES OPERATIVAS Y POSTOPOERATIVAS</v>
          </cell>
          <cell r="AF1130" t="str">
            <v>760000</v>
          </cell>
          <cell r="AG1130" t="str">
            <v>CE_10 - Consolidar el Informe de evaluación de la fase de procesamiento y análisis</v>
          </cell>
          <cell r="AH1130">
            <v>1</v>
          </cell>
          <cell r="AI1130">
            <v>0</v>
          </cell>
          <cell r="AJ1130">
            <v>0</v>
          </cell>
          <cell r="AK1130">
            <v>0</v>
          </cell>
          <cell r="AL1130">
            <v>0</v>
          </cell>
          <cell r="AM1130">
            <v>1</v>
          </cell>
          <cell r="AN1130" t="str">
            <v>CE_10</v>
          </cell>
          <cell r="AO1130">
            <v>760000</v>
          </cell>
          <cell r="AP1130" t="str">
            <v>0</v>
          </cell>
          <cell r="AQ1130">
            <v>0</v>
          </cell>
          <cell r="AR1130" t="str">
            <v>0</v>
          </cell>
          <cell r="AS1130">
            <v>0</v>
          </cell>
          <cell r="AT1130">
            <v>760000</v>
          </cell>
          <cell r="AU1130">
            <v>0</v>
          </cell>
        </row>
        <row r="1131">
          <cell r="A1131">
            <v>391820525</v>
          </cell>
          <cell r="B1131" t="str">
            <v>GIT Censo Económico</v>
          </cell>
          <cell r="C1131" t="str">
            <v>CE</v>
          </cell>
          <cell r="D1131" t="str">
            <v>CE_2025_DRA_BDC</v>
          </cell>
          <cell r="E1131" t="str">
            <v>Censo Economico</v>
          </cell>
          <cell r="F1131" t="str">
            <v>Producción de información estructural</v>
          </cell>
          <cell r="G1131" t="str">
            <v>Bases de datos Censal</v>
          </cell>
          <cell r="H1131" t="str">
            <v>CE-Producción de información estructural-Bases de datos Censal</v>
          </cell>
          <cell r="I1131" t="str">
            <v>202300000000099</v>
          </cell>
          <cell r="J1131" t="str">
            <v>DIRECCIÓN TERRITORIAL NORTE</v>
          </cell>
          <cell r="K1131" t="str">
            <v>BARRANQUILLA</v>
          </cell>
          <cell r="L1131" t="str">
            <v>Transporte</v>
          </cell>
          <cell r="M1131" t="str">
            <v>otros</v>
          </cell>
          <cell r="T1131" t="str">
            <v>2025-02-03</v>
          </cell>
          <cell r="U1131">
            <v>1900000</v>
          </cell>
          <cell r="V1131">
            <v>1900000</v>
          </cell>
          <cell r="W1131">
            <v>0</v>
          </cell>
          <cell r="X1131" t="str">
            <v>no</v>
          </cell>
          <cell r="Y1131" t="str">
            <v>no</v>
          </cell>
          <cell r="Z1131" t="str">
            <v>71125</v>
          </cell>
          <cell r="AA1131">
            <v>1900000</v>
          </cell>
          <cell r="AB1131">
            <v>0</v>
          </cell>
          <cell r="AC1131" t="str">
            <v>3814</v>
          </cell>
          <cell r="AD1131" t="str">
            <v>Dirección Territorial Barranquilla</v>
          </cell>
          <cell r="AE1131" t="str">
            <v>N/A</v>
          </cell>
          <cell r="AF1131" t="str">
            <v>BARRIDO - TRANSPORTE ESPECIAL - TERRITORIAL</v>
          </cell>
          <cell r="AG1131" t="str">
            <v>CE_10 - Consolidar el Informe de evaluación de la fase de procesamiento y análisis</v>
          </cell>
          <cell r="AH1131">
            <v>1</v>
          </cell>
          <cell r="AI1131">
            <v>0</v>
          </cell>
          <cell r="AJ1131">
            <v>0</v>
          </cell>
          <cell r="AK1131">
            <v>0</v>
          </cell>
          <cell r="AL1131">
            <v>0</v>
          </cell>
          <cell r="AM1131">
            <v>1</v>
          </cell>
          <cell r="AN1131" t="str">
            <v>CE_10</v>
          </cell>
          <cell r="AO1131">
            <v>1900000</v>
          </cell>
          <cell r="AP1131" t="str">
            <v>0</v>
          </cell>
          <cell r="AQ1131">
            <v>0</v>
          </cell>
          <cell r="AR1131" t="str">
            <v>0</v>
          </cell>
          <cell r="AS1131">
            <v>0</v>
          </cell>
          <cell r="AT1131">
            <v>1900000</v>
          </cell>
          <cell r="AU1131">
            <v>0</v>
          </cell>
        </row>
        <row r="1132">
          <cell r="A1132">
            <v>392020525</v>
          </cell>
          <cell r="B1132" t="str">
            <v>GIT Censo Económico</v>
          </cell>
          <cell r="C1132" t="str">
            <v>CE</v>
          </cell>
          <cell r="D1132" t="str">
            <v>CE_2025_DRA_BDC</v>
          </cell>
          <cell r="E1132" t="str">
            <v>Censo Economico</v>
          </cell>
          <cell r="F1132" t="str">
            <v>Producción de información estructural</v>
          </cell>
          <cell r="G1132" t="str">
            <v>Bases de datos Censal</v>
          </cell>
          <cell r="H1132" t="str">
            <v>CE-Producción de información estructural-Bases de datos Censal</v>
          </cell>
          <cell r="I1132" t="str">
            <v>202300000000099</v>
          </cell>
          <cell r="J1132" t="str">
            <v>DIRECCIÓN TERRITORIAL NOROCCIDENTE</v>
          </cell>
          <cell r="K1132" t="str">
            <v>QUIBDÓ</v>
          </cell>
          <cell r="L1132" t="str">
            <v>Transporte</v>
          </cell>
          <cell r="M1132" t="str">
            <v>otros</v>
          </cell>
          <cell r="T1132" t="str">
            <v>2025-03-14</v>
          </cell>
          <cell r="U1132">
            <v>22500000</v>
          </cell>
          <cell r="V1132">
            <v>22500000</v>
          </cell>
          <cell r="W1132">
            <v>0</v>
          </cell>
          <cell r="X1132" t="str">
            <v>no</v>
          </cell>
          <cell r="Y1132" t="str">
            <v>no</v>
          </cell>
          <cell r="Z1132" t="str">
            <v>41925</v>
          </cell>
          <cell r="AA1132">
            <v>22500000</v>
          </cell>
          <cell r="AB1132">
            <v>0</v>
          </cell>
          <cell r="AC1132" t="str">
            <v>3038</v>
          </cell>
          <cell r="AD1132" t="str">
            <v>Dirección Territorial Medellín</v>
          </cell>
          <cell r="AE1132" t="str">
            <v>N/A</v>
          </cell>
          <cell r="AF1132" t="str">
            <v>BARRIDO - TRANSPORTE ESPECIAL - TERRITORIAL</v>
          </cell>
          <cell r="AG1132" t="str">
            <v>CE_10 - Consolidar el Informe de evaluación de la fase de procesamiento y análisis</v>
          </cell>
          <cell r="AH1132">
            <v>1</v>
          </cell>
          <cell r="AI1132">
            <v>0</v>
          </cell>
          <cell r="AJ1132">
            <v>0</v>
          </cell>
          <cell r="AK1132">
            <v>0</v>
          </cell>
          <cell r="AL1132">
            <v>0</v>
          </cell>
          <cell r="AM1132">
            <v>1</v>
          </cell>
          <cell r="AN1132" t="str">
            <v>CE_10</v>
          </cell>
          <cell r="AO1132">
            <v>22500000</v>
          </cell>
          <cell r="AP1132" t="str">
            <v>0</v>
          </cell>
          <cell r="AQ1132">
            <v>0</v>
          </cell>
          <cell r="AR1132" t="str">
            <v>0</v>
          </cell>
          <cell r="AS1132">
            <v>0</v>
          </cell>
          <cell r="AT1132">
            <v>22500000</v>
          </cell>
          <cell r="AU1132">
            <v>0</v>
          </cell>
        </row>
        <row r="1133">
          <cell r="A1133">
            <v>391920525</v>
          </cell>
          <cell r="B1133" t="str">
            <v>GIT Censo Económico</v>
          </cell>
          <cell r="C1133" t="str">
            <v>CE</v>
          </cell>
          <cell r="D1133" t="str">
            <v>CE_2025_DRA_BDC</v>
          </cell>
          <cell r="E1133" t="str">
            <v>Censo Economico</v>
          </cell>
          <cell r="F1133" t="str">
            <v>Producción de información estructural</v>
          </cell>
          <cell r="G1133" t="str">
            <v>Bases de datos Censal</v>
          </cell>
          <cell r="H1133" t="str">
            <v>CE-Producción de información estructural-Bases de datos Censal</v>
          </cell>
          <cell r="I1133" t="str">
            <v>202300000000099</v>
          </cell>
          <cell r="J1133" t="str">
            <v>DIRECCIÓN TERRITORIAL SUR OCCIDENTE</v>
          </cell>
          <cell r="K1133" t="str">
            <v>CALI</v>
          </cell>
          <cell r="L1133" t="str">
            <v>Transporte</v>
          </cell>
          <cell r="M1133" t="str">
            <v>otros</v>
          </cell>
          <cell r="T1133" t="str">
            <v>2025-02-04</v>
          </cell>
          <cell r="U1133">
            <v>47765923</v>
          </cell>
          <cell r="V1133">
            <v>47765923</v>
          </cell>
          <cell r="W1133">
            <v>0</v>
          </cell>
          <cell r="X1133" t="str">
            <v>no</v>
          </cell>
          <cell r="Y1133" t="str">
            <v>no</v>
          </cell>
          <cell r="Z1133" t="str">
            <v>44425, 40725, 42625</v>
          </cell>
          <cell r="AA1133">
            <v>47765923</v>
          </cell>
          <cell r="AB1133">
            <v>0</v>
          </cell>
          <cell r="AC1133" t="str">
            <v>5283, 5280, 1903</v>
          </cell>
          <cell r="AD1133" t="str">
            <v>Dirección Territorial Cali, Dirección Territorial Cali, Dirección Territorial Cali</v>
          </cell>
          <cell r="AE1133" t="str">
            <v>N/A</v>
          </cell>
          <cell r="AF1133" t="str">
            <v>BARRIDO - TRANSPORTE ESPECIAL - TERRITORIAL</v>
          </cell>
          <cell r="AG1133" t="str">
            <v>CE_10 - Consolidar el Informe de evaluación de la fase de procesamiento y análisis</v>
          </cell>
          <cell r="AH1133">
            <v>1</v>
          </cell>
          <cell r="AI1133">
            <v>0</v>
          </cell>
          <cell r="AJ1133">
            <v>0</v>
          </cell>
          <cell r="AK1133">
            <v>0</v>
          </cell>
          <cell r="AL1133">
            <v>0</v>
          </cell>
          <cell r="AM1133">
            <v>1</v>
          </cell>
          <cell r="AN1133" t="str">
            <v>CE_10</v>
          </cell>
          <cell r="AO1133">
            <v>47765923</v>
          </cell>
          <cell r="AP1133" t="str">
            <v>0</v>
          </cell>
          <cell r="AQ1133">
            <v>0</v>
          </cell>
          <cell r="AR1133" t="str">
            <v>0</v>
          </cell>
          <cell r="AS1133">
            <v>0</v>
          </cell>
          <cell r="AT1133">
            <v>47765923</v>
          </cell>
          <cell r="AU1133">
            <v>0</v>
          </cell>
        </row>
        <row r="1134">
          <cell r="A1134">
            <v>354620525</v>
          </cell>
          <cell r="B1134" t="str">
            <v>GIT Censo Económico</v>
          </cell>
          <cell r="C1134" t="str">
            <v>CE</v>
          </cell>
          <cell r="D1134" t="str">
            <v>CE_2025_DRA_BDC</v>
          </cell>
          <cell r="E1134" t="str">
            <v>Censo Economico</v>
          </cell>
          <cell r="F1134" t="str">
            <v>Producción de información estructural</v>
          </cell>
          <cell r="G1134" t="str">
            <v>Bases de datos Censal</v>
          </cell>
          <cell r="H1134" t="str">
            <v>CE-Producción de información estructural-Bases de datos Censal</v>
          </cell>
          <cell r="I1134" t="str">
            <v>202300000000099</v>
          </cell>
          <cell r="J1134" t="str">
            <v>DIRECCIÓN TERRITORIAL NOROCCIDENTE</v>
          </cell>
          <cell r="K1134" t="str">
            <v>MEDELLÍN</v>
          </cell>
          <cell r="L1134" t="str">
            <v>Transporte</v>
          </cell>
          <cell r="M1134" t="str">
            <v>urbano</v>
          </cell>
          <cell r="T1134" t="str">
            <v>2025-01-15</v>
          </cell>
          <cell r="U1134">
            <v>85378800</v>
          </cell>
          <cell r="V1134">
            <v>85378800</v>
          </cell>
          <cell r="W1134">
            <v>0</v>
          </cell>
          <cell r="X1134" t="str">
            <v>no</v>
          </cell>
          <cell r="Y1134" t="str">
            <v>no</v>
          </cell>
          <cell r="Z1134" t="str">
            <v>29625</v>
          </cell>
          <cell r="AA1134">
            <v>85378800</v>
          </cell>
          <cell r="AB1134">
            <v>0</v>
          </cell>
          <cell r="AC1134" t="str">
            <v>4825</v>
          </cell>
          <cell r="AD1134" t="str">
            <v>Dirección Territorial Medellín</v>
          </cell>
          <cell r="AE1134" t="str">
            <v>N/A</v>
          </cell>
          <cell r="AF1134" t="str">
            <v>BARRIDO - TRANSPORTE URBANO - TERRITORIAL - CENSISTA</v>
          </cell>
          <cell r="AG1134" t="str">
            <v>CE_10 - Consolidar el Informe de evaluación de la fase de procesamiento y análisis</v>
          </cell>
          <cell r="AH1134">
            <v>1</v>
          </cell>
          <cell r="AI1134">
            <v>0</v>
          </cell>
          <cell r="AJ1134">
            <v>0</v>
          </cell>
          <cell r="AK1134">
            <v>0</v>
          </cell>
          <cell r="AL1134">
            <v>0</v>
          </cell>
          <cell r="AM1134">
            <v>1</v>
          </cell>
          <cell r="AN1134" t="str">
            <v>CE_10</v>
          </cell>
          <cell r="AO1134">
            <v>85378800</v>
          </cell>
          <cell r="AP1134" t="str">
            <v>0</v>
          </cell>
          <cell r="AQ1134">
            <v>0</v>
          </cell>
          <cell r="AR1134" t="str">
            <v>0</v>
          </cell>
          <cell r="AS1134">
            <v>0</v>
          </cell>
          <cell r="AT1134">
            <v>85378800</v>
          </cell>
          <cell r="AU1134">
            <v>0</v>
          </cell>
        </row>
        <row r="1135">
          <cell r="A1135">
            <v>400120525</v>
          </cell>
          <cell r="B1135" t="str">
            <v>GIT Censo Económico</v>
          </cell>
          <cell r="C1135" t="str">
            <v>CE</v>
          </cell>
          <cell r="D1135" t="str">
            <v>CE_2025_DRA_BDC</v>
          </cell>
          <cell r="E1135" t="str">
            <v>Censo Economico</v>
          </cell>
          <cell r="F1135" t="str">
            <v>Producción de información estructural</v>
          </cell>
          <cell r="G1135" t="str">
            <v>Bases de datos Censal</v>
          </cell>
          <cell r="H1135" t="str">
            <v>CE-Producción de información estructural-Bases de datos Censal</v>
          </cell>
          <cell r="I1135" t="str">
            <v>202300000000099</v>
          </cell>
          <cell r="J1135" t="str">
            <v>DIRECCIÓN TERRITORIAL CENTRO</v>
          </cell>
          <cell r="K1135" t="str">
            <v>BOGOTÁ</v>
          </cell>
          <cell r="L1135" t="str">
            <v>Transporte</v>
          </cell>
          <cell r="M1135" t="str">
            <v>otros</v>
          </cell>
          <cell r="T1135" t="str">
            <v>2025-02-10</v>
          </cell>
          <cell r="U1135">
            <v>2100000</v>
          </cell>
          <cell r="V1135">
            <v>2100000</v>
          </cell>
          <cell r="W1135">
            <v>0</v>
          </cell>
          <cell r="X1135" t="str">
            <v>no</v>
          </cell>
          <cell r="Y1135" t="str">
            <v>no</v>
          </cell>
          <cell r="Z1135" t="str">
            <v>90525</v>
          </cell>
          <cell r="AA1135">
            <v>2100000</v>
          </cell>
          <cell r="AB1135">
            <v>0</v>
          </cell>
          <cell r="AC1135" t="str">
            <v>1928</v>
          </cell>
          <cell r="AD1135" t="str">
            <v>Dirección Territorial Bogotá</v>
          </cell>
          <cell r="AE1135" t="str">
            <v>BARRIDO - OTROS TRANSPORTES - TERRITORIAL - CENSISTA RROM</v>
          </cell>
          <cell r="AF1135" t="str">
            <v>BARRIDO - OTROS TRANSPORTES - TERRITORIAL - CENSISTA RROM</v>
          </cell>
          <cell r="AG1135" t="str">
            <v>CE_10 - Consolidar el Informe de evaluación de la fase de procesamiento y análisis</v>
          </cell>
          <cell r="AH1135">
            <v>1</v>
          </cell>
          <cell r="AI1135">
            <v>0</v>
          </cell>
          <cell r="AJ1135">
            <v>0</v>
          </cell>
          <cell r="AK1135">
            <v>0</v>
          </cell>
          <cell r="AL1135">
            <v>0</v>
          </cell>
          <cell r="AM1135">
            <v>1</v>
          </cell>
          <cell r="AN1135" t="str">
            <v>CE_10</v>
          </cell>
          <cell r="AO1135">
            <v>2100000</v>
          </cell>
          <cell r="AP1135" t="str">
            <v>0</v>
          </cell>
          <cell r="AQ1135">
            <v>0</v>
          </cell>
          <cell r="AR1135" t="str">
            <v>0</v>
          </cell>
          <cell r="AS1135">
            <v>0</v>
          </cell>
          <cell r="AT1135">
            <v>2100000</v>
          </cell>
          <cell r="AU1135">
            <v>0</v>
          </cell>
        </row>
        <row r="1136">
          <cell r="A1136">
            <v>388320525</v>
          </cell>
          <cell r="B1136" t="str">
            <v>GIT Censo Económico</v>
          </cell>
          <cell r="C1136" t="str">
            <v>CE</v>
          </cell>
          <cell r="D1136" t="str">
            <v>CE_2025_DRA_BDC</v>
          </cell>
          <cell r="E1136" t="str">
            <v>Censo Economico</v>
          </cell>
          <cell r="F1136" t="str">
            <v>Producción de información estructural</v>
          </cell>
          <cell r="G1136" t="str">
            <v>Bases de datos Censal</v>
          </cell>
          <cell r="H1136" t="str">
            <v>CE-Producción de información estructural-Bases de datos Censal</v>
          </cell>
          <cell r="I1136" t="str">
            <v>202300000000099</v>
          </cell>
          <cell r="J1136" t="str">
            <v>DIRECCIÓN TERRITORIAL NORTE</v>
          </cell>
          <cell r="K1136" t="str">
            <v>VALLEDUPAR</v>
          </cell>
          <cell r="L1136" t="str">
            <v>Transporte</v>
          </cell>
          <cell r="M1136" t="str">
            <v>urbano</v>
          </cell>
          <cell r="T1136" t="str">
            <v>2025-02-03</v>
          </cell>
          <cell r="U1136">
            <v>324000</v>
          </cell>
          <cell r="V1136">
            <v>324000</v>
          </cell>
          <cell r="W1136">
            <v>0</v>
          </cell>
          <cell r="X1136" t="str">
            <v>NO</v>
          </cell>
          <cell r="Y1136" t="str">
            <v>NO</v>
          </cell>
          <cell r="Z1136" t="str">
            <v>68025</v>
          </cell>
          <cell r="AA1136">
            <v>324000</v>
          </cell>
          <cell r="AB1136">
            <v>0</v>
          </cell>
          <cell r="AC1136" t="str">
            <v>1815</v>
          </cell>
          <cell r="AD1136" t="str">
            <v>Dirección Territorial Barranquilla</v>
          </cell>
          <cell r="AE1136" t="str">
            <v>N/A</v>
          </cell>
          <cell r="AF1136" t="str">
            <v>BARRIDO - TRANSPORTE URBANO - TERRITORIAL - SUPERVISOR</v>
          </cell>
          <cell r="AG1136" t="str">
            <v>CE_10 - Consolidar el Informe de evaluación de la fase de procesamiento y análisis</v>
          </cell>
          <cell r="AH1136">
            <v>1</v>
          </cell>
          <cell r="AI1136">
            <v>0</v>
          </cell>
          <cell r="AJ1136">
            <v>0</v>
          </cell>
          <cell r="AK1136">
            <v>0</v>
          </cell>
          <cell r="AL1136">
            <v>0</v>
          </cell>
          <cell r="AM1136">
            <v>1</v>
          </cell>
          <cell r="AN1136" t="str">
            <v>CE_10</v>
          </cell>
          <cell r="AO1136">
            <v>324000</v>
          </cell>
          <cell r="AP1136" t="str">
            <v>0</v>
          </cell>
          <cell r="AQ1136">
            <v>0</v>
          </cell>
          <cell r="AR1136" t="str">
            <v>0</v>
          </cell>
          <cell r="AS1136">
            <v>0</v>
          </cell>
          <cell r="AT1136">
            <v>324000</v>
          </cell>
          <cell r="AU1136">
            <v>0</v>
          </cell>
        </row>
        <row r="1137">
          <cell r="A1137">
            <v>390620525</v>
          </cell>
          <cell r="B1137" t="str">
            <v>GIT Censo Económico</v>
          </cell>
          <cell r="C1137" t="str">
            <v>CE</v>
          </cell>
          <cell r="D1137" t="str">
            <v>CE_2025_DRA_BDC</v>
          </cell>
          <cell r="E1137" t="str">
            <v>Censo Economico</v>
          </cell>
          <cell r="F1137" t="str">
            <v>Producción de información estructural</v>
          </cell>
          <cell r="G1137" t="str">
            <v>Bases de datos Censal</v>
          </cell>
          <cell r="H1137" t="str">
            <v>CE-Producción de información estructural-Bases de datos Censal</v>
          </cell>
          <cell r="I1137" t="str">
            <v>202300000000099</v>
          </cell>
          <cell r="J1137" t="str">
            <v>DIRECCIÓN TERRITORIAL SUR OCCIDENTE</v>
          </cell>
          <cell r="K1137" t="str">
            <v>POPAYÁN</v>
          </cell>
          <cell r="L1137" t="str">
            <v>Transporte</v>
          </cell>
          <cell r="M1137" t="str">
            <v>urbano</v>
          </cell>
          <cell r="T1137" t="str">
            <v>2025-02-03</v>
          </cell>
          <cell r="U1137">
            <v>1879200</v>
          </cell>
          <cell r="V1137">
            <v>1879200</v>
          </cell>
          <cell r="W1137">
            <v>0</v>
          </cell>
          <cell r="X1137" t="str">
            <v>NO</v>
          </cell>
          <cell r="Y1137" t="str">
            <v>NO</v>
          </cell>
          <cell r="Z1137" t="str">
            <v>41525</v>
          </cell>
          <cell r="AA1137">
            <v>1879200</v>
          </cell>
          <cell r="AB1137">
            <v>0</v>
          </cell>
          <cell r="AC1137" t="str">
            <v>1632</v>
          </cell>
          <cell r="AD1137" t="str">
            <v>Dirección Territorial Cali</v>
          </cell>
          <cell r="AE1137" t="str">
            <v>N/A</v>
          </cell>
          <cell r="AF1137" t="str">
            <v>BARRIDO - TRANSPORTE URBANO - TERRITORIAL - SUPERVIOR RUTA</v>
          </cell>
          <cell r="AG1137" t="str">
            <v>CE_10 - Consolidar el Informe de evaluación de la fase de procesamiento y análisis</v>
          </cell>
          <cell r="AH1137">
            <v>1</v>
          </cell>
          <cell r="AI1137">
            <v>0</v>
          </cell>
          <cell r="AJ1137">
            <v>0</v>
          </cell>
          <cell r="AK1137">
            <v>0</v>
          </cell>
          <cell r="AL1137">
            <v>0</v>
          </cell>
          <cell r="AM1137">
            <v>1</v>
          </cell>
          <cell r="AN1137" t="str">
            <v>CE_10</v>
          </cell>
          <cell r="AO1137">
            <v>1879200</v>
          </cell>
          <cell r="AP1137" t="str">
            <v>0</v>
          </cell>
          <cell r="AQ1137">
            <v>0</v>
          </cell>
          <cell r="AR1137" t="str">
            <v>0</v>
          </cell>
          <cell r="AS1137">
            <v>0</v>
          </cell>
          <cell r="AT1137">
            <v>1879200</v>
          </cell>
          <cell r="AU1137">
            <v>0</v>
          </cell>
        </row>
        <row r="1138">
          <cell r="A1138">
            <v>390920525</v>
          </cell>
          <cell r="B1138" t="str">
            <v>GIT Censo Económico</v>
          </cell>
          <cell r="C1138" t="str">
            <v>CE</v>
          </cell>
          <cell r="D1138" t="str">
            <v>CE_2025_DRA_BDC</v>
          </cell>
          <cell r="E1138" t="str">
            <v>Censo Economico</v>
          </cell>
          <cell r="F1138" t="str">
            <v>Producción de información estructural</v>
          </cell>
          <cell r="G1138" t="str">
            <v>Bases de datos Censal</v>
          </cell>
          <cell r="H1138" t="str">
            <v>CE-Producción de información estructural-Bases de datos Censal</v>
          </cell>
          <cell r="I1138" t="str">
            <v>202300000000099</v>
          </cell>
          <cell r="J1138" t="str">
            <v>DIRECCIÓN TERRITORIAL SUR OCCIDENTE</v>
          </cell>
          <cell r="K1138" t="str">
            <v>POPAYÁN</v>
          </cell>
          <cell r="L1138" t="str">
            <v>Transporte</v>
          </cell>
          <cell r="M1138" t="str">
            <v>otros</v>
          </cell>
          <cell r="T1138" t="str">
            <v>2025-02-03</v>
          </cell>
          <cell r="U1138">
            <v>360000</v>
          </cell>
          <cell r="V1138">
            <v>360000</v>
          </cell>
          <cell r="W1138">
            <v>0</v>
          </cell>
          <cell r="X1138" t="str">
            <v>NO</v>
          </cell>
          <cell r="Y1138" t="str">
            <v>NO</v>
          </cell>
          <cell r="Z1138" t="str">
            <v>41525</v>
          </cell>
          <cell r="AA1138">
            <v>360000</v>
          </cell>
          <cell r="AB1138">
            <v>0</v>
          </cell>
          <cell r="AC1138" t="str">
            <v>1632</v>
          </cell>
          <cell r="AD1138" t="str">
            <v>Dirección Territorial Cali</v>
          </cell>
          <cell r="AE1138" t="str">
            <v>BARRIDO - TRANSPORTE INTERMUNICIPAL - TERRITORIAL - SUPERVISOR RUTA</v>
          </cell>
          <cell r="AF1138" t="str">
            <v>BARRIDO - TRANSPORTE INTERMUNICIPAL - TERRITORIAL - SUPERVISOR RUTA</v>
          </cell>
          <cell r="AG1138" t="str">
            <v>CE_10 - Consolidar el Informe de evaluación de la fase de procesamiento y análisis</v>
          </cell>
          <cell r="AH1138">
            <v>1</v>
          </cell>
          <cell r="AI1138">
            <v>0</v>
          </cell>
          <cell r="AJ1138">
            <v>0</v>
          </cell>
          <cell r="AK1138">
            <v>0</v>
          </cell>
          <cell r="AL1138">
            <v>0</v>
          </cell>
          <cell r="AM1138">
            <v>1</v>
          </cell>
          <cell r="AN1138" t="str">
            <v>CE_10</v>
          </cell>
          <cell r="AO1138">
            <v>360000</v>
          </cell>
          <cell r="AP1138" t="str">
            <v>0</v>
          </cell>
          <cell r="AQ1138">
            <v>0</v>
          </cell>
          <cell r="AR1138" t="str">
            <v>0</v>
          </cell>
          <cell r="AS1138">
            <v>0</v>
          </cell>
          <cell r="AT1138">
            <v>360000</v>
          </cell>
          <cell r="AU1138">
            <v>0</v>
          </cell>
        </row>
        <row r="1139">
          <cell r="A1139">
            <v>387020525</v>
          </cell>
          <cell r="B1139" t="str">
            <v>GIT Censo Económico</v>
          </cell>
          <cell r="C1139" t="str">
            <v>CE</v>
          </cell>
          <cell r="D1139" t="str">
            <v>CE_2025_DRA_BDC</v>
          </cell>
          <cell r="E1139" t="str">
            <v>Censo Economico</v>
          </cell>
          <cell r="F1139" t="str">
            <v>Producción de información estructural</v>
          </cell>
          <cell r="G1139" t="str">
            <v>Bases de datos Censal</v>
          </cell>
          <cell r="H1139" t="str">
            <v>CE-Producción de información estructural-Bases de datos Censal</v>
          </cell>
          <cell r="I1139" t="str">
            <v>202300000000099</v>
          </cell>
          <cell r="J1139" t="str">
            <v>DIRECCIÓN TERRITORIAL NORTE</v>
          </cell>
          <cell r="K1139" t="str">
            <v>BARRANQUILLA</v>
          </cell>
          <cell r="L1139" t="str">
            <v>Transporte</v>
          </cell>
          <cell r="M1139" t="str">
            <v>urbano</v>
          </cell>
          <cell r="T1139" t="str">
            <v>2025-02-03</v>
          </cell>
          <cell r="U1139">
            <v>1944000</v>
          </cell>
          <cell r="V1139">
            <v>1944000</v>
          </cell>
          <cell r="W1139">
            <v>0</v>
          </cell>
          <cell r="X1139" t="str">
            <v>NO</v>
          </cell>
          <cell r="Y1139" t="str">
            <v>NO</v>
          </cell>
          <cell r="Z1139" t="str">
            <v>68125</v>
          </cell>
          <cell r="AA1139">
            <v>1944000</v>
          </cell>
          <cell r="AB1139">
            <v>0</v>
          </cell>
          <cell r="AC1139" t="str">
            <v>1803</v>
          </cell>
          <cell r="AD1139" t="str">
            <v>Dirección Territorial Barranquilla</v>
          </cell>
          <cell r="AE1139" t="str">
            <v>N/A</v>
          </cell>
          <cell r="AF1139" t="str">
            <v>BARRIDO - TRANSPORTE URBANO - TERRITORIAL - CENSISTA</v>
          </cell>
          <cell r="AG1139" t="str">
            <v>CE_10 - Consolidar el Informe de evaluación de la fase de procesamiento y análisis</v>
          </cell>
          <cell r="AH1139">
            <v>1</v>
          </cell>
          <cell r="AI1139">
            <v>0</v>
          </cell>
          <cell r="AJ1139">
            <v>0</v>
          </cell>
          <cell r="AK1139">
            <v>0</v>
          </cell>
          <cell r="AL1139">
            <v>0</v>
          </cell>
          <cell r="AM1139">
            <v>1</v>
          </cell>
          <cell r="AN1139" t="str">
            <v>CE_10</v>
          </cell>
          <cell r="AO1139">
            <v>1944000</v>
          </cell>
          <cell r="AP1139" t="str">
            <v>0</v>
          </cell>
          <cell r="AQ1139">
            <v>0</v>
          </cell>
          <cell r="AR1139" t="str">
            <v>0</v>
          </cell>
          <cell r="AS1139">
            <v>0</v>
          </cell>
          <cell r="AT1139">
            <v>1944000</v>
          </cell>
          <cell r="AU1139">
            <v>0</v>
          </cell>
        </row>
        <row r="1140">
          <cell r="A1140">
            <v>387120525</v>
          </cell>
          <cell r="B1140" t="str">
            <v>GIT Censo Económico</v>
          </cell>
          <cell r="C1140" t="str">
            <v>CE</v>
          </cell>
          <cell r="D1140" t="str">
            <v>CE_2025_DRA_BDC</v>
          </cell>
          <cell r="E1140" t="str">
            <v>Censo Economico</v>
          </cell>
          <cell r="F1140" t="str">
            <v>Producción de información estructural</v>
          </cell>
          <cell r="G1140" t="str">
            <v>Bases de datos Censal</v>
          </cell>
          <cell r="H1140" t="str">
            <v>CE-Producción de información estructural-Bases de datos Censal</v>
          </cell>
          <cell r="I1140" t="str">
            <v>202300000000099</v>
          </cell>
          <cell r="J1140" t="str">
            <v>DIRECCIÓN TERRITORIAL NORTE</v>
          </cell>
          <cell r="K1140" t="str">
            <v>CARTAGENA</v>
          </cell>
          <cell r="L1140" t="str">
            <v>Transporte</v>
          </cell>
          <cell r="M1140" t="str">
            <v>urbano</v>
          </cell>
          <cell r="T1140" t="str">
            <v>2025-02-03</v>
          </cell>
          <cell r="U1140">
            <v>3240000</v>
          </cell>
          <cell r="V1140">
            <v>3240000</v>
          </cell>
          <cell r="W1140">
            <v>0</v>
          </cell>
          <cell r="X1140" t="str">
            <v>NO</v>
          </cell>
          <cell r="Y1140" t="str">
            <v>NO</v>
          </cell>
          <cell r="Z1140" t="str">
            <v>68125</v>
          </cell>
          <cell r="AA1140">
            <v>3240000</v>
          </cell>
          <cell r="AB1140">
            <v>0</v>
          </cell>
          <cell r="AC1140" t="str">
            <v>1803</v>
          </cell>
          <cell r="AD1140" t="str">
            <v>Dirección Territorial Barranquilla</v>
          </cell>
          <cell r="AE1140" t="str">
            <v>N/A</v>
          </cell>
          <cell r="AF1140" t="str">
            <v>BARRIDO - TRANSPORTE URBANO - TERRITORIAL - CENSISTA</v>
          </cell>
          <cell r="AG1140" t="str">
            <v>CE_10 - Consolidar el Informe de evaluación de la fase de procesamiento y análisis</v>
          </cell>
          <cell r="AH1140">
            <v>1</v>
          </cell>
          <cell r="AI1140">
            <v>0</v>
          </cell>
          <cell r="AJ1140">
            <v>0</v>
          </cell>
          <cell r="AK1140">
            <v>0</v>
          </cell>
          <cell r="AL1140">
            <v>0</v>
          </cell>
          <cell r="AM1140">
            <v>1</v>
          </cell>
          <cell r="AN1140" t="str">
            <v>CE_10</v>
          </cell>
          <cell r="AO1140">
            <v>3240000</v>
          </cell>
          <cell r="AP1140" t="str">
            <v>0</v>
          </cell>
          <cell r="AQ1140">
            <v>0</v>
          </cell>
          <cell r="AR1140" t="str">
            <v>0</v>
          </cell>
          <cell r="AS1140">
            <v>0</v>
          </cell>
          <cell r="AT1140">
            <v>3240000</v>
          </cell>
          <cell r="AU1140">
            <v>0</v>
          </cell>
        </row>
        <row r="1141">
          <cell r="A1141">
            <v>387220525</v>
          </cell>
          <cell r="B1141" t="str">
            <v>GIT Censo Económico</v>
          </cell>
          <cell r="C1141" t="str">
            <v>CE</v>
          </cell>
          <cell r="D1141" t="str">
            <v>CE_2025_DRA_BDC</v>
          </cell>
          <cell r="E1141" t="str">
            <v>Censo Economico</v>
          </cell>
          <cell r="F1141" t="str">
            <v>Producción de información estructural</v>
          </cell>
          <cell r="G1141" t="str">
            <v>Bases de datos Censal</v>
          </cell>
          <cell r="H1141" t="str">
            <v>CE-Producción de información estructural-Bases de datos Censal</v>
          </cell>
          <cell r="I1141" t="str">
            <v>202300000000099</v>
          </cell>
          <cell r="J1141" t="str">
            <v>DIRECCIÓN TERRITORIAL NORTE</v>
          </cell>
          <cell r="K1141" t="str">
            <v>RIOHACHA</v>
          </cell>
          <cell r="L1141" t="str">
            <v>Transporte</v>
          </cell>
          <cell r="M1141" t="str">
            <v>urbano</v>
          </cell>
          <cell r="T1141" t="str">
            <v>2025-02-03</v>
          </cell>
          <cell r="U1141">
            <v>1620000</v>
          </cell>
          <cell r="V1141">
            <v>1620000</v>
          </cell>
          <cell r="W1141">
            <v>0</v>
          </cell>
          <cell r="X1141" t="str">
            <v>NO</v>
          </cell>
          <cell r="Y1141" t="str">
            <v>NO</v>
          </cell>
          <cell r="Z1141" t="str">
            <v>68125</v>
          </cell>
          <cell r="AA1141">
            <v>1620000</v>
          </cell>
          <cell r="AB1141">
            <v>0</v>
          </cell>
          <cell r="AC1141" t="str">
            <v>1803</v>
          </cell>
          <cell r="AD1141" t="str">
            <v>Dirección Territorial Barranquilla</v>
          </cell>
          <cell r="AE1141" t="str">
            <v>N/A</v>
          </cell>
          <cell r="AF1141" t="str">
            <v>BARRIDO - TRANSPORTE URBANO - TERRITORIAL - CENSISTA</v>
          </cell>
          <cell r="AG1141" t="str">
            <v>CE_10 - Consolidar el Informe de evaluación de la fase de procesamiento y análisis</v>
          </cell>
          <cell r="AH1141">
            <v>1</v>
          </cell>
          <cell r="AI1141">
            <v>0</v>
          </cell>
          <cell r="AJ1141">
            <v>0</v>
          </cell>
          <cell r="AK1141">
            <v>0</v>
          </cell>
          <cell r="AL1141">
            <v>0</v>
          </cell>
          <cell r="AM1141">
            <v>1</v>
          </cell>
          <cell r="AN1141" t="str">
            <v>CE_10</v>
          </cell>
          <cell r="AO1141">
            <v>1620000</v>
          </cell>
          <cell r="AP1141" t="str">
            <v>0</v>
          </cell>
          <cell r="AQ1141">
            <v>0</v>
          </cell>
          <cell r="AR1141" t="str">
            <v>0</v>
          </cell>
          <cell r="AS1141">
            <v>0</v>
          </cell>
          <cell r="AT1141">
            <v>1620000</v>
          </cell>
          <cell r="AU1141">
            <v>0</v>
          </cell>
        </row>
        <row r="1142">
          <cell r="A1142">
            <v>387320525</v>
          </cell>
          <cell r="B1142" t="str">
            <v>GIT Censo Económico</v>
          </cell>
          <cell r="C1142" t="str">
            <v>CE</v>
          </cell>
          <cell r="D1142" t="str">
            <v>CE_2025_DRA_BDC</v>
          </cell>
          <cell r="E1142" t="str">
            <v>Censo Economico</v>
          </cell>
          <cell r="F1142" t="str">
            <v>Producción de información estructural</v>
          </cell>
          <cell r="G1142" t="str">
            <v>Bases de datos Censal</v>
          </cell>
          <cell r="H1142" t="str">
            <v>CE-Producción de información estructural-Bases de datos Censal</v>
          </cell>
          <cell r="I1142" t="str">
            <v>202300000000099</v>
          </cell>
          <cell r="J1142" t="str">
            <v>DIRECCIÓN TERRITORIAL NORTE</v>
          </cell>
          <cell r="K1142" t="str">
            <v>SAN ANDRÉS</v>
          </cell>
          <cell r="L1142" t="str">
            <v>Transporte</v>
          </cell>
          <cell r="M1142" t="str">
            <v>urbano</v>
          </cell>
          <cell r="T1142" t="str">
            <v>2025-02-03</v>
          </cell>
          <cell r="U1142">
            <v>972000</v>
          </cell>
          <cell r="V1142">
            <v>972000</v>
          </cell>
          <cell r="W1142">
            <v>0</v>
          </cell>
          <cell r="X1142" t="str">
            <v>NO</v>
          </cell>
          <cell r="Y1142" t="str">
            <v>NO</v>
          </cell>
          <cell r="Z1142" t="str">
            <v>68125</v>
          </cell>
          <cell r="AA1142">
            <v>972000</v>
          </cell>
          <cell r="AB1142">
            <v>0</v>
          </cell>
          <cell r="AC1142" t="str">
            <v>1803</v>
          </cell>
          <cell r="AD1142" t="str">
            <v>Dirección Territorial Barranquilla</v>
          </cell>
          <cell r="AE1142" t="str">
            <v>N/A</v>
          </cell>
          <cell r="AF1142" t="str">
            <v>BARRIDO - TRANSPORTE URBANO - TERRITORIAL - CENSISTA</v>
          </cell>
          <cell r="AG1142" t="str">
            <v>CE_10 - Consolidar el Informe de evaluación de la fase de procesamiento y análisis</v>
          </cell>
          <cell r="AH1142">
            <v>1</v>
          </cell>
          <cell r="AI1142">
            <v>0</v>
          </cell>
          <cell r="AJ1142">
            <v>0</v>
          </cell>
          <cell r="AK1142">
            <v>0</v>
          </cell>
          <cell r="AL1142">
            <v>0</v>
          </cell>
          <cell r="AM1142">
            <v>1</v>
          </cell>
          <cell r="AN1142" t="str">
            <v>CE_10</v>
          </cell>
          <cell r="AO1142">
            <v>972000</v>
          </cell>
          <cell r="AP1142" t="str">
            <v>0</v>
          </cell>
          <cell r="AQ1142">
            <v>0</v>
          </cell>
          <cell r="AR1142" t="str">
            <v>0</v>
          </cell>
          <cell r="AS1142">
            <v>0</v>
          </cell>
          <cell r="AT1142">
            <v>972000</v>
          </cell>
          <cell r="AU1142">
            <v>0</v>
          </cell>
        </row>
        <row r="1143">
          <cell r="A1143">
            <v>387420525</v>
          </cell>
          <cell r="B1143" t="str">
            <v>GIT Censo Económico</v>
          </cell>
          <cell r="C1143" t="str">
            <v>CE</v>
          </cell>
          <cell r="D1143" t="str">
            <v>CE_2025_DRA_BDC</v>
          </cell>
          <cell r="E1143" t="str">
            <v>Censo Economico</v>
          </cell>
          <cell r="F1143" t="str">
            <v>Producción de información estructural</v>
          </cell>
          <cell r="G1143" t="str">
            <v>Bases de datos Censal</v>
          </cell>
          <cell r="H1143" t="str">
            <v>CE-Producción de información estructural-Bases de datos Censal</v>
          </cell>
          <cell r="I1143" t="str">
            <v>202300000000099</v>
          </cell>
          <cell r="J1143" t="str">
            <v>DIRECCIÓN TERRITORIAL NORTE</v>
          </cell>
          <cell r="K1143" t="str">
            <v>SANTA MARTA</v>
          </cell>
          <cell r="L1143" t="str">
            <v>Transporte</v>
          </cell>
          <cell r="M1143" t="str">
            <v>urbano</v>
          </cell>
          <cell r="T1143" t="str">
            <v>2025-02-03</v>
          </cell>
          <cell r="U1143">
            <v>972000</v>
          </cell>
          <cell r="V1143">
            <v>972000</v>
          </cell>
          <cell r="W1143">
            <v>0</v>
          </cell>
          <cell r="X1143" t="str">
            <v>NO</v>
          </cell>
          <cell r="Y1143" t="str">
            <v>NO</v>
          </cell>
          <cell r="Z1143" t="str">
            <v>68125</v>
          </cell>
          <cell r="AA1143">
            <v>972000</v>
          </cell>
          <cell r="AB1143">
            <v>0</v>
          </cell>
          <cell r="AC1143" t="str">
            <v>1803</v>
          </cell>
          <cell r="AD1143" t="str">
            <v>Dirección Territorial Barranquilla</v>
          </cell>
          <cell r="AE1143" t="str">
            <v>N/A</v>
          </cell>
          <cell r="AF1143" t="str">
            <v>BARRIDO - TRANSPORTE URBANO - TERRITORIAL - CENSISTA</v>
          </cell>
          <cell r="AG1143" t="str">
            <v>CE_10 - Consolidar el Informe de evaluación de la fase de procesamiento y análisis</v>
          </cell>
          <cell r="AH1143">
            <v>1</v>
          </cell>
          <cell r="AI1143">
            <v>0</v>
          </cell>
          <cell r="AJ1143">
            <v>0</v>
          </cell>
          <cell r="AK1143">
            <v>0</v>
          </cell>
          <cell r="AL1143">
            <v>0</v>
          </cell>
          <cell r="AM1143">
            <v>1</v>
          </cell>
          <cell r="AN1143" t="str">
            <v>CE_10</v>
          </cell>
          <cell r="AO1143">
            <v>972000</v>
          </cell>
          <cell r="AP1143" t="str">
            <v>0</v>
          </cell>
          <cell r="AQ1143">
            <v>0</v>
          </cell>
          <cell r="AR1143" t="str">
            <v>0</v>
          </cell>
          <cell r="AS1143">
            <v>0</v>
          </cell>
          <cell r="AT1143">
            <v>972000</v>
          </cell>
          <cell r="AU1143">
            <v>0</v>
          </cell>
        </row>
        <row r="1144">
          <cell r="A1144">
            <v>387520525</v>
          </cell>
          <cell r="B1144" t="str">
            <v>GIT Censo Económico</v>
          </cell>
          <cell r="C1144" t="str">
            <v>CE</v>
          </cell>
          <cell r="D1144" t="str">
            <v>CE_2025_DRA_BDC</v>
          </cell>
          <cell r="E1144" t="str">
            <v>Censo Economico</v>
          </cell>
          <cell r="F1144" t="str">
            <v>Producción de información estructural</v>
          </cell>
          <cell r="G1144" t="str">
            <v>Bases de datos Censal</v>
          </cell>
          <cell r="H1144" t="str">
            <v>CE-Producción de información estructural-Bases de datos Censal</v>
          </cell>
          <cell r="I1144" t="str">
            <v>202300000000099</v>
          </cell>
          <cell r="J1144" t="str">
            <v>DIRECCIÓN TERRITORIAL NORTE</v>
          </cell>
          <cell r="K1144" t="str">
            <v>SOLEDAD</v>
          </cell>
          <cell r="L1144" t="str">
            <v>Transporte</v>
          </cell>
          <cell r="M1144" t="str">
            <v>urbano</v>
          </cell>
          <cell r="T1144" t="str">
            <v>2025-02-03</v>
          </cell>
          <cell r="U1144">
            <v>972000</v>
          </cell>
          <cell r="V1144">
            <v>972000</v>
          </cell>
          <cell r="W1144">
            <v>0</v>
          </cell>
          <cell r="X1144" t="str">
            <v>NO</v>
          </cell>
          <cell r="Y1144" t="str">
            <v>NO</v>
          </cell>
          <cell r="Z1144" t="str">
            <v>68125</v>
          </cell>
          <cell r="AA1144">
            <v>972000</v>
          </cell>
          <cell r="AB1144">
            <v>0</v>
          </cell>
          <cell r="AC1144" t="str">
            <v>1803</v>
          </cell>
          <cell r="AD1144" t="str">
            <v>Dirección Territorial Barranquilla</v>
          </cell>
          <cell r="AE1144" t="str">
            <v>N/A</v>
          </cell>
          <cell r="AF1144" t="str">
            <v>BARRIDO - TRANSPORTE URBANO - TERRITORIAL - CENSISTA</v>
          </cell>
          <cell r="AG1144" t="str">
            <v>CE_10 - Consolidar el Informe de evaluación de la fase de procesamiento y análisis</v>
          </cell>
          <cell r="AH1144">
            <v>1</v>
          </cell>
          <cell r="AI1144">
            <v>0</v>
          </cell>
          <cell r="AJ1144">
            <v>0</v>
          </cell>
          <cell r="AK1144">
            <v>0</v>
          </cell>
          <cell r="AL1144">
            <v>0</v>
          </cell>
          <cell r="AM1144">
            <v>1</v>
          </cell>
          <cell r="AN1144" t="str">
            <v>CE_10</v>
          </cell>
          <cell r="AO1144">
            <v>972000</v>
          </cell>
          <cell r="AP1144" t="str">
            <v>0</v>
          </cell>
          <cell r="AQ1144">
            <v>0</v>
          </cell>
          <cell r="AR1144" t="str">
            <v>0</v>
          </cell>
          <cell r="AS1144">
            <v>0</v>
          </cell>
          <cell r="AT1144">
            <v>972000</v>
          </cell>
          <cell r="AU1144">
            <v>0</v>
          </cell>
        </row>
        <row r="1145">
          <cell r="A1145">
            <v>387620525</v>
          </cell>
          <cell r="B1145" t="str">
            <v>GIT Censo Económico</v>
          </cell>
          <cell r="C1145" t="str">
            <v>CE</v>
          </cell>
          <cell r="D1145" t="str">
            <v>CE_2025_DRA_BDC</v>
          </cell>
          <cell r="E1145" t="str">
            <v>Censo Economico</v>
          </cell>
          <cell r="F1145" t="str">
            <v>Producción de información estructural</v>
          </cell>
          <cell r="G1145" t="str">
            <v>Bases de datos Censal</v>
          </cell>
          <cell r="H1145" t="str">
            <v>CE-Producción de información estructural-Bases de datos Censal</v>
          </cell>
          <cell r="I1145" t="str">
            <v>202300000000099</v>
          </cell>
          <cell r="J1145" t="str">
            <v>DIRECCIÓN TERRITORIAL NORTE</v>
          </cell>
          <cell r="K1145" t="str">
            <v>VALLEDUPAR</v>
          </cell>
          <cell r="L1145" t="str">
            <v>Transporte</v>
          </cell>
          <cell r="M1145" t="str">
            <v>urbano</v>
          </cell>
          <cell r="T1145" t="str">
            <v>2025-02-03</v>
          </cell>
          <cell r="U1145">
            <v>972000</v>
          </cell>
          <cell r="V1145">
            <v>972000</v>
          </cell>
          <cell r="W1145">
            <v>0</v>
          </cell>
          <cell r="X1145" t="str">
            <v>NO</v>
          </cell>
          <cell r="Y1145" t="str">
            <v>NO</v>
          </cell>
          <cell r="Z1145" t="str">
            <v>68125</v>
          </cell>
          <cell r="AA1145">
            <v>972000</v>
          </cell>
          <cell r="AB1145">
            <v>0</v>
          </cell>
          <cell r="AC1145" t="str">
            <v>1803</v>
          </cell>
          <cell r="AD1145" t="str">
            <v>Dirección Territorial Barranquilla</v>
          </cell>
          <cell r="AE1145" t="str">
            <v>N/A</v>
          </cell>
          <cell r="AF1145" t="str">
            <v>BARRIDO - TRANSPORTE URBANO - TERRITORIAL - CENSISTA</v>
          </cell>
          <cell r="AG1145" t="str">
            <v>CE_10 - Consolidar el Informe de evaluación de la fase de procesamiento y análisis</v>
          </cell>
          <cell r="AH1145">
            <v>1</v>
          </cell>
          <cell r="AI1145">
            <v>0</v>
          </cell>
          <cell r="AJ1145">
            <v>0</v>
          </cell>
          <cell r="AK1145">
            <v>0</v>
          </cell>
          <cell r="AL1145">
            <v>0</v>
          </cell>
          <cell r="AM1145">
            <v>1</v>
          </cell>
          <cell r="AN1145" t="str">
            <v>CE_10</v>
          </cell>
          <cell r="AO1145">
            <v>972000</v>
          </cell>
          <cell r="AP1145" t="str">
            <v>0</v>
          </cell>
          <cell r="AQ1145">
            <v>0</v>
          </cell>
          <cell r="AR1145" t="str">
            <v>0</v>
          </cell>
          <cell r="AS1145">
            <v>0</v>
          </cell>
          <cell r="AT1145">
            <v>972000</v>
          </cell>
          <cell r="AU1145">
            <v>0</v>
          </cell>
        </row>
        <row r="1146">
          <cell r="A1146">
            <v>387720525</v>
          </cell>
          <cell r="B1146" t="str">
            <v>GIT Censo Económico</v>
          </cell>
          <cell r="C1146" t="str">
            <v>CE</v>
          </cell>
          <cell r="D1146" t="str">
            <v>CE_2025_DRA_BDC</v>
          </cell>
          <cell r="E1146" t="str">
            <v>Censo Economico</v>
          </cell>
          <cell r="F1146" t="str">
            <v>Producción de información estructural</v>
          </cell>
          <cell r="G1146" t="str">
            <v>Bases de datos Censal</v>
          </cell>
          <cell r="H1146" t="str">
            <v>CE-Producción de información estructural-Bases de datos Censal</v>
          </cell>
          <cell r="I1146" t="str">
            <v>202300000000099</v>
          </cell>
          <cell r="J1146" t="str">
            <v>DIRECCIÓN TERRITORIAL NORTE</v>
          </cell>
          <cell r="K1146" t="str">
            <v>BARRANQUILLA</v>
          </cell>
          <cell r="L1146" t="str">
            <v>Transporte</v>
          </cell>
          <cell r="M1146" t="str">
            <v>urbano</v>
          </cell>
          <cell r="T1146" t="str">
            <v>2025-02-03</v>
          </cell>
          <cell r="U1146">
            <v>648000</v>
          </cell>
          <cell r="V1146">
            <v>648000</v>
          </cell>
          <cell r="W1146">
            <v>0</v>
          </cell>
          <cell r="X1146" t="str">
            <v>NO</v>
          </cell>
          <cell r="Y1146" t="str">
            <v>NO</v>
          </cell>
          <cell r="Z1146" t="str">
            <v>68025</v>
          </cell>
          <cell r="AA1146">
            <v>648000</v>
          </cell>
          <cell r="AB1146">
            <v>0</v>
          </cell>
          <cell r="AC1146" t="str">
            <v>1815</v>
          </cell>
          <cell r="AD1146" t="str">
            <v>Dirección Territorial Barranquilla</v>
          </cell>
          <cell r="AE1146" t="str">
            <v>N/A</v>
          </cell>
          <cell r="AF1146" t="str">
            <v>BARRIDO - TRANSPORTE URBANO - TERRITORIAL - SUPERVISOR</v>
          </cell>
          <cell r="AG1146" t="str">
            <v>CE_10 - Consolidar el Informe de evaluación de la fase de procesamiento y análisis</v>
          </cell>
          <cell r="AH1146">
            <v>1</v>
          </cell>
          <cell r="AI1146">
            <v>0</v>
          </cell>
          <cell r="AJ1146">
            <v>0</v>
          </cell>
          <cell r="AK1146">
            <v>0</v>
          </cell>
          <cell r="AL1146">
            <v>0</v>
          </cell>
          <cell r="AM1146">
            <v>1</v>
          </cell>
          <cell r="AN1146" t="str">
            <v>CE_10</v>
          </cell>
          <cell r="AO1146">
            <v>648000</v>
          </cell>
          <cell r="AP1146" t="str">
            <v>0</v>
          </cell>
          <cell r="AQ1146">
            <v>0</v>
          </cell>
          <cell r="AR1146" t="str">
            <v>0</v>
          </cell>
          <cell r="AS1146">
            <v>0</v>
          </cell>
          <cell r="AT1146">
            <v>648000</v>
          </cell>
          <cell r="AU1146">
            <v>0</v>
          </cell>
        </row>
        <row r="1147">
          <cell r="A1147">
            <v>387820525</v>
          </cell>
          <cell r="B1147" t="str">
            <v>GIT Censo Económico</v>
          </cell>
          <cell r="C1147" t="str">
            <v>CE</v>
          </cell>
          <cell r="D1147" t="str">
            <v>CE_2025_DRA_BDC</v>
          </cell>
          <cell r="E1147" t="str">
            <v>Censo Economico</v>
          </cell>
          <cell r="F1147" t="str">
            <v>Producción de información estructural</v>
          </cell>
          <cell r="G1147" t="str">
            <v>Bases de datos Censal</v>
          </cell>
          <cell r="H1147" t="str">
            <v>CE-Producción de información estructural-Bases de datos Censal</v>
          </cell>
          <cell r="I1147" t="str">
            <v>202300000000099</v>
          </cell>
          <cell r="J1147" t="str">
            <v>DIRECCIÓN TERRITORIAL NORTE</v>
          </cell>
          <cell r="K1147" t="str">
            <v>CARTAGENA</v>
          </cell>
          <cell r="L1147" t="str">
            <v>Transporte</v>
          </cell>
          <cell r="M1147" t="str">
            <v>urbano</v>
          </cell>
          <cell r="T1147" t="str">
            <v>2025-02-03</v>
          </cell>
          <cell r="U1147">
            <v>648000</v>
          </cell>
          <cell r="V1147">
            <v>648000</v>
          </cell>
          <cell r="W1147">
            <v>0</v>
          </cell>
          <cell r="X1147" t="str">
            <v>NO</v>
          </cell>
          <cell r="Y1147" t="str">
            <v>NO</v>
          </cell>
          <cell r="Z1147" t="str">
            <v>68025</v>
          </cell>
          <cell r="AA1147">
            <v>648000</v>
          </cell>
          <cell r="AB1147">
            <v>0</v>
          </cell>
          <cell r="AC1147" t="str">
            <v>1815</v>
          </cell>
          <cell r="AD1147" t="str">
            <v>Dirección Territorial Barranquilla</v>
          </cell>
          <cell r="AE1147" t="str">
            <v>N/A</v>
          </cell>
          <cell r="AF1147" t="str">
            <v>BARRIDO - TRANSPORTE URBANO - TERRITORIAL - SUPERVISOR</v>
          </cell>
          <cell r="AG1147" t="str">
            <v>CE_10 - Consolidar el Informe de evaluación de la fase de procesamiento y análisis</v>
          </cell>
          <cell r="AH1147">
            <v>1</v>
          </cell>
          <cell r="AI1147">
            <v>0</v>
          </cell>
          <cell r="AJ1147">
            <v>0</v>
          </cell>
          <cell r="AK1147">
            <v>0</v>
          </cell>
          <cell r="AL1147">
            <v>0</v>
          </cell>
          <cell r="AM1147">
            <v>1</v>
          </cell>
          <cell r="AN1147" t="str">
            <v>CE_10</v>
          </cell>
          <cell r="AO1147">
            <v>648000</v>
          </cell>
          <cell r="AP1147" t="str">
            <v>0</v>
          </cell>
          <cell r="AQ1147">
            <v>0</v>
          </cell>
          <cell r="AR1147" t="str">
            <v>0</v>
          </cell>
          <cell r="AS1147">
            <v>0</v>
          </cell>
          <cell r="AT1147">
            <v>648000</v>
          </cell>
          <cell r="AU1147">
            <v>0</v>
          </cell>
        </row>
        <row r="1148">
          <cell r="A1148">
            <v>387920525</v>
          </cell>
          <cell r="B1148" t="str">
            <v>GIT Censo Económico</v>
          </cell>
          <cell r="C1148" t="str">
            <v>CE</v>
          </cell>
          <cell r="D1148" t="str">
            <v>CE_2025_DRA_BDC</v>
          </cell>
          <cell r="E1148" t="str">
            <v>Censo Economico</v>
          </cell>
          <cell r="F1148" t="str">
            <v>Producción de información estructural</v>
          </cell>
          <cell r="G1148" t="str">
            <v>Bases de datos Censal</v>
          </cell>
          <cell r="H1148" t="str">
            <v>CE-Producción de información estructural-Bases de datos Censal</v>
          </cell>
          <cell r="I1148" t="str">
            <v>202300000000099</v>
          </cell>
          <cell r="J1148" t="str">
            <v>DIRECCIÓN TERRITORIAL NORTE</v>
          </cell>
          <cell r="K1148" t="str">
            <v>RIOHACHA</v>
          </cell>
          <cell r="L1148" t="str">
            <v>Transporte</v>
          </cell>
          <cell r="M1148" t="str">
            <v>urbano</v>
          </cell>
          <cell r="T1148" t="str">
            <v>2025-02-03</v>
          </cell>
          <cell r="U1148">
            <v>324000</v>
          </cell>
          <cell r="V1148">
            <v>324000</v>
          </cell>
          <cell r="W1148">
            <v>0</v>
          </cell>
          <cell r="X1148" t="str">
            <v>NO</v>
          </cell>
          <cell r="Y1148" t="str">
            <v>NO</v>
          </cell>
          <cell r="Z1148" t="str">
            <v>68025</v>
          </cell>
          <cell r="AA1148">
            <v>324000</v>
          </cell>
          <cell r="AB1148">
            <v>0</v>
          </cell>
          <cell r="AC1148" t="str">
            <v>1815</v>
          </cell>
          <cell r="AD1148" t="str">
            <v>Dirección Territorial Barranquilla</v>
          </cell>
          <cell r="AE1148" t="str">
            <v>N/A</v>
          </cell>
          <cell r="AF1148" t="str">
            <v>BARRIDO - TRANSPORTE URBANO - TERRITORIAL - SUPERVISOR</v>
          </cell>
          <cell r="AG1148" t="str">
            <v>CE_10 - Consolidar el Informe de evaluación de la fase de procesamiento y análisis</v>
          </cell>
          <cell r="AH1148">
            <v>1</v>
          </cell>
          <cell r="AI1148">
            <v>0</v>
          </cell>
          <cell r="AJ1148">
            <v>0</v>
          </cell>
          <cell r="AK1148">
            <v>0</v>
          </cell>
          <cell r="AL1148">
            <v>0</v>
          </cell>
          <cell r="AM1148">
            <v>1</v>
          </cell>
          <cell r="AN1148" t="str">
            <v>CE_10</v>
          </cell>
          <cell r="AO1148">
            <v>324000</v>
          </cell>
          <cell r="AP1148" t="str">
            <v>0</v>
          </cell>
          <cell r="AQ1148">
            <v>0</v>
          </cell>
          <cell r="AR1148" t="str">
            <v>0</v>
          </cell>
          <cell r="AS1148">
            <v>0</v>
          </cell>
          <cell r="AT1148">
            <v>324000</v>
          </cell>
          <cell r="AU1148">
            <v>0</v>
          </cell>
        </row>
        <row r="1149">
          <cell r="A1149">
            <v>388020525</v>
          </cell>
          <cell r="B1149" t="str">
            <v>GIT Censo Económico</v>
          </cell>
          <cell r="C1149" t="str">
            <v>CE</v>
          </cell>
          <cell r="D1149" t="str">
            <v>CE_2025_DRA_BDC</v>
          </cell>
          <cell r="E1149" t="str">
            <v>Censo Economico</v>
          </cell>
          <cell r="F1149" t="str">
            <v>Producción de información estructural</v>
          </cell>
          <cell r="G1149" t="str">
            <v>Bases de datos Censal</v>
          </cell>
          <cell r="H1149" t="str">
            <v>CE-Producción de información estructural-Bases de datos Censal</v>
          </cell>
          <cell r="I1149" t="str">
            <v>202300000000099</v>
          </cell>
          <cell r="J1149" t="str">
            <v>DIRECCIÓN TERRITORIAL NORTE</v>
          </cell>
          <cell r="K1149" t="str">
            <v>SAN ANDRÉS</v>
          </cell>
          <cell r="L1149" t="str">
            <v>Transporte</v>
          </cell>
          <cell r="M1149" t="str">
            <v>urbano</v>
          </cell>
          <cell r="T1149" t="str">
            <v>2025-02-03</v>
          </cell>
          <cell r="U1149">
            <v>324000</v>
          </cell>
          <cell r="V1149">
            <v>324000</v>
          </cell>
          <cell r="W1149">
            <v>0</v>
          </cell>
          <cell r="X1149" t="str">
            <v>NO</v>
          </cell>
          <cell r="Y1149" t="str">
            <v>NO</v>
          </cell>
          <cell r="Z1149" t="str">
            <v>68025</v>
          </cell>
          <cell r="AA1149">
            <v>324000</v>
          </cell>
          <cell r="AB1149">
            <v>0</v>
          </cell>
          <cell r="AC1149" t="str">
            <v>1815</v>
          </cell>
          <cell r="AD1149" t="str">
            <v>Dirección Territorial Barranquilla</v>
          </cell>
          <cell r="AE1149" t="str">
            <v>N/A</v>
          </cell>
          <cell r="AF1149" t="str">
            <v>BARRIDO - TRANSPORTE URBANO - TERRITORIAL - SUPERVISOR</v>
          </cell>
          <cell r="AG1149" t="str">
            <v>CE_10 - Consolidar el Informe de evaluación de la fase de procesamiento y análisis</v>
          </cell>
          <cell r="AH1149">
            <v>1</v>
          </cell>
          <cell r="AI1149">
            <v>0</v>
          </cell>
          <cell r="AJ1149">
            <v>0</v>
          </cell>
          <cell r="AK1149">
            <v>0</v>
          </cell>
          <cell r="AL1149">
            <v>0</v>
          </cell>
          <cell r="AM1149">
            <v>1</v>
          </cell>
          <cell r="AN1149" t="str">
            <v>CE_10</v>
          </cell>
          <cell r="AO1149">
            <v>324000</v>
          </cell>
          <cell r="AP1149" t="str">
            <v>0</v>
          </cell>
          <cell r="AQ1149">
            <v>0</v>
          </cell>
          <cell r="AR1149" t="str">
            <v>0</v>
          </cell>
          <cell r="AS1149">
            <v>0</v>
          </cell>
          <cell r="AT1149">
            <v>324000</v>
          </cell>
          <cell r="AU1149">
            <v>0</v>
          </cell>
        </row>
        <row r="1150">
          <cell r="A1150">
            <v>388120525</v>
          </cell>
          <cell r="B1150" t="str">
            <v>GIT Censo Económico</v>
          </cell>
          <cell r="C1150" t="str">
            <v>CE</v>
          </cell>
          <cell r="D1150" t="str">
            <v>CE_2025_DRA_BDC</v>
          </cell>
          <cell r="E1150" t="str">
            <v>Censo Economico</v>
          </cell>
          <cell r="F1150" t="str">
            <v>Producción de información estructural</v>
          </cell>
          <cell r="G1150" t="str">
            <v>Bases de datos Censal</v>
          </cell>
          <cell r="H1150" t="str">
            <v>CE-Producción de información estructural-Bases de datos Censal</v>
          </cell>
          <cell r="I1150" t="str">
            <v>202300000000099</v>
          </cell>
          <cell r="J1150" t="str">
            <v>DIRECCIÓN TERRITORIAL NORTE</v>
          </cell>
          <cell r="K1150" t="str">
            <v>SANTA MARTA</v>
          </cell>
          <cell r="L1150" t="str">
            <v>Transporte</v>
          </cell>
          <cell r="M1150" t="str">
            <v>urbano</v>
          </cell>
          <cell r="T1150" t="str">
            <v>2025-02-03</v>
          </cell>
          <cell r="U1150">
            <v>324000</v>
          </cell>
          <cell r="V1150">
            <v>324000</v>
          </cell>
          <cell r="W1150">
            <v>0</v>
          </cell>
          <cell r="X1150" t="str">
            <v>NO</v>
          </cell>
          <cell r="Y1150" t="str">
            <v>NO</v>
          </cell>
          <cell r="Z1150" t="str">
            <v>68025</v>
          </cell>
          <cell r="AA1150">
            <v>324000</v>
          </cell>
          <cell r="AB1150">
            <v>0</v>
          </cell>
          <cell r="AC1150" t="str">
            <v>1815</v>
          </cell>
          <cell r="AD1150" t="str">
            <v>Dirección Territorial Barranquilla</v>
          </cell>
          <cell r="AE1150" t="str">
            <v>N/A</v>
          </cell>
          <cell r="AF1150" t="str">
            <v>BARRIDO - TRANSPORTE URBANO - TERRITORIAL - SUPERVISOR</v>
          </cell>
          <cell r="AG1150" t="str">
            <v>CE_10 - Consolidar el Informe de evaluación de la fase de procesamiento y análisis</v>
          </cell>
          <cell r="AH1150">
            <v>1</v>
          </cell>
          <cell r="AI1150">
            <v>0</v>
          </cell>
          <cell r="AJ1150">
            <v>0</v>
          </cell>
          <cell r="AK1150">
            <v>0</v>
          </cell>
          <cell r="AL1150">
            <v>0</v>
          </cell>
          <cell r="AM1150">
            <v>1</v>
          </cell>
          <cell r="AN1150" t="str">
            <v>CE_10</v>
          </cell>
          <cell r="AO1150">
            <v>324000</v>
          </cell>
          <cell r="AP1150" t="str">
            <v>0</v>
          </cell>
          <cell r="AQ1150">
            <v>0</v>
          </cell>
          <cell r="AR1150" t="str">
            <v>0</v>
          </cell>
          <cell r="AS1150">
            <v>0</v>
          </cell>
          <cell r="AT1150">
            <v>324000</v>
          </cell>
          <cell r="AU1150">
            <v>0</v>
          </cell>
        </row>
        <row r="1151">
          <cell r="A1151">
            <v>388220525</v>
          </cell>
          <cell r="B1151" t="str">
            <v>GIT Censo Económico</v>
          </cell>
          <cell r="C1151" t="str">
            <v>CE</v>
          </cell>
          <cell r="D1151" t="str">
            <v>CE_2025_DRA_BDC</v>
          </cell>
          <cell r="E1151" t="str">
            <v>Censo Economico</v>
          </cell>
          <cell r="F1151" t="str">
            <v>Producción de información estructural</v>
          </cell>
          <cell r="G1151" t="str">
            <v>Bases de datos Censal</v>
          </cell>
          <cell r="H1151" t="str">
            <v>CE-Producción de información estructural-Bases de datos Censal</v>
          </cell>
          <cell r="I1151" t="str">
            <v>202300000000099</v>
          </cell>
          <cell r="J1151" t="str">
            <v>DIRECCIÓN TERRITORIAL NORTE</v>
          </cell>
          <cell r="K1151" t="str">
            <v>SOLEDAD</v>
          </cell>
          <cell r="L1151" t="str">
            <v>Transporte</v>
          </cell>
          <cell r="M1151" t="str">
            <v>urbano</v>
          </cell>
          <cell r="T1151" t="str">
            <v>2025-02-03</v>
          </cell>
          <cell r="U1151">
            <v>324000</v>
          </cell>
          <cell r="V1151">
            <v>324000</v>
          </cell>
          <cell r="W1151">
            <v>0</v>
          </cell>
          <cell r="X1151" t="str">
            <v>NO</v>
          </cell>
          <cell r="Y1151" t="str">
            <v>NO</v>
          </cell>
          <cell r="Z1151" t="str">
            <v>68025</v>
          </cell>
          <cell r="AA1151">
            <v>324000</v>
          </cell>
          <cell r="AB1151">
            <v>0</v>
          </cell>
          <cell r="AC1151" t="str">
            <v>1815</v>
          </cell>
          <cell r="AD1151" t="str">
            <v>Dirección Territorial Barranquilla</v>
          </cell>
          <cell r="AE1151" t="str">
            <v>N/A</v>
          </cell>
          <cell r="AF1151" t="str">
            <v>BARRIDO - TRANSPORTE URBANO - TERRITORIAL - SUPERVISOR</v>
          </cell>
          <cell r="AG1151" t="str">
            <v>CE_10 - Consolidar el Informe de evaluación de la fase de procesamiento y análisis</v>
          </cell>
          <cell r="AH1151">
            <v>1</v>
          </cell>
          <cell r="AI1151">
            <v>0</v>
          </cell>
          <cell r="AJ1151">
            <v>0</v>
          </cell>
          <cell r="AK1151">
            <v>0</v>
          </cell>
          <cell r="AL1151">
            <v>0</v>
          </cell>
          <cell r="AM1151">
            <v>1</v>
          </cell>
          <cell r="AN1151" t="str">
            <v>CE_10</v>
          </cell>
          <cell r="AO1151">
            <v>324000</v>
          </cell>
          <cell r="AP1151" t="str">
            <v>0</v>
          </cell>
          <cell r="AQ1151">
            <v>0</v>
          </cell>
          <cell r="AR1151" t="str">
            <v>0</v>
          </cell>
          <cell r="AS1151">
            <v>0</v>
          </cell>
          <cell r="AT1151">
            <v>324000</v>
          </cell>
          <cell r="AU1151">
            <v>0</v>
          </cell>
        </row>
        <row r="1152">
          <cell r="A1152">
            <v>388420525</v>
          </cell>
          <cell r="B1152" t="str">
            <v>GIT Censo Económico</v>
          </cell>
          <cell r="C1152" t="str">
            <v>CE</v>
          </cell>
          <cell r="D1152" t="str">
            <v>CE_2025_DRA_BDC</v>
          </cell>
          <cell r="E1152" t="str">
            <v>Censo Economico</v>
          </cell>
          <cell r="F1152" t="str">
            <v>Producción de información estructural</v>
          </cell>
          <cell r="G1152" t="str">
            <v>Bases de datos Censal</v>
          </cell>
          <cell r="H1152" t="str">
            <v>CE-Producción de información estructural-Bases de datos Censal</v>
          </cell>
          <cell r="I1152" t="str">
            <v>202300000000099</v>
          </cell>
          <cell r="J1152" t="str">
            <v>DIRECCIÓN TERRITORIAL NORTE</v>
          </cell>
          <cell r="K1152" t="str">
            <v>SINCELEJO</v>
          </cell>
          <cell r="L1152" t="str">
            <v>Transporte</v>
          </cell>
          <cell r="M1152" t="str">
            <v>urbano</v>
          </cell>
          <cell r="T1152" t="str">
            <v>2025-02-03</v>
          </cell>
          <cell r="U1152">
            <v>939600</v>
          </cell>
          <cell r="V1152">
            <v>939600</v>
          </cell>
          <cell r="W1152">
            <v>0</v>
          </cell>
          <cell r="X1152" t="str">
            <v>NO</v>
          </cell>
          <cell r="Y1152" t="str">
            <v>NO</v>
          </cell>
          <cell r="Z1152" t="str">
            <v>67825</v>
          </cell>
          <cell r="AA1152">
            <v>939600</v>
          </cell>
          <cell r="AB1152">
            <v>0</v>
          </cell>
          <cell r="AC1152" t="str">
            <v>1814</v>
          </cell>
          <cell r="AD1152" t="str">
            <v>Dirección Territorial Barranquilla</v>
          </cell>
          <cell r="AE1152" t="str">
            <v>N/A</v>
          </cell>
          <cell r="AF1152" t="str">
            <v>BARRIDO - TRANSPORTE URBANO - TERRITORIAL - CENSISTA RUTA</v>
          </cell>
          <cell r="AG1152" t="str">
            <v>CE_10 - Consolidar el Informe de evaluación de la fase de procesamiento y análisis</v>
          </cell>
          <cell r="AH1152">
            <v>1</v>
          </cell>
          <cell r="AI1152">
            <v>0</v>
          </cell>
          <cell r="AJ1152">
            <v>0</v>
          </cell>
          <cell r="AK1152">
            <v>0</v>
          </cell>
          <cell r="AL1152">
            <v>0</v>
          </cell>
          <cell r="AM1152">
            <v>1</v>
          </cell>
          <cell r="AN1152" t="str">
            <v>CE_10</v>
          </cell>
          <cell r="AO1152">
            <v>939600</v>
          </cell>
          <cell r="AP1152" t="str">
            <v>0</v>
          </cell>
          <cell r="AQ1152">
            <v>0</v>
          </cell>
          <cell r="AR1152" t="str">
            <v>0</v>
          </cell>
          <cell r="AS1152">
            <v>0</v>
          </cell>
          <cell r="AT1152">
            <v>939600</v>
          </cell>
          <cell r="AU1152">
            <v>0</v>
          </cell>
        </row>
        <row r="1153">
          <cell r="A1153">
            <v>388520525</v>
          </cell>
          <cell r="B1153" t="str">
            <v>GIT Censo Económico</v>
          </cell>
          <cell r="C1153" t="str">
            <v>CE</v>
          </cell>
          <cell r="D1153" t="str">
            <v>CE_2025_DRA_BDC</v>
          </cell>
          <cell r="E1153" t="str">
            <v>Censo Economico</v>
          </cell>
          <cell r="F1153" t="str">
            <v>Producción de información estructural</v>
          </cell>
          <cell r="G1153" t="str">
            <v>Bases de datos Censal</v>
          </cell>
          <cell r="H1153" t="str">
            <v>CE-Producción de información estructural-Bases de datos Censal</v>
          </cell>
          <cell r="I1153" t="str">
            <v>202300000000099</v>
          </cell>
          <cell r="J1153" t="str">
            <v>DIRECCIÓN TERRITORIAL NORTE</v>
          </cell>
          <cell r="K1153" t="str">
            <v>SINCELEJO</v>
          </cell>
          <cell r="L1153" t="str">
            <v>Transporte</v>
          </cell>
          <cell r="M1153" t="str">
            <v>otros</v>
          </cell>
          <cell r="T1153" t="str">
            <v>2025-02-03</v>
          </cell>
          <cell r="U1153">
            <v>270000</v>
          </cell>
          <cell r="V1153">
            <v>270000</v>
          </cell>
          <cell r="W1153">
            <v>0</v>
          </cell>
          <cell r="X1153" t="str">
            <v>NO</v>
          </cell>
          <cell r="Y1153" t="str">
            <v>NO</v>
          </cell>
          <cell r="Z1153" t="str">
            <v>67825</v>
          </cell>
          <cell r="AA1153">
            <v>270000</v>
          </cell>
          <cell r="AB1153">
            <v>0</v>
          </cell>
          <cell r="AC1153" t="str">
            <v>1814</v>
          </cell>
          <cell r="AD1153" t="str">
            <v>Dirección Territorial Barranquilla</v>
          </cell>
          <cell r="AE1153" t="str">
            <v>N/A</v>
          </cell>
          <cell r="AF1153" t="str">
            <v>BARRIDO - TRANSPORTE INTERMUNICIPAL - TERRITORIAL - CENSISTA RUTA</v>
          </cell>
          <cell r="AG1153" t="str">
            <v>CE_10 - Consolidar el Informe de evaluación de la fase de procesamiento y análisis</v>
          </cell>
          <cell r="AH1153">
            <v>1</v>
          </cell>
          <cell r="AI1153">
            <v>0</v>
          </cell>
          <cell r="AJ1153">
            <v>0</v>
          </cell>
          <cell r="AK1153">
            <v>0</v>
          </cell>
          <cell r="AL1153">
            <v>0</v>
          </cell>
          <cell r="AM1153">
            <v>1</v>
          </cell>
          <cell r="AN1153" t="str">
            <v>CE_10</v>
          </cell>
          <cell r="AO1153">
            <v>270000</v>
          </cell>
          <cell r="AP1153" t="str">
            <v>0</v>
          </cell>
          <cell r="AQ1153">
            <v>0</v>
          </cell>
          <cell r="AR1153" t="str">
            <v>0</v>
          </cell>
          <cell r="AS1153">
            <v>0</v>
          </cell>
          <cell r="AT1153">
            <v>270000</v>
          </cell>
          <cell r="AU1153">
            <v>0</v>
          </cell>
        </row>
        <row r="1154">
          <cell r="A1154">
            <v>11140525</v>
          </cell>
          <cell r="B1154" t="str">
            <v>GIT Censo Económico</v>
          </cell>
          <cell r="C1154" t="str">
            <v>CE</v>
          </cell>
          <cell r="D1154" t="str">
            <v>CE_2025_GIT_CE_SE</v>
          </cell>
          <cell r="E1154" t="str">
            <v>Censo Economico</v>
          </cell>
          <cell r="F1154" t="str">
            <v>Producción de información estructural</v>
          </cell>
          <cell r="G1154" t="str">
            <v>Servicio de evaluación</v>
          </cell>
          <cell r="H1154" t="str">
            <v>CE-Producción de información estructural-Servicio de evaluación</v>
          </cell>
          <cell r="I1154" t="str">
            <v>202300000000099</v>
          </cell>
          <cell r="J1154" t="str">
            <v>DIRECCIÓN TERRITORIAL CENTRAL</v>
          </cell>
          <cell r="K1154" t="str">
            <v>DANE CENTRAL</v>
          </cell>
          <cell r="L1154" t="str">
            <v>Tiquete</v>
          </cell>
          <cell r="M1154" t="str">
            <v>tiquete_nacional</v>
          </cell>
          <cell r="N1154">
            <v>80</v>
          </cell>
          <cell r="T1154" t="str">
            <v>2025-04-01</v>
          </cell>
          <cell r="U1154">
            <v>80000000</v>
          </cell>
          <cell r="V1154">
            <v>80000000</v>
          </cell>
          <cell r="W1154">
            <v>0</v>
          </cell>
          <cell r="X1154" t="str">
            <v>NO</v>
          </cell>
          <cell r="Y1154" t="str">
            <v>NO</v>
          </cell>
          <cell r="Z1154" t="str">
            <v>93125</v>
          </cell>
          <cell r="AA1154">
            <v>80000000</v>
          </cell>
          <cell r="AB1154">
            <v>0</v>
          </cell>
          <cell r="AC1154" t="str">
            <v>4953</v>
          </cell>
          <cell r="AD1154" t="str">
            <v>Gestión Humana</v>
          </cell>
          <cell r="AF1154" t="str">
            <v>TIQUETES SE - -</v>
          </cell>
          <cell r="AG1154" t="str">
            <v>CE_10 - Consolidar el Informe de evaluación de la fase de procesamiento y análisis</v>
          </cell>
          <cell r="AH1154">
            <v>1</v>
          </cell>
          <cell r="AI1154">
            <v>0</v>
          </cell>
          <cell r="AJ1154">
            <v>0</v>
          </cell>
          <cell r="AK1154">
            <v>0</v>
          </cell>
          <cell r="AL1154">
            <v>0</v>
          </cell>
          <cell r="AM1154">
            <v>1</v>
          </cell>
          <cell r="AN1154" t="str">
            <v>CE_10</v>
          </cell>
          <cell r="AO1154">
            <v>80000000</v>
          </cell>
          <cell r="AP1154" t="str">
            <v>0</v>
          </cell>
          <cell r="AQ1154">
            <v>0</v>
          </cell>
          <cell r="AR1154" t="str">
            <v>0</v>
          </cell>
          <cell r="AS1154">
            <v>0</v>
          </cell>
          <cell r="AT1154">
            <v>80000000</v>
          </cell>
          <cell r="AU1154">
            <v>0</v>
          </cell>
        </row>
        <row r="1155">
          <cell r="A1155">
            <v>11040525</v>
          </cell>
          <cell r="B1155" t="str">
            <v>GIT Censo Económico</v>
          </cell>
          <cell r="C1155" t="str">
            <v>CE</v>
          </cell>
          <cell r="D1155" t="str">
            <v>CE_2025_GIT_CE_BDC</v>
          </cell>
          <cell r="E1155" t="str">
            <v>Censo Economico</v>
          </cell>
          <cell r="F1155" t="str">
            <v>Producción de información estructural</v>
          </cell>
          <cell r="G1155" t="str">
            <v>Bases de datos Censal</v>
          </cell>
          <cell r="H1155" t="str">
            <v>CE-Producción de información estructural-Bases de datos Censal</v>
          </cell>
          <cell r="I1155" t="str">
            <v>202300000000099</v>
          </cell>
          <cell r="J1155" t="str">
            <v>DIRECCIÓN TERRITORIAL CENTRAL</v>
          </cell>
          <cell r="K1155" t="str">
            <v>DANE CENTRAL</v>
          </cell>
          <cell r="L1155" t="str">
            <v>Tiquete</v>
          </cell>
          <cell r="M1155" t="str">
            <v>tiquete_nacional</v>
          </cell>
          <cell r="N1155">
            <v>120</v>
          </cell>
          <cell r="T1155" t="str">
            <v>2025-04-01</v>
          </cell>
          <cell r="U1155">
            <v>120000000</v>
          </cell>
          <cell r="V1155">
            <v>120000000</v>
          </cell>
          <cell r="W1155">
            <v>0</v>
          </cell>
          <cell r="X1155" t="str">
            <v>NO</v>
          </cell>
          <cell r="Y1155" t="str">
            <v>NO</v>
          </cell>
          <cell r="Z1155" t="str">
            <v>93125</v>
          </cell>
          <cell r="AA1155">
            <v>120000000</v>
          </cell>
          <cell r="AB1155">
            <v>0</v>
          </cell>
          <cell r="AC1155" t="str">
            <v>4953</v>
          </cell>
          <cell r="AD1155" t="str">
            <v>Gestión Humana</v>
          </cell>
          <cell r="AF1155" t="str">
            <v>TIQUETES BDC - -</v>
          </cell>
          <cell r="AG1155" t="str">
            <v>CE_10 - Consolidar el Informe de evaluación de la fase de procesamiento y análisis</v>
          </cell>
          <cell r="AH1155">
            <v>1</v>
          </cell>
          <cell r="AI1155">
            <v>0</v>
          </cell>
          <cell r="AJ1155">
            <v>0</v>
          </cell>
          <cell r="AK1155">
            <v>0</v>
          </cell>
          <cell r="AL1155">
            <v>0</v>
          </cell>
          <cell r="AM1155">
            <v>1</v>
          </cell>
          <cell r="AN1155" t="str">
            <v>CE_10</v>
          </cell>
          <cell r="AO1155">
            <v>120000000</v>
          </cell>
          <cell r="AP1155" t="str">
            <v>0</v>
          </cell>
          <cell r="AQ1155">
            <v>0</v>
          </cell>
          <cell r="AR1155" t="str">
            <v>0</v>
          </cell>
          <cell r="AS1155">
            <v>0</v>
          </cell>
          <cell r="AT1155">
            <v>120000000</v>
          </cell>
          <cell r="AU1155">
            <v>0</v>
          </cell>
        </row>
        <row r="1156">
          <cell r="A1156">
            <v>10940525</v>
          </cell>
          <cell r="B1156" t="str">
            <v>GIT Censo Económico</v>
          </cell>
          <cell r="C1156" t="str">
            <v>CE</v>
          </cell>
          <cell r="D1156" t="str">
            <v>CE_2025_DICE_SE</v>
          </cell>
          <cell r="E1156" t="str">
            <v>Censo Economico</v>
          </cell>
          <cell r="F1156" t="str">
            <v>Producción de información estructural</v>
          </cell>
          <cell r="G1156" t="str">
            <v>Servicio de evaluación</v>
          </cell>
          <cell r="H1156" t="str">
            <v>CE-Producción de información estructural-Servicio de evaluación</v>
          </cell>
          <cell r="I1156" t="str">
            <v>202300000000099</v>
          </cell>
          <cell r="J1156" t="str">
            <v>DIRECCIÓN TERRITORIAL CENTRAL</v>
          </cell>
          <cell r="K1156" t="str">
            <v>DANE CENTRAL</v>
          </cell>
          <cell r="L1156" t="str">
            <v>Tiquete</v>
          </cell>
          <cell r="M1156" t="str">
            <v>tiquete_nacional</v>
          </cell>
          <cell r="N1156">
            <v>120</v>
          </cell>
          <cell r="T1156" t="str">
            <v>2025-04-01</v>
          </cell>
          <cell r="U1156">
            <v>120000000</v>
          </cell>
          <cell r="V1156">
            <v>120000000</v>
          </cell>
          <cell r="W1156">
            <v>0</v>
          </cell>
          <cell r="X1156" t="str">
            <v>NO</v>
          </cell>
          <cell r="Y1156" t="str">
            <v>NO</v>
          </cell>
          <cell r="Z1156" t="str">
            <v>93125</v>
          </cell>
          <cell r="AA1156">
            <v>120000000</v>
          </cell>
          <cell r="AB1156">
            <v>0</v>
          </cell>
          <cell r="AC1156" t="str">
            <v>4953</v>
          </cell>
          <cell r="AD1156" t="str">
            <v>Gestión Humana</v>
          </cell>
          <cell r="AF1156" t="str">
            <v>TIQUETES - -</v>
          </cell>
          <cell r="AG1156" t="str">
            <v>CE_10 - Consolidar el Informe de evaluación de la fase de procesamiento y análisis</v>
          </cell>
          <cell r="AH1156">
            <v>1</v>
          </cell>
          <cell r="AI1156">
            <v>0</v>
          </cell>
          <cell r="AJ1156">
            <v>0</v>
          </cell>
          <cell r="AK1156">
            <v>0</v>
          </cell>
          <cell r="AL1156">
            <v>0</v>
          </cell>
          <cell r="AM1156">
            <v>1</v>
          </cell>
          <cell r="AN1156" t="str">
            <v>CE_10</v>
          </cell>
          <cell r="AO1156">
            <v>120000000</v>
          </cell>
          <cell r="AP1156" t="str">
            <v>0</v>
          </cell>
          <cell r="AQ1156">
            <v>0</v>
          </cell>
          <cell r="AR1156" t="str">
            <v>0</v>
          </cell>
          <cell r="AS1156">
            <v>0</v>
          </cell>
          <cell r="AT1156">
            <v>120000000</v>
          </cell>
          <cell r="AU1156">
            <v>0</v>
          </cell>
        </row>
        <row r="1157">
          <cell r="A1157">
            <v>22840525</v>
          </cell>
          <cell r="B1157" t="str">
            <v>GIT Censo Económico</v>
          </cell>
          <cell r="C1157" t="str">
            <v>CE</v>
          </cell>
          <cell r="D1157" t="str">
            <v>CE_2025_DRA_BDC</v>
          </cell>
          <cell r="E1157" t="str">
            <v>Censo Economico</v>
          </cell>
          <cell r="F1157" t="str">
            <v>Producción de información estructural</v>
          </cell>
          <cell r="G1157" t="str">
            <v>Bases de datos Censal</v>
          </cell>
          <cell r="H1157" t="str">
            <v>CE-Producción de información estructural-Bases de datos Censal</v>
          </cell>
          <cell r="I1157" t="str">
            <v>202300000000099</v>
          </cell>
          <cell r="J1157" t="str">
            <v>DIRECCIÓN TERRITORIAL SUR OCCIDENTE</v>
          </cell>
          <cell r="K1157" t="str">
            <v>CALI</v>
          </cell>
          <cell r="L1157" t="str">
            <v>Tiquete</v>
          </cell>
          <cell r="M1157" t="str">
            <v>tiquete_nacional</v>
          </cell>
          <cell r="N1157">
            <v>5</v>
          </cell>
          <cell r="T1157" t="str">
            <v>2025-04-25</v>
          </cell>
          <cell r="U1157">
            <v>5000000</v>
          </cell>
          <cell r="V1157">
            <v>5000000</v>
          </cell>
          <cell r="W1157">
            <v>0</v>
          </cell>
          <cell r="X1157" t="str">
            <v>NO</v>
          </cell>
          <cell r="Y1157" t="str">
            <v>NO</v>
          </cell>
          <cell r="Z1157" t="str">
            <v>51425</v>
          </cell>
          <cell r="AA1157">
            <v>5000000</v>
          </cell>
          <cell r="AB1157">
            <v>0</v>
          </cell>
          <cell r="AC1157" t="str">
            <v>5400</v>
          </cell>
          <cell r="AD1157" t="str">
            <v>Dirección Territorial Cali</v>
          </cell>
          <cell r="AF1157" t="str">
            <v>TIQUETES COMPONENTE ÉTNICO EN TERRITORIAL</v>
          </cell>
          <cell r="AG1157" t="str">
            <v>CE_10 - Consolidar el Informe de evaluación de la fase de procesamiento y análisis</v>
          </cell>
          <cell r="AH1157">
            <v>1</v>
          </cell>
          <cell r="AI1157" t="str">
            <v/>
          </cell>
          <cell r="AJ1157">
            <v>0</v>
          </cell>
          <cell r="AK1157" t="str">
            <v/>
          </cell>
          <cell r="AL1157">
            <v>0</v>
          </cell>
          <cell r="AM1157">
            <v>1</v>
          </cell>
          <cell r="AN1157" t="str">
            <v xml:space="preserve">CE_10 </v>
          </cell>
          <cell r="AO1157">
            <v>5000000</v>
          </cell>
          <cell r="AP1157" t="str">
            <v/>
          </cell>
          <cell r="AQ1157">
            <v>0</v>
          </cell>
          <cell r="AR1157" t="str">
            <v/>
          </cell>
          <cell r="AS1157">
            <v>0</v>
          </cell>
          <cell r="AT1157">
            <v>5000000</v>
          </cell>
          <cell r="AU1157">
            <v>0</v>
          </cell>
        </row>
        <row r="1158">
          <cell r="A1158">
            <v>23440525</v>
          </cell>
          <cell r="B1158" t="str">
            <v>GIT Censo Económico</v>
          </cell>
          <cell r="C1158" t="str">
            <v>CE</v>
          </cell>
          <cell r="D1158" t="str">
            <v>CE_2025_DCD_SE</v>
          </cell>
          <cell r="E1158" t="str">
            <v>Censo Economico</v>
          </cell>
          <cell r="F1158" t="str">
            <v>Producción de información estructural</v>
          </cell>
          <cell r="G1158" t="str">
            <v>Servicio de evaluación</v>
          </cell>
          <cell r="H1158" t="str">
            <v>CE-Producción de información estructural-Servicio de evaluación</v>
          </cell>
          <cell r="I1158" t="str">
            <v>202300000000099</v>
          </cell>
          <cell r="J1158" t="str">
            <v>DIRECCIÓN TERRITORIAL NORTE</v>
          </cell>
          <cell r="K1158" t="str">
            <v>BARRANQUILLA</v>
          </cell>
          <cell r="L1158" t="str">
            <v>Tiquete</v>
          </cell>
          <cell r="M1158" t="str">
            <v>tiquete_nacional</v>
          </cell>
          <cell r="N1158">
            <v>2</v>
          </cell>
          <cell r="T1158" t="str">
            <v>2025-09-01</v>
          </cell>
          <cell r="U1158">
            <v>2000000</v>
          </cell>
          <cell r="V1158">
            <v>2000000</v>
          </cell>
          <cell r="W1158">
            <v>0</v>
          </cell>
          <cell r="X1158" t="str">
            <v>NO</v>
          </cell>
          <cell r="Y1158" t="str">
            <v>NO</v>
          </cell>
          <cell r="Z1158" t="str">
            <v>74125</v>
          </cell>
          <cell r="AA1158">
            <v>2000000</v>
          </cell>
          <cell r="AB1158">
            <v>0</v>
          </cell>
          <cell r="AC1158" t="str">
            <v>5472</v>
          </cell>
          <cell r="AD1158" t="str">
            <v>Dirección Territorial Barranquilla</v>
          </cell>
          <cell r="AF1158" t="str">
            <v>TIQUETES - ENLACE ÉTNICO RACIAL</v>
          </cell>
          <cell r="AG1158" t="str">
            <v>CE_10 - Consolidar el Informe de evaluación de la fase de procesamiento y análisis</v>
          </cell>
          <cell r="AH1158">
            <v>1</v>
          </cell>
          <cell r="AI1158" t="str">
            <v/>
          </cell>
          <cell r="AJ1158">
            <v>0</v>
          </cell>
          <cell r="AK1158" t="str">
            <v/>
          </cell>
          <cell r="AL1158">
            <v>0</v>
          </cell>
          <cell r="AM1158">
            <v>1</v>
          </cell>
          <cell r="AN1158" t="str">
            <v xml:space="preserve">CE_10 </v>
          </cell>
          <cell r="AO1158">
            <v>2000000</v>
          </cell>
          <cell r="AP1158" t="str">
            <v/>
          </cell>
          <cell r="AQ1158">
            <v>0</v>
          </cell>
          <cell r="AR1158" t="str">
            <v/>
          </cell>
          <cell r="AS1158">
            <v>0</v>
          </cell>
          <cell r="AT1158">
            <v>2000000</v>
          </cell>
          <cell r="AU1158">
            <v>0</v>
          </cell>
        </row>
        <row r="1159">
          <cell r="A1159">
            <v>107330525</v>
          </cell>
          <cell r="B1159" t="str">
            <v>GIT Censo Económico</v>
          </cell>
          <cell r="C1159" t="str">
            <v>CE</v>
          </cell>
          <cell r="D1159" t="str">
            <v>CE_2025_DRA_BDC</v>
          </cell>
          <cell r="E1159" t="str">
            <v>Censo Economico</v>
          </cell>
          <cell r="F1159" t="str">
            <v>Producción de información estructural</v>
          </cell>
          <cell r="G1159" t="str">
            <v>Bases de datos Censal</v>
          </cell>
          <cell r="H1159" t="str">
            <v>CE-Producción de información estructural-Bases de datos Censal</v>
          </cell>
          <cell r="I1159" t="str">
            <v>202300000000099</v>
          </cell>
          <cell r="J1159" t="str">
            <v>DIRECCIÓN TERRITORIAL NORTE</v>
          </cell>
          <cell r="K1159" t="str">
            <v>BARRANQUILLA</v>
          </cell>
          <cell r="L1159" t="str">
            <v>Viático</v>
          </cell>
          <cell r="M1159" t="str">
            <v>Viático</v>
          </cell>
          <cell r="T1159" t="str">
            <v>2025-03-17</v>
          </cell>
          <cell r="U1159">
            <v>2121808</v>
          </cell>
          <cell r="V1159">
            <v>2121808</v>
          </cell>
          <cell r="W1159">
            <v>0</v>
          </cell>
          <cell r="X1159" t="str">
            <v>no</v>
          </cell>
          <cell r="Y1159" t="str">
            <v>no</v>
          </cell>
          <cell r="Z1159" t="str">
            <v>73025</v>
          </cell>
          <cell r="AA1159">
            <v>2121808</v>
          </cell>
          <cell r="AB1159">
            <v>0</v>
          </cell>
          <cell r="AC1159" t="str">
            <v>5058</v>
          </cell>
          <cell r="AD1159" t="str">
            <v>Dirección Territorial Barranquilla</v>
          </cell>
          <cell r="AF1159" t="str">
            <v>VIÁTICOS COMPONENTE INDÍGENA EN TERRITORIAL</v>
          </cell>
          <cell r="AG1159" t="str">
            <v>CE_10 - Consolidar el Informe de evaluación de la fase de procesamiento y análisis</v>
          </cell>
          <cell r="AH1159">
            <v>1</v>
          </cell>
          <cell r="AI1159">
            <v>0</v>
          </cell>
          <cell r="AJ1159">
            <v>0</v>
          </cell>
          <cell r="AK1159">
            <v>0</v>
          </cell>
          <cell r="AL1159">
            <v>0</v>
          </cell>
          <cell r="AM1159">
            <v>1</v>
          </cell>
          <cell r="AN1159" t="str">
            <v>CE_10</v>
          </cell>
          <cell r="AO1159">
            <v>2121808</v>
          </cell>
          <cell r="AP1159" t="str">
            <v>0</v>
          </cell>
          <cell r="AQ1159">
            <v>0</v>
          </cell>
          <cell r="AR1159" t="str">
            <v>0</v>
          </cell>
          <cell r="AS1159">
            <v>0</v>
          </cell>
          <cell r="AT1159">
            <v>2121808</v>
          </cell>
          <cell r="AU1159">
            <v>0</v>
          </cell>
        </row>
        <row r="1160">
          <cell r="A1160">
            <v>107430525</v>
          </cell>
          <cell r="B1160" t="str">
            <v>GIT Censo Económico</v>
          </cell>
          <cell r="C1160" t="str">
            <v>CE</v>
          </cell>
          <cell r="D1160" t="str">
            <v>CE_2025_DRA_BDC</v>
          </cell>
          <cell r="E1160" t="str">
            <v>Censo Economico</v>
          </cell>
          <cell r="F1160" t="str">
            <v>Producción de información estructural</v>
          </cell>
          <cell r="G1160" t="str">
            <v>Bases de datos Censal</v>
          </cell>
          <cell r="H1160" t="str">
            <v>CE-Producción de información estructural-Bases de datos Censal</v>
          </cell>
          <cell r="I1160" t="str">
            <v>202300000000099</v>
          </cell>
          <cell r="J1160" t="str">
            <v>DIRECCIÓN TERRITORIAL CENTRO</v>
          </cell>
          <cell r="K1160" t="str">
            <v>BOGOTÁ</v>
          </cell>
          <cell r="L1160" t="str">
            <v>Viático</v>
          </cell>
          <cell r="M1160" t="str">
            <v>Viático</v>
          </cell>
          <cell r="T1160" t="str">
            <v>2025-03-17</v>
          </cell>
          <cell r="U1160">
            <v>6593760</v>
          </cell>
          <cell r="V1160">
            <v>1259168</v>
          </cell>
          <cell r="W1160">
            <v>5334592</v>
          </cell>
          <cell r="X1160" t="str">
            <v>NO</v>
          </cell>
          <cell r="Y1160" t="str">
            <v>NO</v>
          </cell>
          <cell r="Z1160" t="str">
            <v>94625</v>
          </cell>
          <cell r="AA1160">
            <v>1259168</v>
          </cell>
          <cell r="AB1160">
            <v>5334592</v>
          </cell>
          <cell r="AC1160" t="str">
            <v>5083</v>
          </cell>
          <cell r="AD1160" t="str">
            <v>Dirección Territorial Bogotá</v>
          </cell>
          <cell r="AF1160" t="str">
            <v>VIÁTICOS COMPONENTE INDÍGENA EN TERRITORIAL</v>
          </cell>
          <cell r="AG1160" t="str">
            <v>CE_10 - Consolidar el Informe de evaluación de la fase de procesamiento y análisis</v>
          </cell>
          <cell r="AH1160">
            <v>1</v>
          </cell>
          <cell r="AI1160">
            <v>0</v>
          </cell>
          <cell r="AJ1160">
            <v>0</v>
          </cell>
          <cell r="AK1160">
            <v>0</v>
          </cell>
          <cell r="AL1160">
            <v>0</v>
          </cell>
          <cell r="AM1160">
            <v>1</v>
          </cell>
          <cell r="AN1160" t="str">
            <v>CE_10</v>
          </cell>
          <cell r="AO1160">
            <v>6593760</v>
          </cell>
          <cell r="AP1160" t="str">
            <v>0</v>
          </cell>
          <cell r="AQ1160">
            <v>0</v>
          </cell>
          <cell r="AR1160" t="str">
            <v>0</v>
          </cell>
          <cell r="AS1160">
            <v>0</v>
          </cell>
          <cell r="AT1160">
            <v>6593760</v>
          </cell>
          <cell r="AU1160">
            <v>0</v>
          </cell>
        </row>
        <row r="1161">
          <cell r="A1161">
            <v>107530525</v>
          </cell>
          <cell r="B1161" t="str">
            <v>GIT Censo Económico</v>
          </cell>
          <cell r="C1161" t="str">
            <v>CE</v>
          </cell>
          <cell r="D1161" t="str">
            <v>CE_2025_DRA_BDC</v>
          </cell>
          <cell r="E1161" t="str">
            <v>Censo Economico</v>
          </cell>
          <cell r="F1161" t="str">
            <v>Producción de información estructural</v>
          </cell>
          <cell r="G1161" t="str">
            <v>Bases de datos Censal</v>
          </cell>
          <cell r="H1161" t="str">
            <v>CE-Producción de información estructural-Bases de datos Censal</v>
          </cell>
          <cell r="I1161" t="str">
            <v>202300000000099</v>
          </cell>
          <cell r="J1161" t="str">
            <v>DIRECCIÓN TERRITORIAL CENTRO ORIENTE</v>
          </cell>
          <cell r="K1161" t="str">
            <v>BUCARAMANGA</v>
          </cell>
          <cell r="L1161" t="str">
            <v>Viático</v>
          </cell>
          <cell r="M1161" t="str">
            <v>Viático</v>
          </cell>
          <cell r="T1161" t="str">
            <v>2025-03-17</v>
          </cell>
          <cell r="U1161">
            <v>3030504</v>
          </cell>
          <cell r="V1161">
            <v>3030504</v>
          </cell>
          <cell r="W1161">
            <v>0</v>
          </cell>
          <cell r="X1161" t="str">
            <v>no</v>
          </cell>
          <cell r="Y1161" t="str">
            <v>no</v>
          </cell>
          <cell r="Z1161" t="str">
            <v>34325</v>
          </cell>
          <cell r="AA1161">
            <v>3030504</v>
          </cell>
          <cell r="AB1161">
            <v>0</v>
          </cell>
          <cell r="AC1161" t="str">
            <v>5172</v>
          </cell>
          <cell r="AD1161" t="str">
            <v>Dirección Territorial Bucaramanga</v>
          </cell>
          <cell r="AF1161" t="str">
            <v>VIÁTICOS COMPONENTE INDÍGENA EN TERRITORIAL</v>
          </cell>
          <cell r="AG1161" t="str">
            <v>CE_10 - Consolidar el Informe de evaluación de la fase de procesamiento y análisis</v>
          </cell>
          <cell r="AH1161">
            <v>1</v>
          </cell>
          <cell r="AI1161">
            <v>0</v>
          </cell>
          <cell r="AJ1161">
            <v>0</v>
          </cell>
          <cell r="AK1161">
            <v>0</v>
          </cell>
          <cell r="AL1161">
            <v>0</v>
          </cell>
          <cell r="AM1161">
            <v>1</v>
          </cell>
          <cell r="AN1161" t="str">
            <v>CE_10</v>
          </cell>
          <cell r="AO1161">
            <v>3030504</v>
          </cell>
          <cell r="AP1161" t="str">
            <v>0</v>
          </cell>
          <cell r="AQ1161">
            <v>0</v>
          </cell>
          <cell r="AR1161" t="str">
            <v>0</v>
          </cell>
          <cell r="AS1161">
            <v>0</v>
          </cell>
          <cell r="AT1161">
            <v>3030504</v>
          </cell>
          <cell r="AU1161">
            <v>0</v>
          </cell>
        </row>
        <row r="1162">
          <cell r="A1162">
            <v>107630525</v>
          </cell>
          <cell r="B1162" t="str">
            <v>GIT Censo Económico</v>
          </cell>
          <cell r="C1162" t="str">
            <v>CE</v>
          </cell>
          <cell r="D1162" t="str">
            <v>CE_2025_DRA_BDC</v>
          </cell>
          <cell r="E1162" t="str">
            <v>Censo Economico</v>
          </cell>
          <cell r="F1162" t="str">
            <v>Producción de información estructural</v>
          </cell>
          <cell r="G1162" t="str">
            <v>Bases de datos Censal</v>
          </cell>
          <cell r="H1162" t="str">
            <v>CE-Producción de información estructural-Bases de datos Censal</v>
          </cell>
          <cell r="I1162" t="str">
            <v>202300000000099</v>
          </cell>
          <cell r="J1162" t="str">
            <v>DIRECCIÓN TERRITORIAL SUR OCCIDENTE</v>
          </cell>
          <cell r="K1162" t="str">
            <v>CALI</v>
          </cell>
          <cell r="L1162" t="str">
            <v>Viático</v>
          </cell>
          <cell r="M1162" t="str">
            <v>Viático</v>
          </cell>
          <cell r="T1162" t="str">
            <v>2025-03-17</v>
          </cell>
          <cell r="U1162">
            <v>2475920</v>
          </cell>
          <cell r="V1162">
            <v>2475920</v>
          </cell>
          <cell r="W1162">
            <v>0</v>
          </cell>
          <cell r="X1162" t="str">
            <v>no</v>
          </cell>
          <cell r="Y1162" t="str">
            <v>no</v>
          </cell>
          <cell r="Z1162" t="str">
            <v>51325</v>
          </cell>
          <cell r="AA1162">
            <v>2475920</v>
          </cell>
          <cell r="AB1162">
            <v>0</v>
          </cell>
          <cell r="AC1162" t="str">
            <v>5438</v>
          </cell>
          <cell r="AD1162" t="str">
            <v>Dirección Territorial Cali</v>
          </cell>
          <cell r="AF1162" t="str">
            <v>VIÁTICOS COMPONENTE INDÍGENA EN TERRITORIAL</v>
          </cell>
          <cell r="AG1162" t="str">
            <v>CE_10 - Consolidar el Informe de evaluación de la fase de procesamiento y análisis</v>
          </cell>
          <cell r="AH1162">
            <v>1</v>
          </cell>
          <cell r="AI1162">
            <v>0</v>
          </cell>
          <cell r="AJ1162">
            <v>0</v>
          </cell>
          <cell r="AK1162">
            <v>0</v>
          </cell>
          <cell r="AL1162">
            <v>0</v>
          </cell>
          <cell r="AM1162">
            <v>1</v>
          </cell>
          <cell r="AN1162" t="str">
            <v>CE_10</v>
          </cell>
          <cell r="AO1162">
            <v>2475920</v>
          </cell>
          <cell r="AP1162" t="str">
            <v>0</v>
          </cell>
          <cell r="AQ1162">
            <v>0</v>
          </cell>
          <cell r="AR1162" t="str">
            <v>0</v>
          </cell>
          <cell r="AS1162">
            <v>0</v>
          </cell>
          <cell r="AT1162">
            <v>2475920</v>
          </cell>
          <cell r="AU1162">
            <v>0</v>
          </cell>
        </row>
        <row r="1163">
          <cell r="A1163">
            <v>107730525</v>
          </cell>
          <cell r="B1163" t="str">
            <v>GIT Censo Económico</v>
          </cell>
          <cell r="C1163" t="str">
            <v>CE</v>
          </cell>
          <cell r="D1163" t="str">
            <v>CE_2025_DRA_BDC</v>
          </cell>
          <cell r="E1163" t="str">
            <v>Censo Economico</v>
          </cell>
          <cell r="F1163" t="str">
            <v>Producción de información estructural</v>
          </cell>
          <cell r="G1163" t="str">
            <v>Bases de datos Censal</v>
          </cell>
          <cell r="H1163" t="str">
            <v>CE-Producción de información estructural-Bases de datos Censal</v>
          </cell>
          <cell r="I1163" t="str">
            <v>202300000000099</v>
          </cell>
          <cell r="J1163" t="str">
            <v>DIRECCIÓN TERRITORIAL CENTRO OCCIDENTE</v>
          </cell>
          <cell r="K1163" t="str">
            <v>MANIZALES_MAN</v>
          </cell>
          <cell r="L1163" t="str">
            <v>Viático</v>
          </cell>
          <cell r="M1163" t="str">
            <v>Viático</v>
          </cell>
          <cell r="T1163" t="str">
            <v>2025-03-17</v>
          </cell>
          <cell r="U1163">
            <v>1542752</v>
          </cell>
          <cell r="V1163">
            <v>1542752</v>
          </cell>
          <cell r="W1163">
            <v>0</v>
          </cell>
          <cell r="X1163" t="str">
            <v>no</v>
          </cell>
          <cell r="Y1163" t="str">
            <v>no</v>
          </cell>
          <cell r="Z1163" t="str">
            <v>40925</v>
          </cell>
          <cell r="AA1163">
            <v>1542752</v>
          </cell>
          <cell r="AB1163">
            <v>0</v>
          </cell>
          <cell r="AC1163" t="str">
            <v>4983</v>
          </cell>
          <cell r="AD1163" t="str">
            <v>Dirección Territorial Manizales</v>
          </cell>
          <cell r="AF1163" t="str">
            <v>VIÁTICOS COMPONENTE INDÍGENA EN TERRITORIAL</v>
          </cell>
          <cell r="AG1163" t="str">
            <v>CE_10 - Consolidar el Informe de evaluación de la fase de procesamiento y análisis</v>
          </cell>
          <cell r="AH1163">
            <v>1</v>
          </cell>
          <cell r="AI1163">
            <v>0</v>
          </cell>
          <cell r="AJ1163">
            <v>0</v>
          </cell>
          <cell r="AK1163">
            <v>0</v>
          </cell>
          <cell r="AL1163">
            <v>0</v>
          </cell>
          <cell r="AM1163">
            <v>1</v>
          </cell>
          <cell r="AN1163" t="str">
            <v>CE_10</v>
          </cell>
          <cell r="AO1163">
            <v>1542752</v>
          </cell>
          <cell r="AP1163" t="str">
            <v>0</v>
          </cell>
          <cell r="AQ1163">
            <v>0</v>
          </cell>
          <cell r="AR1163" t="str">
            <v>0</v>
          </cell>
          <cell r="AS1163">
            <v>0</v>
          </cell>
          <cell r="AT1163">
            <v>1542752</v>
          </cell>
          <cell r="AU1163">
            <v>0</v>
          </cell>
        </row>
        <row r="1164">
          <cell r="A1164">
            <v>122330525</v>
          </cell>
          <cell r="B1164" t="str">
            <v>GIT Censo Económico</v>
          </cell>
          <cell r="C1164" t="str">
            <v>CE</v>
          </cell>
          <cell r="D1164" t="str">
            <v>CE_2025_DCD_SE</v>
          </cell>
          <cell r="E1164" t="str">
            <v>Censo Economico</v>
          </cell>
          <cell r="F1164" t="str">
            <v>Producción de información estructural</v>
          </cell>
          <cell r="G1164" t="str">
            <v>Servicio de evaluación</v>
          </cell>
          <cell r="H1164" t="str">
            <v>CE-Producción de información estructural-Servicio de evaluación</v>
          </cell>
          <cell r="I1164" t="str">
            <v>202300000000099</v>
          </cell>
          <cell r="J1164" t="str">
            <v>DIRECCIÓN TERRITORIAL NORTE</v>
          </cell>
          <cell r="K1164" t="str">
            <v>BARRANQUILLA</v>
          </cell>
          <cell r="L1164" t="str">
            <v>Viático</v>
          </cell>
          <cell r="M1164" t="str">
            <v>Viático</v>
          </cell>
          <cell r="T1164" t="str">
            <v>2025-09-01</v>
          </cell>
          <cell r="U1164">
            <v>5730200</v>
          </cell>
          <cell r="V1164">
            <v>5730200</v>
          </cell>
          <cell r="W1164">
            <v>0</v>
          </cell>
          <cell r="X1164" t="str">
            <v>no</v>
          </cell>
          <cell r="Y1164" t="str">
            <v>no</v>
          </cell>
          <cell r="Z1164" t="str">
            <v>79525</v>
          </cell>
          <cell r="AA1164">
            <v>5730200</v>
          </cell>
          <cell r="AB1164">
            <v>0</v>
          </cell>
          <cell r="AC1164" t="str">
            <v>6697</v>
          </cell>
          <cell r="AD1164" t="str">
            <v>Dirección Territorial Barranquilla</v>
          </cell>
          <cell r="AF1164" t="str">
            <v>VIÁTICOS - ENLACE ÉTNICO RACIAL</v>
          </cell>
          <cell r="AG1164" t="str">
            <v>CE_10 - Consolidar el Informe de evaluación de la fase de procesamiento y análisis</v>
          </cell>
          <cell r="AH1164">
            <v>1</v>
          </cell>
          <cell r="AI1164" t="str">
            <v/>
          </cell>
          <cell r="AJ1164">
            <v>0</v>
          </cell>
          <cell r="AK1164" t="str">
            <v/>
          </cell>
          <cell r="AL1164">
            <v>0</v>
          </cell>
          <cell r="AM1164">
            <v>1</v>
          </cell>
          <cell r="AN1164" t="str">
            <v xml:space="preserve">CE_10 </v>
          </cell>
          <cell r="AO1164">
            <v>5730200</v>
          </cell>
          <cell r="AP1164" t="str">
            <v/>
          </cell>
          <cell r="AQ1164">
            <v>0</v>
          </cell>
          <cell r="AR1164" t="str">
            <v/>
          </cell>
          <cell r="AS1164">
            <v>0</v>
          </cell>
          <cell r="AT1164">
            <v>5730200</v>
          </cell>
          <cell r="AU1164">
            <v>0</v>
          </cell>
        </row>
        <row r="1165">
          <cell r="A1165">
            <v>122430525</v>
          </cell>
          <cell r="B1165" t="str">
            <v>GIT Censo Económico</v>
          </cell>
          <cell r="C1165" t="str">
            <v>CE</v>
          </cell>
          <cell r="D1165" t="str">
            <v>CE_2025_DCD_SE</v>
          </cell>
          <cell r="E1165" t="str">
            <v>Censo Economico</v>
          </cell>
          <cell r="F1165" t="str">
            <v>Producción de información estructural</v>
          </cell>
          <cell r="G1165" t="str">
            <v>Servicio de evaluación</v>
          </cell>
          <cell r="H1165" t="str">
            <v>CE-Producción de información estructural-Servicio de evaluación</v>
          </cell>
          <cell r="I1165" t="str">
            <v>202300000000099</v>
          </cell>
          <cell r="J1165" t="str">
            <v>DIRECCIÓN TERRITORIAL CENTRO</v>
          </cell>
          <cell r="K1165" t="str">
            <v>BOGOTÁ</v>
          </cell>
          <cell r="L1165" t="str">
            <v>Viático</v>
          </cell>
          <cell r="M1165" t="str">
            <v>Viático</v>
          </cell>
          <cell r="T1165" t="str">
            <v>2025-09-01</v>
          </cell>
          <cell r="U1165">
            <v>4469750</v>
          </cell>
          <cell r="W1165">
            <v>4469750</v>
          </cell>
          <cell r="X1165" t="str">
            <v>NO</v>
          </cell>
          <cell r="Y1165" t="str">
            <v>NO</v>
          </cell>
          <cell r="AF1165" t="str">
            <v>VIÁTICOS - ENLACE ÉTNICO RACIAL</v>
          </cell>
          <cell r="AG1165" t="str">
            <v>CE_10 - Consolidar el Informe de evaluación de la fase de procesamiento y análisis</v>
          </cell>
          <cell r="AH1165">
            <v>1</v>
          </cell>
          <cell r="AI1165" t="str">
            <v/>
          </cell>
          <cell r="AJ1165">
            <v>0</v>
          </cell>
          <cell r="AK1165" t="str">
            <v/>
          </cell>
          <cell r="AL1165">
            <v>0</v>
          </cell>
          <cell r="AM1165">
            <v>1</v>
          </cell>
          <cell r="AN1165" t="str">
            <v xml:space="preserve">CE_10 </v>
          </cell>
          <cell r="AO1165">
            <v>4469750</v>
          </cell>
          <cell r="AP1165" t="str">
            <v/>
          </cell>
          <cell r="AQ1165">
            <v>0</v>
          </cell>
          <cell r="AR1165" t="str">
            <v/>
          </cell>
          <cell r="AS1165">
            <v>0</v>
          </cell>
          <cell r="AT1165">
            <v>4469750</v>
          </cell>
          <cell r="AU1165">
            <v>0</v>
          </cell>
        </row>
        <row r="1166">
          <cell r="A1166">
            <v>107930525</v>
          </cell>
          <cell r="B1166" t="str">
            <v>GIT Censo Económico</v>
          </cell>
          <cell r="C1166" t="str">
            <v>CE</v>
          </cell>
          <cell r="D1166" t="str">
            <v>CE_2025_DRA_BDC</v>
          </cell>
          <cell r="E1166" t="str">
            <v>Censo Economico</v>
          </cell>
          <cell r="F1166" t="str">
            <v>Producción de información estructural</v>
          </cell>
          <cell r="G1166" t="str">
            <v>Bases de datos Censal</v>
          </cell>
          <cell r="H1166" t="str">
            <v>CE-Producción de información estructural-Bases de datos Censal</v>
          </cell>
          <cell r="I1166" t="str">
            <v>202300000000099</v>
          </cell>
          <cell r="J1166" t="str">
            <v>DIRECCIÓN TERRITORIAL NORTE</v>
          </cell>
          <cell r="K1166" t="str">
            <v>BARRANQUILLA</v>
          </cell>
          <cell r="L1166" t="str">
            <v>Viático</v>
          </cell>
          <cell r="M1166" t="str">
            <v>Viático</v>
          </cell>
          <cell r="T1166" t="str">
            <v>2025-03-17</v>
          </cell>
          <cell r="U1166">
            <v>4613200</v>
          </cell>
          <cell r="V1166">
            <v>4613200</v>
          </cell>
          <cell r="W1166">
            <v>0</v>
          </cell>
          <cell r="X1166" t="str">
            <v>no</v>
          </cell>
          <cell r="Y1166" t="str">
            <v>no</v>
          </cell>
          <cell r="Z1166" t="str">
            <v>73125</v>
          </cell>
          <cell r="AA1166">
            <v>4613200</v>
          </cell>
          <cell r="AB1166">
            <v>0</v>
          </cell>
          <cell r="AC1166" t="str">
            <v>5057</v>
          </cell>
          <cell r="AD1166" t="str">
            <v>Dirección Territorial Barranquilla</v>
          </cell>
          <cell r="AF1166" t="str">
            <v>VIÁTICOS COMPONENTE AFRO EN TERRITORIAL</v>
          </cell>
          <cell r="AG1166" t="str">
            <v>CE_10 - Consolidar el Informe de evaluación de la fase de procesamiento y análisis</v>
          </cell>
          <cell r="AH1166">
            <v>1</v>
          </cell>
          <cell r="AI1166">
            <v>0</v>
          </cell>
          <cell r="AJ1166">
            <v>0</v>
          </cell>
          <cell r="AK1166">
            <v>0</v>
          </cell>
          <cell r="AL1166">
            <v>0</v>
          </cell>
          <cell r="AM1166">
            <v>1</v>
          </cell>
          <cell r="AN1166" t="str">
            <v>CE_10</v>
          </cell>
          <cell r="AO1166">
            <v>4613200</v>
          </cell>
          <cell r="AP1166" t="str">
            <v>0</v>
          </cell>
          <cell r="AQ1166">
            <v>0</v>
          </cell>
          <cell r="AR1166" t="str">
            <v>0</v>
          </cell>
          <cell r="AS1166">
            <v>0</v>
          </cell>
          <cell r="AT1166">
            <v>4613200</v>
          </cell>
          <cell r="AU1166">
            <v>0</v>
          </cell>
        </row>
        <row r="1167">
          <cell r="A1167">
            <v>108030525</v>
          </cell>
          <cell r="B1167" t="str">
            <v>GIT Censo Económico</v>
          </cell>
          <cell r="C1167" t="str">
            <v>CE</v>
          </cell>
          <cell r="D1167" t="str">
            <v>CE_2025_DRA_BDC</v>
          </cell>
          <cell r="E1167" t="str">
            <v>Censo Economico</v>
          </cell>
          <cell r="F1167" t="str">
            <v>Producción de información estructural</v>
          </cell>
          <cell r="G1167" t="str">
            <v>Bases de datos Censal</v>
          </cell>
          <cell r="H1167" t="str">
            <v>CE-Producción de información estructural-Bases de datos Censal</v>
          </cell>
          <cell r="I1167" t="str">
            <v>202300000000099</v>
          </cell>
          <cell r="J1167" t="str">
            <v>DIRECCIÓN TERRITORIAL CENTRO</v>
          </cell>
          <cell r="K1167" t="str">
            <v>BOGOTÁ</v>
          </cell>
          <cell r="L1167" t="str">
            <v>Viático</v>
          </cell>
          <cell r="M1167" t="str">
            <v>Viático</v>
          </cell>
          <cell r="T1167" t="str">
            <v>2025-03-17</v>
          </cell>
          <cell r="U1167">
            <v>439584</v>
          </cell>
          <cell r="V1167">
            <v>439584</v>
          </cell>
          <cell r="W1167">
            <v>0</v>
          </cell>
          <cell r="X1167" t="str">
            <v>NO</v>
          </cell>
          <cell r="Y1167" t="str">
            <v>NO</v>
          </cell>
          <cell r="Z1167" t="str">
            <v>94625</v>
          </cell>
          <cell r="AA1167">
            <v>439584</v>
          </cell>
          <cell r="AB1167">
            <v>0</v>
          </cell>
          <cell r="AC1167" t="str">
            <v>5083</v>
          </cell>
          <cell r="AD1167" t="str">
            <v>Dirección Territorial Bogotá</v>
          </cell>
          <cell r="AF1167" t="str">
            <v>VIÁTICOS COMPONENTE AFRO EN TERRITORIAL</v>
          </cell>
          <cell r="AG1167" t="str">
            <v>CE_10 - Consolidar el Informe de evaluación de la fase de procesamiento y análisis</v>
          </cell>
          <cell r="AH1167">
            <v>1</v>
          </cell>
          <cell r="AI1167">
            <v>0</v>
          </cell>
          <cell r="AJ1167">
            <v>0</v>
          </cell>
          <cell r="AK1167">
            <v>0</v>
          </cell>
          <cell r="AL1167">
            <v>0</v>
          </cell>
          <cell r="AM1167">
            <v>1</v>
          </cell>
          <cell r="AN1167" t="str">
            <v>CE_10</v>
          </cell>
          <cell r="AO1167">
            <v>439584</v>
          </cell>
          <cell r="AP1167" t="str">
            <v>0</v>
          </cell>
          <cell r="AQ1167">
            <v>0</v>
          </cell>
          <cell r="AR1167" t="str">
            <v>0</v>
          </cell>
          <cell r="AS1167">
            <v>0</v>
          </cell>
          <cell r="AT1167">
            <v>439584</v>
          </cell>
          <cell r="AU1167">
            <v>0</v>
          </cell>
        </row>
        <row r="1168">
          <cell r="A1168">
            <v>122530525</v>
          </cell>
          <cell r="B1168" t="str">
            <v>GIT Censo Económico</v>
          </cell>
          <cell r="C1168" t="str">
            <v>CE</v>
          </cell>
          <cell r="D1168" t="str">
            <v>CE_2025_DCD_SE</v>
          </cell>
          <cell r="E1168" t="str">
            <v>Censo Economico</v>
          </cell>
          <cell r="F1168" t="str">
            <v>Producción de información estructural</v>
          </cell>
          <cell r="G1168" t="str">
            <v>Servicio de evaluación</v>
          </cell>
          <cell r="H1168" t="str">
            <v>CE-Producción de información estructural-Servicio de evaluación</v>
          </cell>
          <cell r="I1168" t="str">
            <v>202300000000099</v>
          </cell>
          <cell r="J1168" t="str">
            <v>DIRECCIÓN TERRITORIAL NOROCCIDENTE</v>
          </cell>
          <cell r="K1168" t="str">
            <v>MANIZALES_MED</v>
          </cell>
          <cell r="L1168" t="str">
            <v>Viático</v>
          </cell>
          <cell r="M1168" t="str">
            <v>Viático</v>
          </cell>
          <cell r="T1168" t="str">
            <v>2025-09-01</v>
          </cell>
          <cell r="U1168">
            <v>5358395</v>
          </cell>
          <cell r="V1168">
            <v>5358395</v>
          </cell>
          <cell r="W1168">
            <v>0</v>
          </cell>
          <cell r="X1168" t="str">
            <v>NO</v>
          </cell>
          <cell r="Y1168" t="str">
            <v>NO</v>
          </cell>
          <cell r="Z1168" t="str">
            <v>51725</v>
          </cell>
          <cell r="AA1168">
            <v>5358395</v>
          </cell>
          <cell r="AB1168">
            <v>0</v>
          </cell>
          <cell r="AC1168" t="str">
            <v>6595</v>
          </cell>
          <cell r="AD1168" t="str">
            <v>Dirección Territorial Medellín</v>
          </cell>
          <cell r="AF1168" t="str">
            <v>VIÁTICOS - ENLACE ÉTNICO RACIAL</v>
          </cell>
          <cell r="AG1168" t="str">
            <v>CE_10 - Consolidar el Informe de evaluación de la fase de procesamiento y análisis</v>
          </cell>
          <cell r="AH1168">
            <v>1</v>
          </cell>
          <cell r="AI1168" t="str">
            <v/>
          </cell>
          <cell r="AJ1168">
            <v>0</v>
          </cell>
          <cell r="AK1168" t="str">
            <v/>
          </cell>
          <cell r="AL1168">
            <v>0</v>
          </cell>
          <cell r="AM1168">
            <v>1</v>
          </cell>
          <cell r="AN1168" t="str">
            <v xml:space="preserve">CE_10 </v>
          </cell>
          <cell r="AO1168">
            <v>5358395</v>
          </cell>
          <cell r="AP1168" t="str">
            <v/>
          </cell>
          <cell r="AQ1168">
            <v>0</v>
          </cell>
          <cell r="AR1168" t="str">
            <v/>
          </cell>
          <cell r="AS1168">
            <v>0</v>
          </cell>
          <cell r="AT1168">
            <v>5358395</v>
          </cell>
          <cell r="AU1168">
            <v>0</v>
          </cell>
        </row>
        <row r="1169">
          <cell r="A1169">
            <v>122630525</v>
          </cell>
          <cell r="B1169" t="str">
            <v>GIT Censo Económico</v>
          </cell>
          <cell r="C1169" t="str">
            <v>CE</v>
          </cell>
          <cell r="D1169" t="str">
            <v>CE_2025_DCD_SE</v>
          </cell>
          <cell r="E1169" t="str">
            <v>Censo Economico</v>
          </cell>
          <cell r="F1169" t="str">
            <v>Producción de información estructural</v>
          </cell>
          <cell r="G1169" t="str">
            <v>Servicio de evaluación</v>
          </cell>
          <cell r="H1169" t="str">
            <v>CE-Producción de información estructural-Servicio de evaluación</v>
          </cell>
          <cell r="I1169" t="str">
            <v>202300000000099</v>
          </cell>
          <cell r="J1169" t="str">
            <v>DIRECCIÓN TERRITORIAL SUR OCCIDENTE</v>
          </cell>
          <cell r="K1169" t="str">
            <v>CALI</v>
          </cell>
          <cell r="L1169" t="str">
            <v>Viático</v>
          </cell>
          <cell r="M1169" t="str">
            <v>Viático</v>
          </cell>
          <cell r="T1169" t="str">
            <v>2025-09-01</v>
          </cell>
          <cell r="U1169">
            <v>4848155</v>
          </cell>
          <cell r="V1169">
            <v>4848155</v>
          </cell>
          <cell r="W1169">
            <v>0</v>
          </cell>
          <cell r="X1169" t="str">
            <v>NO</v>
          </cell>
          <cell r="Y1169" t="str">
            <v>NO</v>
          </cell>
          <cell r="Z1169" t="str">
            <v>56925</v>
          </cell>
          <cell r="AA1169">
            <v>4848155</v>
          </cell>
          <cell r="AB1169">
            <v>0</v>
          </cell>
          <cell r="AC1169" t="str">
            <v>6588</v>
          </cell>
          <cell r="AD1169" t="str">
            <v>Dirección Territorial Cali</v>
          </cell>
          <cell r="AF1169" t="str">
            <v>VIÁTICOS - ENLACE ÉTNICO RACIAL</v>
          </cell>
          <cell r="AG1169" t="str">
            <v>CE_10 - Consolidar el Informe de evaluación de la fase de procesamiento y análisis</v>
          </cell>
          <cell r="AH1169">
            <v>1</v>
          </cell>
          <cell r="AI1169" t="str">
            <v/>
          </cell>
          <cell r="AJ1169">
            <v>0</v>
          </cell>
          <cell r="AK1169" t="str">
            <v/>
          </cell>
          <cell r="AL1169">
            <v>0</v>
          </cell>
          <cell r="AM1169">
            <v>1</v>
          </cell>
          <cell r="AN1169" t="str">
            <v xml:space="preserve">CE_10 </v>
          </cell>
          <cell r="AO1169">
            <v>4848155</v>
          </cell>
          <cell r="AP1169" t="str">
            <v/>
          </cell>
          <cell r="AQ1169">
            <v>0</v>
          </cell>
          <cell r="AR1169" t="str">
            <v/>
          </cell>
          <cell r="AS1169">
            <v>0</v>
          </cell>
          <cell r="AT1169">
            <v>4848155</v>
          </cell>
          <cell r="AU1169">
            <v>0</v>
          </cell>
        </row>
        <row r="1170">
          <cell r="A1170">
            <v>108130525</v>
          </cell>
          <cell r="B1170" t="str">
            <v>GIT Censo Económico</v>
          </cell>
          <cell r="C1170" t="str">
            <v>CE</v>
          </cell>
          <cell r="D1170" t="str">
            <v>CE_2025_DRA_BDC</v>
          </cell>
          <cell r="E1170" t="str">
            <v>Censo Economico</v>
          </cell>
          <cell r="F1170" t="str">
            <v>Producción de información estructural</v>
          </cell>
          <cell r="G1170" t="str">
            <v>Bases de datos Censal</v>
          </cell>
          <cell r="H1170" t="str">
            <v>CE-Producción de información estructural-Bases de datos Censal</v>
          </cell>
          <cell r="I1170" t="str">
            <v>202300000000099</v>
          </cell>
          <cell r="J1170" t="str">
            <v>DIRECCIÓN TERRITORIAL CENTRO ORIENTE</v>
          </cell>
          <cell r="K1170" t="str">
            <v>BUCARAMANGA</v>
          </cell>
          <cell r="L1170" t="str">
            <v>Viático</v>
          </cell>
          <cell r="M1170" t="str">
            <v>Viático</v>
          </cell>
          <cell r="T1170" t="str">
            <v>2025-03-17</v>
          </cell>
          <cell r="U1170">
            <v>2272864</v>
          </cell>
          <cell r="V1170">
            <v>2272864</v>
          </cell>
          <cell r="W1170">
            <v>0</v>
          </cell>
          <cell r="X1170" t="str">
            <v>no</v>
          </cell>
          <cell r="Y1170" t="str">
            <v>no</v>
          </cell>
          <cell r="Z1170" t="str">
            <v>34425</v>
          </cell>
          <cell r="AA1170">
            <v>2272864</v>
          </cell>
          <cell r="AB1170">
            <v>0</v>
          </cell>
          <cell r="AC1170" t="str">
            <v>5171</v>
          </cell>
          <cell r="AD1170" t="str">
            <v>Dirección Territorial Bucaramanga</v>
          </cell>
          <cell r="AF1170" t="str">
            <v>VIÁTICOS COMPONENTE AFRO EN TERRITORIAL</v>
          </cell>
          <cell r="AG1170" t="str">
            <v>CE_10 - Consolidar el Informe de evaluación de la fase de procesamiento y análisis</v>
          </cell>
          <cell r="AH1170">
            <v>1</v>
          </cell>
          <cell r="AI1170">
            <v>0</v>
          </cell>
          <cell r="AJ1170">
            <v>0</v>
          </cell>
          <cell r="AK1170">
            <v>0</v>
          </cell>
          <cell r="AL1170">
            <v>0</v>
          </cell>
          <cell r="AM1170">
            <v>1</v>
          </cell>
          <cell r="AN1170" t="str">
            <v>CE_10</v>
          </cell>
          <cell r="AO1170">
            <v>2272864</v>
          </cell>
          <cell r="AP1170" t="str">
            <v>0</v>
          </cell>
          <cell r="AQ1170">
            <v>0</v>
          </cell>
          <cell r="AR1170" t="str">
            <v>0</v>
          </cell>
          <cell r="AS1170">
            <v>0</v>
          </cell>
          <cell r="AT1170">
            <v>2272864</v>
          </cell>
          <cell r="AU1170">
            <v>0</v>
          </cell>
        </row>
        <row r="1171">
          <cell r="A1171">
            <v>108230525</v>
          </cell>
          <cell r="B1171" t="str">
            <v>GIT Censo Económico</v>
          </cell>
          <cell r="C1171" t="str">
            <v>CE</v>
          </cell>
          <cell r="D1171" t="str">
            <v>CE_2025_DRA_BDC</v>
          </cell>
          <cell r="E1171" t="str">
            <v>Censo Economico</v>
          </cell>
          <cell r="F1171" t="str">
            <v>Producción de información estructural</v>
          </cell>
          <cell r="G1171" t="str">
            <v>Bases de datos Censal</v>
          </cell>
          <cell r="H1171" t="str">
            <v>CE-Producción de información estructural-Bases de datos Censal</v>
          </cell>
          <cell r="I1171" t="str">
            <v>202300000000099</v>
          </cell>
          <cell r="J1171" t="str">
            <v>DIRECCIÓN TERRITORIAL SUR OCCIDENTE</v>
          </cell>
          <cell r="K1171" t="str">
            <v>CALI</v>
          </cell>
          <cell r="L1171" t="str">
            <v>Viático</v>
          </cell>
          <cell r="M1171" t="str">
            <v>Viático</v>
          </cell>
          <cell r="T1171" t="str">
            <v>2025-03-17</v>
          </cell>
          <cell r="U1171">
            <v>3574718</v>
          </cell>
          <cell r="V1171">
            <v>3574718</v>
          </cell>
          <cell r="W1171">
            <v>0</v>
          </cell>
          <cell r="X1171" t="str">
            <v>no</v>
          </cell>
          <cell r="Y1171" t="str">
            <v>no</v>
          </cell>
          <cell r="Z1171" t="str">
            <v>51225</v>
          </cell>
          <cell r="AA1171">
            <v>3574718</v>
          </cell>
          <cell r="AB1171">
            <v>0</v>
          </cell>
          <cell r="AC1171" t="str">
            <v>5436</v>
          </cell>
          <cell r="AD1171" t="str">
            <v>Dirección Territorial Cali</v>
          </cell>
          <cell r="AF1171" t="str">
            <v>VIÁTICOS COMPONENTE AFRO EN TERRITORIAL</v>
          </cell>
          <cell r="AG1171" t="str">
            <v>CE_10 - Consolidar el Informe de evaluación de la fase de procesamiento y análisis</v>
          </cell>
          <cell r="AH1171">
            <v>1</v>
          </cell>
          <cell r="AI1171">
            <v>0</v>
          </cell>
          <cell r="AJ1171">
            <v>0</v>
          </cell>
          <cell r="AK1171">
            <v>0</v>
          </cell>
          <cell r="AL1171">
            <v>0</v>
          </cell>
          <cell r="AM1171">
            <v>1</v>
          </cell>
          <cell r="AN1171" t="str">
            <v>CE_10</v>
          </cell>
          <cell r="AO1171">
            <v>3574718</v>
          </cell>
          <cell r="AP1171" t="str">
            <v>0</v>
          </cell>
          <cell r="AQ1171">
            <v>0</v>
          </cell>
          <cell r="AR1171" t="str">
            <v>0</v>
          </cell>
          <cell r="AS1171">
            <v>0</v>
          </cell>
          <cell r="AT1171">
            <v>3574718</v>
          </cell>
          <cell r="AU1171">
            <v>0</v>
          </cell>
        </row>
        <row r="1172">
          <cell r="A1172">
            <v>122730525</v>
          </cell>
          <cell r="B1172" t="str">
            <v>GIT Censo Económico</v>
          </cell>
          <cell r="C1172" t="str">
            <v>CE</v>
          </cell>
          <cell r="D1172" t="str">
            <v>CE_2025_DCD_SE</v>
          </cell>
          <cell r="E1172" t="str">
            <v>Censo Economico</v>
          </cell>
          <cell r="F1172" t="str">
            <v>Producción de información estructural</v>
          </cell>
          <cell r="G1172" t="str">
            <v>Servicio de evaluación</v>
          </cell>
          <cell r="H1172" t="str">
            <v>CE-Producción de información estructural-Servicio de evaluación</v>
          </cell>
          <cell r="I1172" t="str">
            <v>202300000000099</v>
          </cell>
          <cell r="J1172" t="str">
            <v>DIRECCIÓN TERRITORIAL CENTRO ORIENTE</v>
          </cell>
          <cell r="K1172" t="str">
            <v>BUCARAMANGA</v>
          </cell>
          <cell r="L1172" t="str">
            <v>Viático</v>
          </cell>
          <cell r="M1172" t="str">
            <v>Viático</v>
          </cell>
          <cell r="T1172" t="str">
            <v>2025-09-01</v>
          </cell>
          <cell r="U1172">
            <v>6623153</v>
          </cell>
          <cell r="V1172">
            <v>6623153</v>
          </cell>
          <cell r="W1172">
            <v>0</v>
          </cell>
          <cell r="X1172" t="str">
            <v>NO</v>
          </cell>
          <cell r="Y1172" t="str">
            <v>NO</v>
          </cell>
          <cell r="Z1172" t="str">
            <v>38225</v>
          </cell>
          <cell r="AA1172">
            <v>6623153</v>
          </cell>
          <cell r="AB1172">
            <v>0</v>
          </cell>
          <cell r="AC1172" t="str">
            <v>6745</v>
          </cell>
          <cell r="AD1172" t="str">
            <v>Dirección Territorial Bucaramanga</v>
          </cell>
          <cell r="AF1172" t="str">
            <v>VIÁTICOS - ENLACE ÉTNICO RACIAL</v>
          </cell>
          <cell r="AG1172" t="str">
            <v>CE_10 - Consolidar el Informe de evaluación de la fase de procesamiento y análisis</v>
          </cell>
          <cell r="AH1172">
            <v>1</v>
          </cell>
          <cell r="AI1172" t="str">
            <v/>
          </cell>
          <cell r="AJ1172">
            <v>0</v>
          </cell>
          <cell r="AK1172" t="str">
            <v/>
          </cell>
          <cell r="AL1172">
            <v>0</v>
          </cell>
          <cell r="AM1172">
            <v>1</v>
          </cell>
          <cell r="AN1172" t="str">
            <v xml:space="preserve">CE_10 </v>
          </cell>
          <cell r="AO1172">
            <v>6623153</v>
          </cell>
          <cell r="AP1172" t="str">
            <v/>
          </cell>
          <cell r="AQ1172">
            <v>0</v>
          </cell>
          <cell r="AR1172" t="str">
            <v/>
          </cell>
          <cell r="AS1172">
            <v>0</v>
          </cell>
          <cell r="AT1172">
            <v>6623153</v>
          </cell>
          <cell r="AU1172">
            <v>0</v>
          </cell>
        </row>
        <row r="1173">
          <cell r="A1173">
            <v>108330525</v>
          </cell>
          <cell r="B1173" t="str">
            <v>GIT Censo Económico</v>
          </cell>
          <cell r="C1173" t="str">
            <v>CE</v>
          </cell>
          <cell r="D1173" t="str">
            <v>CE_2025_DRA_BDC</v>
          </cell>
          <cell r="E1173" t="str">
            <v>Censo Economico</v>
          </cell>
          <cell r="F1173" t="str">
            <v>Producción de información estructural</v>
          </cell>
          <cell r="G1173" t="str">
            <v>Bases de datos Censal</v>
          </cell>
          <cell r="H1173" t="str">
            <v>CE-Producción de información estructural-Bases de datos Censal</v>
          </cell>
          <cell r="I1173" t="str">
            <v>202300000000099</v>
          </cell>
          <cell r="J1173" t="str">
            <v>DIRECCIÓN TERRITORIAL CENTRO OCCIDENTE</v>
          </cell>
          <cell r="K1173" t="str">
            <v>MANIZALES_MAN</v>
          </cell>
          <cell r="L1173" t="str">
            <v>Viático</v>
          </cell>
          <cell r="M1173" t="str">
            <v>Viático</v>
          </cell>
          <cell r="T1173" t="str">
            <v>2025-03-17</v>
          </cell>
          <cell r="U1173">
            <v>732112</v>
          </cell>
          <cell r="V1173">
            <v>732112</v>
          </cell>
          <cell r="W1173">
            <v>0</v>
          </cell>
          <cell r="X1173" t="str">
            <v>no</v>
          </cell>
          <cell r="Y1173" t="str">
            <v>no</v>
          </cell>
          <cell r="Z1173" t="str">
            <v>40925</v>
          </cell>
          <cell r="AA1173">
            <v>732112</v>
          </cell>
          <cell r="AB1173">
            <v>0</v>
          </cell>
          <cell r="AC1173" t="str">
            <v>4983</v>
          </cell>
          <cell r="AD1173" t="str">
            <v>Dirección Territorial Manizales</v>
          </cell>
          <cell r="AF1173" t="str">
            <v>VIÁTICOS COMPONENTE AFRO EN TERRITORIAL</v>
          </cell>
          <cell r="AG1173" t="str">
            <v>CE_10 - Consolidar el Informe de evaluación de la fase de procesamiento y análisis</v>
          </cell>
          <cell r="AH1173">
            <v>1</v>
          </cell>
          <cell r="AI1173">
            <v>0</v>
          </cell>
          <cell r="AJ1173">
            <v>0</v>
          </cell>
          <cell r="AK1173">
            <v>0</v>
          </cell>
          <cell r="AL1173">
            <v>0</v>
          </cell>
          <cell r="AM1173">
            <v>1</v>
          </cell>
          <cell r="AN1173" t="str">
            <v>CE_10</v>
          </cell>
          <cell r="AO1173">
            <v>732112</v>
          </cell>
          <cell r="AP1173" t="str">
            <v>0</v>
          </cell>
          <cell r="AQ1173">
            <v>0</v>
          </cell>
          <cell r="AR1173" t="str">
            <v>0</v>
          </cell>
          <cell r="AS1173">
            <v>0</v>
          </cell>
          <cell r="AT1173">
            <v>732112</v>
          </cell>
          <cell r="AU1173">
            <v>0</v>
          </cell>
        </row>
        <row r="1174">
          <cell r="A1174">
            <v>108430525</v>
          </cell>
          <cell r="B1174" t="str">
            <v>GIT Censo Económico</v>
          </cell>
          <cell r="C1174" t="str">
            <v>CE</v>
          </cell>
          <cell r="D1174" t="str">
            <v>CE_2025_DRA_BDC</v>
          </cell>
          <cell r="E1174" t="str">
            <v>Censo Economico</v>
          </cell>
          <cell r="F1174" t="str">
            <v>Producción de información estructural</v>
          </cell>
          <cell r="G1174" t="str">
            <v>Bases de datos Censal</v>
          </cell>
          <cell r="H1174" t="str">
            <v>CE-Producción de información estructural-Bases de datos Censal</v>
          </cell>
          <cell r="I1174" t="str">
            <v>202300000000099</v>
          </cell>
          <cell r="J1174" t="str">
            <v>DIRECCIÓN TERRITORIAL NOROCCIDENTE</v>
          </cell>
          <cell r="K1174" t="str">
            <v>MEDELLÍN</v>
          </cell>
          <cell r="L1174" t="str">
            <v>Viático</v>
          </cell>
          <cell r="M1174" t="str">
            <v>Viático</v>
          </cell>
          <cell r="T1174" t="str">
            <v>2025-03-17</v>
          </cell>
          <cell r="U1174">
            <v>1791563</v>
          </cell>
          <cell r="V1174">
            <v>1791563</v>
          </cell>
          <cell r="W1174">
            <v>0</v>
          </cell>
          <cell r="X1174" t="str">
            <v>no</v>
          </cell>
          <cell r="Y1174" t="str">
            <v>no</v>
          </cell>
          <cell r="Z1174" t="str">
            <v>44525</v>
          </cell>
          <cell r="AA1174">
            <v>1791563</v>
          </cell>
          <cell r="AB1174">
            <v>0</v>
          </cell>
          <cell r="AC1174" t="str">
            <v>5051</v>
          </cell>
          <cell r="AD1174" t="str">
            <v>Dirección Territorial Medellín</v>
          </cell>
          <cell r="AF1174" t="str">
            <v>VIÁTICOS COMPONENTE AFRO EN TERRITORIAL</v>
          </cell>
          <cell r="AG1174" t="str">
            <v>CE_10 - Consolidar el Informe de evaluación de la fase de procesamiento y análisis</v>
          </cell>
          <cell r="AH1174">
            <v>1</v>
          </cell>
          <cell r="AI1174">
            <v>0</v>
          </cell>
          <cell r="AJ1174">
            <v>0</v>
          </cell>
          <cell r="AK1174">
            <v>0</v>
          </cell>
          <cell r="AL1174">
            <v>0</v>
          </cell>
          <cell r="AM1174">
            <v>1</v>
          </cell>
          <cell r="AN1174" t="str">
            <v>CE_10</v>
          </cell>
          <cell r="AO1174">
            <v>1791563</v>
          </cell>
          <cell r="AP1174" t="str">
            <v>0</v>
          </cell>
          <cell r="AQ1174">
            <v>0</v>
          </cell>
          <cell r="AR1174" t="str">
            <v>0</v>
          </cell>
          <cell r="AS1174">
            <v>0</v>
          </cell>
          <cell r="AT1174">
            <v>1791563</v>
          </cell>
          <cell r="AU1174">
            <v>0</v>
          </cell>
        </row>
        <row r="1175">
          <cell r="A1175">
            <v>106330525</v>
          </cell>
          <cell r="B1175" t="str">
            <v>GIT Censo Económico</v>
          </cell>
          <cell r="C1175" t="str">
            <v>CE</v>
          </cell>
          <cell r="D1175" t="str">
            <v>CE_2025_DRA_BDC</v>
          </cell>
          <cell r="E1175" t="str">
            <v>Censo Economico</v>
          </cell>
          <cell r="F1175" t="str">
            <v>Producción de información estructural</v>
          </cell>
          <cell r="G1175" t="str">
            <v>Bases de datos Censal</v>
          </cell>
          <cell r="H1175" t="str">
            <v>CE-Producción de información estructural-Bases de datos Censal</v>
          </cell>
          <cell r="I1175" t="str">
            <v>202300000000099</v>
          </cell>
          <cell r="J1175" t="str">
            <v>DIRECCIÓN TERRITORIAL NOROCCIDENTE</v>
          </cell>
          <cell r="K1175" t="str">
            <v>MEDELLÍN</v>
          </cell>
          <cell r="L1175" t="str">
            <v>Viático</v>
          </cell>
          <cell r="M1175" t="str">
            <v>Viático</v>
          </cell>
          <cell r="T1175" t="str">
            <v>2025-03-17</v>
          </cell>
          <cell r="U1175">
            <v>2807317</v>
          </cell>
          <cell r="V1175">
            <v>2807317</v>
          </cell>
          <cell r="W1175">
            <v>0</v>
          </cell>
          <cell r="X1175" t="str">
            <v>no</v>
          </cell>
          <cell r="Y1175" t="str">
            <v>no</v>
          </cell>
          <cell r="Z1175" t="str">
            <v>41625</v>
          </cell>
          <cell r="AA1175">
            <v>2807317</v>
          </cell>
          <cell r="AB1175">
            <v>0</v>
          </cell>
          <cell r="AC1175" t="str">
            <v>2593</v>
          </cell>
          <cell r="AD1175" t="str">
            <v>Dirección Territorial Medellín</v>
          </cell>
          <cell r="AF1175" t="str">
            <v>VIÁTICOS PARA ACTIVIDADES OPERATIVAS Y POSTOPERATIVAS</v>
          </cell>
          <cell r="AG1175" t="str">
            <v>CE_10 - Consolidar el Informe de evaluación de la fase de procesamiento y análisis</v>
          </cell>
          <cell r="AH1175">
            <v>1</v>
          </cell>
          <cell r="AI1175">
            <v>0</v>
          </cell>
          <cell r="AJ1175">
            <v>0</v>
          </cell>
          <cell r="AK1175">
            <v>0</v>
          </cell>
          <cell r="AL1175">
            <v>0</v>
          </cell>
          <cell r="AM1175">
            <v>1</v>
          </cell>
          <cell r="AN1175" t="str">
            <v>CE_10</v>
          </cell>
          <cell r="AO1175">
            <v>2807317</v>
          </cell>
          <cell r="AP1175" t="str">
            <v>0</v>
          </cell>
          <cell r="AQ1175">
            <v>0</v>
          </cell>
          <cell r="AR1175" t="str">
            <v>0</v>
          </cell>
          <cell r="AS1175">
            <v>0</v>
          </cell>
          <cell r="AT1175">
            <v>2807317</v>
          </cell>
          <cell r="AU1175">
            <v>0</v>
          </cell>
        </row>
        <row r="1176">
          <cell r="A1176">
            <v>77530525</v>
          </cell>
          <cell r="B1176" t="str">
            <v>GIT Censo Económico</v>
          </cell>
          <cell r="C1176" t="str">
            <v>CE</v>
          </cell>
          <cell r="D1176" t="str">
            <v>CE_2025_DRA_BDC</v>
          </cell>
          <cell r="E1176" t="str">
            <v>Censo Economico</v>
          </cell>
          <cell r="F1176" t="str">
            <v>Producción de información estructural</v>
          </cell>
          <cell r="G1176" t="str">
            <v>Bases de datos Censal</v>
          </cell>
          <cell r="H1176" t="str">
            <v>CE-Producción de información estructural-Bases de datos Censal</v>
          </cell>
          <cell r="I1176" t="str">
            <v>202300000000099</v>
          </cell>
          <cell r="J1176" t="str">
            <v>DIRECCIÓN TERRITORIAL NOROCCIDENTE</v>
          </cell>
          <cell r="K1176" t="str">
            <v>MEDELLÍN</v>
          </cell>
          <cell r="L1176" t="str">
            <v>Viático</v>
          </cell>
          <cell r="M1176" t="str">
            <v>Viático</v>
          </cell>
          <cell r="T1176" t="str">
            <v>2025-01-15</v>
          </cell>
          <cell r="U1176">
            <v>163760000</v>
          </cell>
          <cell r="V1176">
            <v>163760000</v>
          </cell>
          <cell r="W1176">
            <v>0</v>
          </cell>
          <cell r="X1176" t="str">
            <v>no</v>
          </cell>
          <cell r="Y1176" t="str">
            <v>no</v>
          </cell>
          <cell r="Z1176" t="str">
            <v>37725</v>
          </cell>
          <cell r="AA1176">
            <v>163760000</v>
          </cell>
          <cell r="AB1176">
            <v>0</v>
          </cell>
          <cell r="AC1176" t="str">
            <v>4823</v>
          </cell>
          <cell r="AD1176" t="str">
            <v>Dirección Territorial Medellín</v>
          </cell>
          <cell r="AF1176" t="str">
            <v>BARRIDO - VIÁTICOS - TERRITORIAL - CENSISTA RUTA</v>
          </cell>
          <cell r="AG1176" t="str">
            <v>CE_10 - Consolidar el Informe de evaluación de la fase de procesamiento y análisis</v>
          </cell>
          <cell r="AH1176">
            <v>1</v>
          </cell>
          <cell r="AI1176">
            <v>0</v>
          </cell>
          <cell r="AJ1176">
            <v>0</v>
          </cell>
          <cell r="AK1176">
            <v>0</v>
          </cell>
          <cell r="AL1176">
            <v>0</v>
          </cell>
          <cell r="AM1176">
            <v>1</v>
          </cell>
          <cell r="AN1176" t="str">
            <v>CE_10</v>
          </cell>
          <cell r="AO1176">
            <v>163760000</v>
          </cell>
          <cell r="AP1176" t="str">
            <v>0</v>
          </cell>
          <cell r="AQ1176">
            <v>0</v>
          </cell>
          <cell r="AR1176" t="str">
            <v>0</v>
          </cell>
          <cell r="AS1176">
            <v>0</v>
          </cell>
          <cell r="AT1176">
            <v>163760000</v>
          </cell>
          <cell r="AU1176">
            <v>0</v>
          </cell>
        </row>
        <row r="1177">
          <cell r="A1177">
            <v>105230525</v>
          </cell>
          <cell r="B1177" t="str">
            <v>GIT Censo Económico</v>
          </cell>
          <cell r="C1177" t="str">
            <v>CE</v>
          </cell>
          <cell r="D1177" t="str">
            <v>CE_2025_DRA_BDC</v>
          </cell>
          <cell r="E1177" t="str">
            <v>Censo Economico</v>
          </cell>
          <cell r="F1177" t="str">
            <v>Producción de información estructural</v>
          </cell>
          <cell r="G1177" t="str">
            <v>Bases de datos Censal</v>
          </cell>
          <cell r="H1177" t="str">
            <v>CE-Producción de información estructural-Bases de datos Censal</v>
          </cell>
          <cell r="I1177" t="str">
            <v>202300000000099</v>
          </cell>
          <cell r="J1177" t="str">
            <v>DIRECCIÓN TERRITORIAL NOROCCIDENTE</v>
          </cell>
          <cell r="K1177" t="str">
            <v>MEDELLÍN</v>
          </cell>
          <cell r="L1177" t="str">
            <v>Viático</v>
          </cell>
          <cell r="M1177" t="str">
            <v>Viático</v>
          </cell>
          <cell r="T1177" t="str">
            <v>2025-03-03</v>
          </cell>
          <cell r="U1177">
            <v>17398177.329999998</v>
          </cell>
          <cell r="V1177">
            <v>17398177.329999998</v>
          </cell>
          <cell r="W1177">
            <v>0</v>
          </cell>
          <cell r="X1177" t="str">
            <v>no</v>
          </cell>
          <cell r="Y1177" t="str">
            <v>no</v>
          </cell>
          <cell r="Z1177" t="str">
            <v>40925</v>
          </cell>
          <cell r="AA1177">
            <v>17398177.329999998</v>
          </cell>
          <cell r="AB1177">
            <v>0</v>
          </cell>
          <cell r="AC1177" t="str">
            <v>2389</v>
          </cell>
          <cell r="AD1177" t="str">
            <v>Dirección Territorial Medellín</v>
          </cell>
          <cell r="AF1177" t="str">
            <v>BARRIDO - VIÁTICOS - TERRITORIAL - SUPERVISOR RUTA REFUERZO</v>
          </cell>
          <cell r="AG1177" t="str">
            <v>CE_10 - Consolidar el Informe de evaluación de la fase de procesamiento y análisis</v>
          </cell>
          <cell r="AH1177">
            <v>1</v>
          </cell>
          <cell r="AI1177">
            <v>0</v>
          </cell>
          <cell r="AJ1177">
            <v>0</v>
          </cell>
          <cell r="AK1177">
            <v>0</v>
          </cell>
          <cell r="AL1177">
            <v>0</v>
          </cell>
          <cell r="AM1177">
            <v>1</v>
          </cell>
          <cell r="AN1177" t="str">
            <v>CE_10</v>
          </cell>
          <cell r="AO1177">
            <v>17398177.329999998</v>
          </cell>
          <cell r="AP1177" t="str">
            <v>0</v>
          </cell>
          <cell r="AQ1177">
            <v>0</v>
          </cell>
          <cell r="AR1177" t="str">
            <v>0</v>
          </cell>
          <cell r="AS1177">
            <v>0</v>
          </cell>
          <cell r="AT1177">
            <v>17398177.329999998</v>
          </cell>
          <cell r="AU1177">
            <v>0</v>
          </cell>
        </row>
        <row r="1178">
          <cell r="A1178">
            <v>98230525</v>
          </cell>
          <cell r="B1178" t="str">
            <v>GIT Censo Económico</v>
          </cell>
          <cell r="C1178" t="str">
            <v>CE</v>
          </cell>
          <cell r="D1178" t="str">
            <v>CE_2025_DRA_BDC</v>
          </cell>
          <cell r="E1178" t="str">
            <v>Censo Economico</v>
          </cell>
          <cell r="F1178" t="str">
            <v>Producción de información estructural</v>
          </cell>
          <cell r="G1178" t="str">
            <v>Bases de datos Censal</v>
          </cell>
          <cell r="H1178" t="str">
            <v>CE-Producción de información estructural-Bases de datos Censal</v>
          </cell>
          <cell r="I1178" t="str">
            <v>202300000000099</v>
          </cell>
          <cell r="J1178" t="str">
            <v>DIRECCIÓN TERRITORIAL NORTE</v>
          </cell>
          <cell r="K1178" t="str">
            <v>SINCELEJO</v>
          </cell>
          <cell r="L1178" t="str">
            <v>Viático</v>
          </cell>
          <cell r="M1178" t="str">
            <v>Viático</v>
          </cell>
          <cell r="T1178" t="str">
            <v>2025-02-03</v>
          </cell>
          <cell r="U1178">
            <v>10680000</v>
          </cell>
          <cell r="V1178">
            <v>10680000</v>
          </cell>
          <cell r="W1178">
            <v>0</v>
          </cell>
          <cell r="X1178" t="str">
            <v>NO</v>
          </cell>
          <cell r="Y1178" t="str">
            <v>NO</v>
          </cell>
          <cell r="Z1178" t="str">
            <v>67825</v>
          </cell>
          <cell r="AA1178">
            <v>10680000</v>
          </cell>
          <cell r="AB1178">
            <v>0</v>
          </cell>
          <cell r="AC1178" t="str">
            <v>1814</v>
          </cell>
          <cell r="AD1178" t="str">
            <v>Dirección Territorial Barranquilla</v>
          </cell>
          <cell r="AF1178" t="str">
            <v>BARRIDO - VIÁTICOS - TERRITORIAL - CENSISTA RUTA</v>
          </cell>
          <cell r="AG1178" t="str">
            <v>CE_10 - Consolidar el Informe de evaluación de la fase de procesamiento y análisis</v>
          </cell>
          <cell r="AH1178">
            <v>1</v>
          </cell>
          <cell r="AI1178">
            <v>0</v>
          </cell>
          <cell r="AJ1178">
            <v>0</v>
          </cell>
          <cell r="AK1178">
            <v>0</v>
          </cell>
          <cell r="AL1178">
            <v>0</v>
          </cell>
          <cell r="AM1178">
            <v>1</v>
          </cell>
          <cell r="AN1178" t="str">
            <v>CE_10</v>
          </cell>
          <cell r="AO1178">
            <v>10680000</v>
          </cell>
          <cell r="AP1178" t="str">
            <v>0</v>
          </cell>
          <cell r="AQ1178">
            <v>0</v>
          </cell>
          <cell r="AR1178" t="str">
            <v>0</v>
          </cell>
          <cell r="AS1178">
            <v>0</v>
          </cell>
          <cell r="AT1178">
            <v>10680000</v>
          </cell>
          <cell r="AU1178">
            <v>0</v>
          </cell>
        </row>
        <row r="1179">
          <cell r="A1179">
            <v>98330525</v>
          </cell>
          <cell r="B1179" t="str">
            <v>GIT Censo Económico</v>
          </cell>
          <cell r="C1179" t="str">
            <v>CE</v>
          </cell>
          <cell r="D1179" t="str">
            <v>CE_2025_DRA_BDC</v>
          </cell>
          <cell r="E1179" t="str">
            <v>Censo Economico</v>
          </cell>
          <cell r="F1179" t="str">
            <v>Producción de información estructural</v>
          </cell>
          <cell r="G1179" t="str">
            <v>Bases de datos Censal</v>
          </cell>
          <cell r="H1179" t="str">
            <v>CE-Producción de información estructural-Bases de datos Censal</v>
          </cell>
          <cell r="I1179" t="str">
            <v>202300000000099</v>
          </cell>
          <cell r="J1179" t="str">
            <v>DIRECCIÓN TERRITORIAL NORTE</v>
          </cell>
          <cell r="K1179" t="str">
            <v>SINCELEJO</v>
          </cell>
          <cell r="L1179" t="str">
            <v>Viático</v>
          </cell>
          <cell r="M1179" t="str">
            <v>Viático</v>
          </cell>
          <cell r="T1179" t="str">
            <v>2025-02-03</v>
          </cell>
          <cell r="U1179">
            <v>3560000</v>
          </cell>
          <cell r="V1179">
            <v>3560000</v>
          </cell>
          <cell r="W1179">
            <v>0</v>
          </cell>
          <cell r="X1179" t="str">
            <v>NO</v>
          </cell>
          <cell r="Y1179" t="str">
            <v>NO</v>
          </cell>
          <cell r="Z1179" t="str">
            <v>67725</v>
          </cell>
          <cell r="AA1179">
            <v>3560000</v>
          </cell>
          <cell r="AB1179">
            <v>0</v>
          </cell>
          <cell r="AC1179" t="str">
            <v>1813</v>
          </cell>
          <cell r="AD1179" t="str">
            <v>Dirección Territorial Barranquilla</v>
          </cell>
          <cell r="AF1179" t="str">
            <v>BARRIDO - VIÁTICOS - TERRITORIAL - SUPERVISOR RUTA</v>
          </cell>
          <cell r="AG1179" t="str">
            <v>CE_10 - Consolidar el Informe de evaluación de la fase de procesamiento y análisis</v>
          </cell>
          <cell r="AH1179">
            <v>1</v>
          </cell>
          <cell r="AI1179">
            <v>0</v>
          </cell>
          <cell r="AJ1179">
            <v>0</v>
          </cell>
          <cell r="AK1179">
            <v>0</v>
          </cell>
          <cell r="AL1179">
            <v>0</v>
          </cell>
          <cell r="AM1179">
            <v>1</v>
          </cell>
          <cell r="AN1179" t="str">
            <v>CE_10</v>
          </cell>
          <cell r="AO1179">
            <v>3560000</v>
          </cell>
          <cell r="AP1179" t="str">
            <v>0</v>
          </cell>
          <cell r="AQ1179">
            <v>0</v>
          </cell>
          <cell r="AR1179" t="str">
            <v>0</v>
          </cell>
          <cell r="AS1179">
            <v>0</v>
          </cell>
          <cell r="AT1179">
            <v>3560000</v>
          </cell>
          <cell r="AU1179">
            <v>0</v>
          </cell>
        </row>
        <row r="1180">
          <cell r="A1180">
            <v>104630525</v>
          </cell>
          <cell r="B1180" t="str">
            <v>GIT Censo Económico</v>
          </cell>
          <cell r="C1180" t="str">
            <v>CE</v>
          </cell>
          <cell r="D1180" t="str">
            <v>CE_2025_DRA_BDC</v>
          </cell>
          <cell r="E1180" t="str">
            <v>Censo Economico</v>
          </cell>
          <cell r="F1180" t="str">
            <v>Producción de información estructural</v>
          </cell>
          <cell r="G1180" t="str">
            <v>Bases de datos Censal</v>
          </cell>
          <cell r="H1180" t="str">
            <v>CE-Producción de información estructural-Bases de datos Censal</v>
          </cell>
          <cell r="I1180" t="str">
            <v>202300000000099</v>
          </cell>
          <cell r="J1180" t="str">
            <v>DIRECCIÓN TERRITORIAL CENTRO</v>
          </cell>
          <cell r="K1180" t="str">
            <v>BOGOTÁ</v>
          </cell>
          <cell r="L1180" t="str">
            <v>Viático</v>
          </cell>
          <cell r="M1180" t="str">
            <v>Viático</v>
          </cell>
          <cell r="T1180" t="str">
            <v>2025-02-10</v>
          </cell>
          <cell r="U1180">
            <v>10600000</v>
          </cell>
          <cell r="V1180">
            <v>5310185</v>
          </cell>
          <cell r="W1180">
            <v>5289815</v>
          </cell>
          <cell r="X1180" t="str">
            <v>no</v>
          </cell>
          <cell r="Y1180" t="str">
            <v>no</v>
          </cell>
          <cell r="Z1180" t="str">
            <v>90425</v>
          </cell>
          <cell r="AA1180">
            <v>5310185</v>
          </cell>
          <cell r="AB1180">
            <v>5289815</v>
          </cell>
          <cell r="AC1180" t="str">
            <v>1929</v>
          </cell>
          <cell r="AD1180" t="str">
            <v>Dirección Territorial Bogotá</v>
          </cell>
          <cell r="AF1180" t="str">
            <v>VIÁTICOS - ACTIVIDADES OPERATIVAS Y POSTOPOERATIVAS</v>
          </cell>
          <cell r="AG1180" t="str">
            <v>CE_10 - Consolidar el Informe de evaluación de la fase de procesamiento y análisis</v>
          </cell>
          <cell r="AH1180">
            <v>1</v>
          </cell>
          <cell r="AI1180">
            <v>0</v>
          </cell>
          <cell r="AJ1180">
            <v>0</v>
          </cell>
          <cell r="AK1180">
            <v>0</v>
          </cell>
          <cell r="AL1180">
            <v>0</v>
          </cell>
          <cell r="AM1180">
            <v>1</v>
          </cell>
          <cell r="AN1180" t="str">
            <v>CE_10</v>
          </cell>
          <cell r="AO1180">
            <v>10600000</v>
          </cell>
          <cell r="AP1180" t="str">
            <v>0</v>
          </cell>
          <cell r="AQ1180">
            <v>0</v>
          </cell>
          <cell r="AR1180" t="str">
            <v>0</v>
          </cell>
          <cell r="AS1180">
            <v>0</v>
          </cell>
          <cell r="AT1180">
            <v>10600000</v>
          </cell>
          <cell r="AU1180">
            <v>0</v>
          </cell>
        </row>
        <row r="1181">
          <cell r="A1181">
            <v>98430525</v>
          </cell>
          <cell r="B1181" t="str">
            <v>GIT Censo Económico</v>
          </cell>
          <cell r="C1181" t="str">
            <v>CE</v>
          </cell>
          <cell r="D1181" t="str">
            <v>CE_2025_DRA_BDC</v>
          </cell>
          <cell r="E1181" t="str">
            <v>Censo Economico</v>
          </cell>
          <cell r="F1181" t="str">
            <v>Producción de información estructural</v>
          </cell>
          <cell r="G1181" t="str">
            <v>Bases de datos Censal</v>
          </cell>
          <cell r="H1181" t="str">
            <v>CE-Producción de información estructural-Bases de datos Censal</v>
          </cell>
          <cell r="I1181" t="str">
            <v>202300000000099</v>
          </cell>
          <cell r="J1181" t="str">
            <v>DIRECCIÓN TERRITORIAL NOROCCIDENTE</v>
          </cell>
          <cell r="K1181" t="str">
            <v>QUIBDÓ</v>
          </cell>
          <cell r="L1181" t="str">
            <v>Viático</v>
          </cell>
          <cell r="M1181" t="str">
            <v>Viático</v>
          </cell>
          <cell r="T1181" t="str">
            <v>2025-02-03</v>
          </cell>
          <cell r="U1181">
            <v>7080000</v>
          </cell>
          <cell r="V1181">
            <v>7080000</v>
          </cell>
          <cell r="W1181">
            <v>0</v>
          </cell>
          <cell r="X1181" t="str">
            <v>NO</v>
          </cell>
          <cell r="Y1181" t="str">
            <v>NO</v>
          </cell>
          <cell r="Z1181" t="str">
            <v>38225</v>
          </cell>
          <cell r="AA1181">
            <v>7080000</v>
          </cell>
          <cell r="AB1181">
            <v>0</v>
          </cell>
          <cell r="AC1181" t="str">
            <v>1993</v>
          </cell>
          <cell r="AD1181" t="str">
            <v>Dirección Territorial Medellín</v>
          </cell>
          <cell r="AF1181" t="str">
            <v>BARRIDO - VIÁTICOS - TERRITORIAL - CENSISTA RUTA</v>
          </cell>
          <cell r="AG1181" t="str">
            <v>CE_10 - Consolidar el Informe de evaluación de la fase de procesamiento y análisis</v>
          </cell>
          <cell r="AH1181">
            <v>1</v>
          </cell>
          <cell r="AI1181">
            <v>0</v>
          </cell>
          <cell r="AJ1181">
            <v>0</v>
          </cell>
          <cell r="AK1181">
            <v>0</v>
          </cell>
          <cell r="AL1181">
            <v>0</v>
          </cell>
          <cell r="AM1181">
            <v>1</v>
          </cell>
          <cell r="AN1181" t="str">
            <v>CE_10</v>
          </cell>
          <cell r="AO1181">
            <v>7080000</v>
          </cell>
          <cell r="AP1181" t="str">
            <v>0</v>
          </cell>
          <cell r="AQ1181">
            <v>0</v>
          </cell>
          <cell r="AR1181" t="str">
            <v>0</v>
          </cell>
          <cell r="AS1181">
            <v>0</v>
          </cell>
          <cell r="AT1181">
            <v>7080000</v>
          </cell>
          <cell r="AU1181">
            <v>0</v>
          </cell>
        </row>
        <row r="1182">
          <cell r="A1182">
            <v>98530525</v>
          </cell>
          <cell r="B1182" t="str">
            <v>GIT Censo Económico</v>
          </cell>
          <cell r="C1182" t="str">
            <v>CE</v>
          </cell>
          <cell r="D1182" t="str">
            <v>CE_2025_DRA_BDC</v>
          </cell>
          <cell r="E1182" t="str">
            <v>Censo Economico</v>
          </cell>
          <cell r="F1182" t="str">
            <v>Producción de información estructural</v>
          </cell>
          <cell r="G1182" t="str">
            <v>Bases de datos Censal</v>
          </cell>
          <cell r="H1182" t="str">
            <v>CE-Producción de información estructural-Bases de datos Censal</v>
          </cell>
          <cell r="I1182" t="str">
            <v>202300000000099</v>
          </cell>
          <cell r="J1182" t="str">
            <v>DIRECCIÓN TERRITORIAL NOROCCIDENTE</v>
          </cell>
          <cell r="K1182" t="str">
            <v>QUIBDÓ</v>
          </cell>
          <cell r="L1182" t="str">
            <v>Viático</v>
          </cell>
          <cell r="M1182" t="str">
            <v>Viático</v>
          </cell>
          <cell r="T1182" t="str">
            <v>2025-02-03</v>
          </cell>
          <cell r="U1182">
            <v>2360000</v>
          </cell>
          <cell r="V1182">
            <v>2360000</v>
          </cell>
          <cell r="W1182">
            <v>0</v>
          </cell>
          <cell r="X1182" t="str">
            <v>NO</v>
          </cell>
          <cell r="Y1182" t="str">
            <v>NO</v>
          </cell>
          <cell r="Z1182" t="str">
            <v>38125</v>
          </cell>
          <cell r="AA1182">
            <v>2360000</v>
          </cell>
          <cell r="AB1182">
            <v>0</v>
          </cell>
          <cell r="AC1182" t="str">
            <v>1992</v>
          </cell>
          <cell r="AD1182" t="str">
            <v>Dirección Territorial Medellín</v>
          </cell>
          <cell r="AF1182" t="str">
            <v>BARRIDO - VIÁTICOS - TERRITORIAL - SUPERVISOR RUTA</v>
          </cell>
          <cell r="AG1182" t="str">
            <v>CE_10 - Consolidar el Informe de evaluación de la fase de procesamiento y análisis</v>
          </cell>
          <cell r="AH1182">
            <v>1</v>
          </cell>
          <cell r="AI1182">
            <v>0</v>
          </cell>
          <cell r="AJ1182">
            <v>0</v>
          </cell>
          <cell r="AK1182">
            <v>0</v>
          </cell>
          <cell r="AL1182">
            <v>0</v>
          </cell>
          <cell r="AM1182">
            <v>1</v>
          </cell>
          <cell r="AN1182" t="str">
            <v>CE_10</v>
          </cell>
          <cell r="AO1182">
            <v>2360000</v>
          </cell>
          <cell r="AP1182" t="str">
            <v>0</v>
          </cell>
          <cell r="AQ1182">
            <v>0</v>
          </cell>
          <cell r="AR1182" t="str">
            <v>0</v>
          </cell>
          <cell r="AS1182">
            <v>0</v>
          </cell>
          <cell r="AT1182">
            <v>2360000</v>
          </cell>
          <cell r="AU1182">
            <v>0</v>
          </cell>
        </row>
        <row r="1183">
          <cell r="A1183">
            <v>98630525</v>
          </cell>
          <cell r="B1183" t="str">
            <v>GIT Censo Económico</v>
          </cell>
          <cell r="C1183" t="str">
            <v>CE</v>
          </cell>
          <cell r="D1183" t="str">
            <v>CE_2025_DRA_BDC</v>
          </cell>
          <cell r="E1183" t="str">
            <v>Censo Economico</v>
          </cell>
          <cell r="F1183" t="str">
            <v>Producción de información estructural</v>
          </cell>
          <cell r="G1183" t="str">
            <v>Bases de datos Censal</v>
          </cell>
          <cell r="H1183" t="str">
            <v>CE-Producción de información estructural-Bases de datos Censal</v>
          </cell>
          <cell r="I1183" t="str">
            <v>202300000000099</v>
          </cell>
          <cell r="J1183" t="str">
            <v>DIRECCIÓN TERRITORIAL SUR OCCIDENTE</v>
          </cell>
          <cell r="K1183" t="str">
            <v>CALI</v>
          </cell>
          <cell r="L1183" t="str">
            <v>Viático</v>
          </cell>
          <cell r="M1183" t="str">
            <v>Viático</v>
          </cell>
          <cell r="T1183" t="str">
            <v>2025-02-03</v>
          </cell>
          <cell r="U1183">
            <v>24920000</v>
          </cell>
          <cell r="V1183">
            <v>24920000</v>
          </cell>
          <cell r="W1183">
            <v>0</v>
          </cell>
          <cell r="X1183" t="str">
            <v>NO</v>
          </cell>
          <cell r="Y1183" t="str">
            <v>NO</v>
          </cell>
          <cell r="Z1183" t="str">
            <v>41625</v>
          </cell>
          <cell r="AA1183">
            <v>24920000</v>
          </cell>
          <cell r="AB1183">
            <v>0</v>
          </cell>
          <cell r="AC1183" t="str">
            <v>1616</v>
          </cell>
          <cell r="AD1183" t="str">
            <v>Dirección Territorial Cali</v>
          </cell>
          <cell r="AF1183" t="str">
            <v>BARRIDO - VIÁTICOS - TERRITORIAL - CENSISTA RUTA</v>
          </cell>
          <cell r="AG1183" t="str">
            <v>CE_10 - Consolidar el Informe de evaluación de la fase de procesamiento y análisis</v>
          </cell>
          <cell r="AH1183">
            <v>1</v>
          </cell>
          <cell r="AI1183">
            <v>0</v>
          </cell>
          <cell r="AJ1183">
            <v>0</v>
          </cell>
          <cell r="AK1183">
            <v>0</v>
          </cell>
          <cell r="AL1183">
            <v>0</v>
          </cell>
          <cell r="AM1183">
            <v>1</v>
          </cell>
          <cell r="AN1183" t="str">
            <v>CE_10</v>
          </cell>
          <cell r="AO1183">
            <v>24920000</v>
          </cell>
          <cell r="AP1183" t="str">
            <v>0</v>
          </cell>
          <cell r="AQ1183">
            <v>0</v>
          </cell>
          <cell r="AR1183" t="str">
            <v>0</v>
          </cell>
          <cell r="AS1183">
            <v>0</v>
          </cell>
          <cell r="AT1183">
            <v>24920000</v>
          </cell>
          <cell r="AU1183">
            <v>0</v>
          </cell>
        </row>
        <row r="1184">
          <cell r="A1184">
            <v>98730525</v>
          </cell>
          <cell r="B1184" t="str">
            <v>GIT Censo Económico</v>
          </cell>
          <cell r="C1184" t="str">
            <v>CE</v>
          </cell>
          <cell r="D1184" t="str">
            <v>CE_2025_DRA_BDC</v>
          </cell>
          <cell r="E1184" t="str">
            <v>Censo Economico</v>
          </cell>
          <cell r="F1184" t="str">
            <v>Producción de información estructural</v>
          </cell>
          <cell r="G1184" t="str">
            <v>Bases de datos Censal</v>
          </cell>
          <cell r="H1184" t="str">
            <v>CE-Producción de información estructural-Bases de datos Censal</v>
          </cell>
          <cell r="I1184" t="str">
            <v>202300000000099</v>
          </cell>
          <cell r="J1184" t="str">
            <v>DIRECCIÓN TERRITORIAL SUR OCCIDENTE</v>
          </cell>
          <cell r="K1184" t="str">
            <v>CALI</v>
          </cell>
          <cell r="L1184" t="str">
            <v>Viático</v>
          </cell>
          <cell r="M1184" t="str">
            <v>Viático</v>
          </cell>
          <cell r="T1184" t="str">
            <v>2025-02-03</v>
          </cell>
          <cell r="U1184">
            <v>7120000</v>
          </cell>
          <cell r="V1184">
            <v>7120000</v>
          </cell>
          <cell r="W1184">
            <v>0</v>
          </cell>
          <cell r="X1184" t="str">
            <v>NO</v>
          </cell>
          <cell r="Y1184" t="str">
            <v>NO</v>
          </cell>
          <cell r="Z1184" t="str">
            <v>41525</v>
          </cell>
          <cell r="AA1184">
            <v>7120000</v>
          </cell>
          <cell r="AB1184">
            <v>0</v>
          </cell>
          <cell r="AC1184" t="str">
            <v>1632</v>
          </cell>
          <cell r="AD1184" t="str">
            <v>Dirección Territorial Cali</v>
          </cell>
          <cell r="AF1184" t="str">
            <v>BARRIDO - VIÁTICOS - TERRITORIAL - SUPERVISOR RUTA</v>
          </cell>
          <cell r="AG1184" t="str">
            <v>CE_10 - Consolidar el Informe de evaluación de la fase de procesamiento y análisis</v>
          </cell>
          <cell r="AH1184">
            <v>1</v>
          </cell>
          <cell r="AI1184">
            <v>0</v>
          </cell>
          <cell r="AJ1184">
            <v>0</v>
          </cell>
          <cell r="AK1184">
            <v>0</v>
          </cell>
          <cell r="AL1184">
            <v>0</v>
          </cell>
          <cell r="AM1184">
            <v>1</v>
          </cell>
          <cell r="AN1184" t="str">
            <v>CE_10</v>
          </cell>
          <cell r="AO1184">
            <v>7120000</v>
          </cell>
          <cell r="AP1184" t="str">
            <v>0</v>
          </cell>
          <cell r="AQ1184">
            <v>0</v>
          </cell>
          <cell r="AR1184" t="str">
            <v>0</v>
          </cell>
          <cell r="AS1184">
            <v>0</v>
          </cell>
          <cell r="AT1184">
            <v>7120000</v>
          </cell>
          <cell r="AU1184">
            <v>0</v>
          </cell>
        </row>
        <row r="1185">
          <cell r="A1185">
            <v>98830525</v>
          </cell>
          <cell r="B1185" t="str">
            <v>GIT Censo Económico</v>
          </cell>
          <cell r="C1185" t="str">
            <v>CE</v>
          </cell>
          <cell r="D1185" t="str">
            <v>CE_2025_DRA_BDC</v>
          </cell>
          <cell r="E1185" t="str">
            <v>Censo Economico</v>
          </cell>
          <cell r="F1185" t="str">
            <v>Producción de información estructural</v>
          </cell>
          <cell r="G1185" t="str">
            <v>Bases de datos Censal</v>
          </cell>
          <cell r="H1185" t="str">
            <v>CE-Producción de información estructural-Bases de datos Censal</v>
          </cell>
          <cell r="I1185" t="str">
            <v>202300000000099</v>
          </cell>
          <cell r="J1185" t="str">
            <v>DIRECCIÓN TERRITORIAL SUR OCCIDENTE</v>
          </cell>
          <cell r="K1185" t="str">
            <v>CALI</v>
          </cell>
          <cell r="L1185" t="str">
            <v>Viático</v>
          </cell>
          <cell r="M1185" t="str">
            <v>Viático</v>
          </cell>
          <cell r="T1185" t="str">
            <v>2025-02-03</v>
          </cell>
          <cell r="U1185">
            <v>1720000</v>
          </cell>
          <cell r="V1185">
            <v>1720000</v>
          </cell>
          <cell r="W1185">
            <v>0</v>
          </cell>
          <cell r="X1185" t="str">
            <v>NO</v>
          </cell>
          <cell r="Y1185" t="str">
            <v>NO</v>
          </cell>
          <cell r="Z1185" t="str">
            <v>41225</v>
          </cell>
          <cell r="AA1185">
            <v>1720000</v>
          </cell>
          <cell r="AB1185">
            <v>0</v>
          </cell>
          <cell r="AC1185" t="str">
            <v>1621</v>
          </cell>
          <cell r="AD1185" t="str">
            <v>Dirección Territorial Cali</v>
          </cell>
          <cell r="AF1185" t="str">
            <v>BARRIDO - VIÁTICOS - TERRITORIAL - COORDINADOR RUTA</v>
          </cell>
          <cell r="AG1185" t="str">
            <v>CE_10 - Consolidar el Informe de evaluación de la fase de procesamiento y análisis</v>
          </cell>
          <cell r="AH1185">
            <v>1</v>
          </cell>
          <cell r="AI1185">
            <v>0</v>
          </cell>
          <cell r="AJ1185">
            <v>0</v>
          </cell>
          <cell r="AK1185">
            <v>0</v>
          </cell>
          <cell r="AL1185">
            <v>0</v>
          </cell>
          <cell r="AM1185">
            <v>1</v>
          </cell>
          <cell r="AN1185" t="str">
            <v>CE_10</v>
          </cell>
          <cell r="AO1185">
            <v>1720000</v>
          </cell>
          <cell r="AP1185" t="str">
            <v>0</v>
          </cell>
          <cell r="AQ1185">
            <v>0</v>
          </cell>
          <cell r="AR1185" t="str">
            <v>0</v>
          </cell>
          <cell r="AS1185">
            <v>0</v>
          </cell>
          <cell r="AT1185">
            <v>1720000</v>
          </cell>
          <cell r="AU1185">
            <v>0</v>
          </cell>
        </row>
        <row r="1186">
          <cell r="A1186">
            <v>98930525</v>
          </cell>
          <cell r="B1186" t="str">
            <v>GIT Censo Económico</v>
          </cell>
          <cell r="C1186" t="str">
            <v>CE</v>
          </cell>
          <cell r="D1186" t="str">
            <v>CE_2025_DRA_BDC</v>
          </cell>
          <cell r="E1186" t="str">
            <v>Censo Economico</v>
          </cell>
          <cell r="F1186" t="str">
            <v>Producción de información estructural</v>
          </cell>
          <cell r="G1186" t="str">
            <v>Bases de datos Censal</v>
          </cell>
          <cell r="H1186" t="str">
            <v>CE-Producción de información estructural-Bases de datos Censal</v>
          </cell>
          <cell r="I1186" t="str">
            <v>202300000000099</v>
          </cell>
          <cell r="J1186" t="str">
            <v>DIRECCIÓN TERRITORIAL SUR OCCIDENTE</v>
          </cell>
          <cell r="K1186" t="str">
            <v>CALI</v>
          </cell>
          <cell r="L1186" t="str">
            <v>Viático</v>
          </cell>
          <cell r="M1186" t="str">
            <v>Viático</v>
          </cell>
          <cell r="T1186" t="str">
            <v>2025-02-03</v>
          </cell>
          <cell r="U1186">
            <v>3100000</v>
          </cell>
          <cell r="V1186">
            <v>3100000</v>
          </cell>
          <cell r="W1186">
            <v>0</v>
          </cell>
          <cell r="X1186" t="str">
            <v>NO</v>
          </cell>
          <cell r="Y1186" t="str">
            <v>NO</v>
          </cell>
          <cell r="Z1186" t="str">
            <v>40725</v>
          </cell>
          <cell r="AA1186">
            <v>3100000</v>
          </cell>
          <cell r="AB1186">
            <v>0</v>
          </cell>
          <cell r="AC1186" t="str">
            <v>5280</v>
          </cell>
          <cell r="AD1186" t="str">
            <v>Dirección Territorial Cali</v>
          </cell>
          <cell r="AF1186" t="str">
            <v>VIÁTICOS - ACTIVIDADES OPERATIVAS Y POSTOPOERATIVAS</v>
          </cell>
          <cell r="AG1186" t="str">
            <v>CE_10 - Consolidar el Informe de evaluación de la fase de procesamiento y análisis</v>
          </cell>
          <cell r="AH1186">
            <v>1</v>
          </cell>
          <cell r="AI1186">
            <v>0</v>
          </cell>
          <cell r="AJ1186">
            <v>0</v>
          </cell>
          <cell r="AK1186">
            <v>0</v>
          </cell>
          <cell r="AL1186">
            <v>0</v>
          </cell>
          <cell r="AM1186">
            <v>1</v>
          </cell>
          <cell r="AN1186" t="str">
            <v>CE_10</v>
          </cell>
          <cell r="AO1186">
            <v>3100000</v>
          </cell>
          <cell r="AP1186" t="str">
            <v>0</v>
          </cell>
          <cell r="AQ1186">
            <v>0</v>
          </cell>
          <cell r="AR1186" t="str">
            <v>0</v>
          </cell>
          <cell r="AS1186">
            <v>0</v>
          </cell>
          <cell r="AT1186">
            <v>3100000</v>
          </cell>
          <cell r="AU1186">
            <v>0</v>
          </cell>
        </row>
        <row r="1187">
          <cell r="A1187">
            <v>77630525</v>
          </cell>
          <cell r="B1187" t="str">
            <v>GIT Censo Económico</v>
          </cell>
          <cell r="C1187" t="str">
            <v>CE</v>
          </cell>
          <cell r="D1187" t="str">
            <v>CE_2025_DRA_BDC</v>
          </cell>
          <cell r="E1187" t="str">
            <v>Censo Economico</v>
          </cell>
          <cell r="F1187" t="str">
            <v>Producción de información estructural</v>
          </cell>
          <cell r="G1187" t="str">
            <v>Bases de datos Censal</v>
          </cell>
          <cell r="H1187" t="str">
            <v>CE-Producción de información estructural-Bases de datos Censal</v>
          </cell>
          <cell r="I1187" t="str">
            <v>202300000000099</v>
          </cell>
          <cell r="J1187" t="str">
            <v>DIRECCIÓN TERRITORIAL NOROCCIDENTE</v>
          </cell>
          <cell r="K1187" t="str">
            <v>MEDELLÍN</v>
          </cell>
          <cell r="L1187" t="str">
            <v>Viático</v>
          </cell>
          <cell r="M1187" t="str">
            <v>Viático</v>
          </cell>
          <cell r="T1187" t="str">
            <v>2025-03-03</v>
          </cell>
          <cell r="U1187">
            <v>7120000</v>
          </cell>
          <cell r="V1187">
            <v>7120000</v>
          </cell>
          <cell r="W1187">
            <v>0</v>
          </cell>
          <cell r="X1187" t="str">
            <v>no</v>
          </cell>
          <cell r="Y1187" t="str">
            <v>no</v>
          </cell>
          <cell r="Z1187" t="str">
            <v>40125</v>
          </cell>
          <cell r="AA1187">
            <v>7120000</v>
          </cell>
          <cell r="AB1187">
            <v>0</v>
          </cell>
          <cell r="AC1187" t="str">
            <v>4826</v>
          </cell>
          <cell r="AD1187" t="str">
            <v>Dirección Territorial Medellín</v>
          </cell>
          <cell r="AF1187" t="str">
            <v>BARRIDO - VIÁTICOS - TERRITORIAL - COORDINADOR RUTA</v>
          </cell>
          <cell r="AG1187" t="str">
            <v>CE_10 - Consolidar el Informe de evaluación de la fase de procesamiento y análisis</v>
          </cell>
          <cell r="AH1187">
            <v>1</v>
          </cell>
          <cell r="AI1187">
            <v>0</v>
          </cell>
          <cell r="AJ1187">
            <v>0</v>
          </cell>
          <cell r="AK1187">
            <v>0</v>
          </cell>
          <cell r="AL1187">
            <v>0</v>
          </cell>
          <cell r="AM1187">
            <v>1</v>
          </cell>
          <cell r="AN1187" t="str">
            <v>CE_10</v>
          </cell>
          <cell r="AO1187">
            <v>7120000</v>
          </cell>
          <cell r="AP1187" t="str">
            <v>0</v>
          </cell>
          <cell r="AQ1187">
            <v>0</v>
          </cell>
          <cell r="AR1187" t="str">
            <v>0</v>
          </cell>
          <cell r="AS1187">
            <v>0</v>
          </cell>
          <cell r="AT1187">
            <v>7120000</v>
          </cell>
          <cell r="AU1187">
            <v>0</v>
          </cell>
        </row>
        <row r="1188">
          <cell r="A1188">
            <v>99130525</v>
          </cell>
          <cell r="B1188" t="str">
            <v>GIT Censo Económico</v>
          </cell>
          <cell r="C1188" t="str">
            <v>CE</v>
          </cell>
          <cell r="D1188" t="str">
            <v>CE_2025_DRA_BDC</v>
          </cell>
          <cell r="E1188" t="str">
            <v>Censo Economico</v>
          </cell>
          <cell r="F1188" t="str">
            <v>Producción de información estructural</v>
          </cell>
          <cell r="G1188" t="str">
            <v>Bases de datos Censal</v>
          </cell>
          <cell r="H1188" t="str">
            <v>CE-Producción de información estructural-Bases de datos Censal</v>
          </cell>
          <cell r="I1188" t="str">
            <v>202300000000099</v>
          </cell>
          <cell r="J1188" t="str">
            <v>DIRECCIÓN TERRITORIAL SUR OCCIDENTE</v>
          </cell>
          <cell r="K1188" t="str">
            <v>POPAYÁN</v>
          </cell>
          <cell r="L1188" t="str">
            <v>Viático</v>
          </cell>
          <cell r="M1188" t="str">
            <v>Viático</v>
          </cell>
          <cell r="T1188" t="str">
            <v>2025-02-03</v>
          </cell>
          <cell r="U1188">
            <v>432000</v>
          </cell>
          <cell r="V1188">
            <v>432000</v>
          </cell>
          <cell r="W1188">
            <v>0</v>
          </cell>
          <cell r="X1188" t="str">
            <v>NO</v>
          </cell>
          <cell r="Y1188" t="str">
            <v>NO</v>
          </cell>
          <cell r="Z1188" t="str">
            <v>41525</v>
          </cell>
          <cell r="AA1188">
            <v>432000</v>
          </cell>
          <cell r="AB1188">
            <v>0</v>
          </cell>
          <cell r="AC1188" t="str">
            <v>1632</v>
          </cell>
          <cell r="AD1188" t="str">
            <v>Dirección Territorial Cali</v>
          </cell>
          <cell r="AF1188" t="str">
            <v>BARRIDO - VIÁTICOS - TERRITORIAL - CENSISTA RUTA</v>
          </cell>
          <cell r="AG1188" t="str">
            <v>CE_10 - Consolidar el Informe de evaluación de la fase de procesamiento y análisis</v>
          </cell>
          <cell r="AH1188">
            <v>1</v>
          </cell>
          <cell r="AI1188">
            <v>0</v>
          </cell>
          <cell r="AJ1188">
            <v>0</v>
          </cell>
          <cell r="AK1188">
            <v>0</v>
          </cell>
          <cell r="AL1188">
            <v>0</v>
          </cell>
          <cell r="AM1188">
            <v>1</v>
          </cell>
          <cell r="AN1188" t="str">
            <v>CE_10</v>
          </cell>
          <cell r="AO1188">
            <v>432000</v>
          </cell>
          <cell r="AP1188" t="str">
            <v>0</v>
          </cell>
          <cell r="AQ1188">
            <v>0</v>
          </cell>
          <cell r="AR1188" t="str">
            <v>0</v>
          </cell>
          <cell r="AS1188">
            <v>0</v>
          </cell>
          <cell r="AT1188">
            <v>432000</v>
          </cell>
          <cell r="AU1188">
            <v>0</v>
          </cell>
        </row>
        <row r="1189">
          <cell r="A1189">
            <v>105030525</v>
          </cell>
          <cell r="B1189" t="str">
            <v>GIT Censo Económico</v>
          </cell>
          <cell r="C1189" t="str">
            <v>CE</v>
          </cell>
          <cell r="D1189" t="str">
            <v>CE_2025_DRA_BDC</v>
          </cell>
          <cell r="E1189" t="str">
            <v>Censo Economico</v>
          </cell>
          <cell r="F1189" t="str">
            <v>Producción de información estructural</v>
          </cell>
          <cell r="G1189" t="str">
            <v>Bases de datos Censal</v>
          </cell>
          <cell r="H1189" t="str">
            <v>CE-Producción de información estructural-Bases de datos Censal</v>
          </cell>
          <cell r="I1189" t="str">
            <v>202300000000099</v>
          </cell>
          <cell r="J1189" t="str">
            <v>DIRECCIÓN TERRITORIAL SUR OCCIDENTE</v>
          </cell>
          <cell r="K1189" t="str">
            <v>POPAYÁN</v>
          </cell>
          <cell r="L1189" t="str">
            <v>Viático</v>
          </cell>
          <cell r="M1189" t="str">
            <v>Viático</v>
          </cell>
          <cell r="T1189" t="str">
            <v>2025-02-07</v>
          </cell>
          <cell r="U1189">
            <v>1390640</v>
          </cell>
          <cell r="V1189">
            <v>1390640</v>
          </cell>
          <cell r="W1189">
            <v>0</v>
          </cell>
          <cell r="X1189" t="str">
            <v>NO</v>
          </cell>
          <cell r="Y1189" t="str">
            <v>NO</v>
          </cell>
          <cell r="Z1189" t="str">
            <v>44425</v>
          </cell>
          <cell r="AA1189">
            <v>1390640</v>
          </cell>
          <cell r="AB1189">
            <v>0</v>
          </cell>
          <cell r="AC1189" t="str">
            <v>5283</v>
          </cell>
          <cell r="AD1189" t="str">
            <v>Dirección Territorial Cali</v>
          </cell>
          <cell r="AF1189" t="str">
            <v>VIÁTICOS PARA ACTIVIDADES OPERATIVAS Y POSTOPERATIVAS</v>
          </cell>
          <cell r="AG1189" t="str">
            <v>CE_10 - Consolidar el Informe de evaluación de la fase de procesamiento y análisis</v>
          </cell>
          <cell r="AH1189">
            <v>1</v>
          </cell>
          <cell r="AI1189">
            <v>0</v>
          </cell>
          <cell r="AJ1189">
            <v>0</v>
          </cell>
          <cell r="AK1189">
            <v>0</v>
          </cell>
          <cell r="AL1189">
            <v>0</v>
          </cell>
          <cell r="AM1189">
            <v>1</v>
          </cell>
          <cell r="AN1189" t="str">
            <v>CE_10</v>
          </cell>
          <cell r="AO1189">
            <v>1390640</v>
          </cell>
          <cell r="AP1189" t="str">
            <v>0</v>
          </cell>
          <cell r="AQ1189">
            <v>0</v>
          </cell>
          <cell r="AR1189" t="str">
            <v>0</v>
          </cell>
          <cell r="AS1189">
            <v>0</v>
          </cell>
          <cell r="AT1189">
            <v>1390640</v>
          </cell>
          <cell r="AU1189">
            <v>0</v>
          </cell>
        </row>
        <row r="1190">
          <cell r="A1190">
            <v>99030525</v>
          </cell>
          <cell r="B1190" t="str">
            <v>GIT Censo Económico</v>
          </cell>
          <cell r="C1190" t="str">
            <v>CE</v>
          </cell>
          <cell r="D1190" t="str">
            <v>CE_2025_DRA_BDC</v>
          </cell>
          <cell r="E1190" t="str">
            <v>Censo Economico</v>
          </cell>
          <cell r="F1190" t="str">
            <v>Producción de información estructural</v>
          </cell>
          <cell r="G1190" t="str">
            <v>Bases de datos Censal</v>
          </cell>
          <cell r="H1190" t="str">
            <v>CE-Producción de información estructural-Bases de datos Censal</v>
          </cell>
          <cell r="I1190" t="str">
            <v>202300000000099</v>
          </cell>
          <cell r="J1190" t="str">
            <v>DIRECCIÓN TERRITORIAL SUR OCCIDENTE</v>
          </cell>
          <cell r="K1190" t="str">
            <v>MOCOA</v>
          </cell>
          <cell r="L1190" t="str">
            <v>Viático</v>
          </cell>
          <cell r="M1190" t="str">
            <v>Viático</v>
          </cell>
          <cell r="T1190" t="str">
            <v>2025-02-03</v>
          </cell>
          <cell r="U1190">
            <v>1190696</v>
          </cell>
          <cell r="V1190">
            <v>1190696</v>
          </cell>
          <cell r="W1190">
            <v>0</v>
          </cell>
          <cell r="X1190" t="str">
            <v>no</v>
          </cell>
          <cell r="Y1190" t="str">
            <v>no</v>
          </cell>
          <cell r="Z1190" t="str">
            <v>40825</v>
          </cell>
          <cell r="AA1190">
            <v>1190696</v>
          </cell>
          <cell r="AB1190">
            <v>0</v>
          </cell>
          <cell r="AC1190" t="str">
            <v>1209</v>
          </cell>
          <cell r="AD1190" t="str">
            <v>Dirección Territorial Cali</v>
          </cell>
          <cell r="AF1190" t="str">
            <v>VIÁTICOS - ACTIVIDADES OPERATIVAS Y POSTOPOERATIVAS</v>
          </cell>
          <cell r="AG1190" t="str">
            <v>CE_10 - Consolidar el Informe de evaluación de la fase de procesamiento y análisis</v>
          </cell>
          <cell r="AH1190">
            <v>1</v>
          </cell>
          <cell r="AI1190">
            <v>0</v>
          </cell>
          <cell r="AJ1190">
            <v>0</v>
          </cell>
          <cell r="AK1190">
            <v>0</v>
          </cell>
          <cell r="AL1190">
            <v>0</v>
          </cell>
          <cell r="AM1190">
            <v>1</v>
          </cell>
          <cell r="AN1190" t="str">
            <v>CE_10</v>
          </cell>
          <cell r="AO1190">
            <v>1190696</v>
          </cell>
          <cell r="AP1190" t="str">
            <v>0</v>
          </cell>
          <cell r="AQ1190">
            <v>0</v>
          </cell>
          <cell r="AR1190" t="str">
            <v>0</v>
          </cell>
          <cell r="AS1190">
            <v>0</v>
          </cell>
          <cell r="AT1190">
            <v>1190696</v>
          </cell>
          <cell r="AU1190">
            <v>0</v>
          </cell>
        </row>
        <row r="1191">
          <cell r="A1191">
            <v>62130525</v>
          </cell>
          <cell r="B1191" t="str">
            <v>GIT Censo Económico</v>
          </cell>
          <cell r="C1191" t="str">
            <v>CE</v>
          </cell>
          <cell r="D1191" t="str">
            <v>CE_2025_GIT_CE_BDC</v>
          </cell>
          <cell r="E1191" t="str">
            <v>Censo Economico</v>
          </cell>
          <cell r="F1191" t="str">
            <v>Producción de información estructural</v>
          </cell>
          <cell r="G1191" t="str">
            <v>Bases de datos Censal</v>
          </cell>
          <cell r="H1191" t="str">
            <v>CE-Producción de información estructural-Bases de datos Censal</v>
          </cell>
          <cell r="I1191" t="str">
            <v>202300000000099</v>
          </cell>
          <cell r="J1191" t="str">
            <v>DIRECCIÓN TERRITORIAL CENTRAL</v>
          </cell>
          <cell r="K1191" t="str">
            <v>DANE CENTRAL</v>
          </cell>
          <cell r="L1191" t="str">
            <v>Viático</v>
          </cell>
          <cell r="M1191" t="str">
            <v>Viático</v>
          </cell>
          <cell r="T1191" t="str">
            <v>2025-02-01</v>
          </cell>
          <cell r="U1191">
            <v>220000000</v>
          </cell>
          <cell r="V1191">
            <v>220000000</v>
          </cell>
          <cell r="W1191">
            <v>0</v>
          </cell>
          <cell r="X1191" t="str">
            <v>no</v>
          </cell>
          <cell r="Y1191" t="str">
            <v>no</v>
          </cell>
          <cell r="Z1191" t="str">
            <v>16925</v>
          </cell>
          <cell r="AA1191">
            <v>220000000</v>
          </cell>
          <cell r="AB1191">
            <v>0</v>
          </cell>
          <cell r="AC1191" t="str">
            <v>470</v>
          </cell>
          <cell r="AD1191" t="str">
            <v>GIT Censo Económico</v>
          </cell>
          <cell r="AF1191" t="str">
            <v>VIÁTICOS BDC - -</v>
          </cell>
          <cell r="AG1191" t="str">
            <v>CE_10 - Consolidar el Informe de evaluación de la fase de procesamiento y análisis</v>
          </cell>
          <cell r="AH1191">
            <v>1</v>
          </cell>
          <cell r="AI1191">
            <v>0</v>
          </cell>
          <cell r="AJ1191">
            <v>0</v>
          </cell>
          <cell r="AK1191">
            <v>0</v>
          </cell>
          <cell r="AL1191">
            <v>0</v>
          </cell>
          <cell r="AM1191">
            <v>1</v>
          </cell>
          <cell r="AN1191" t="str">
            <v>CE_10</v>
          </cell>
          <cell r="AO1191">
            <v>220000000</v>
          </cell>
          <cell r="AP1191" t="str">
            <v>0</v>
          </cell>
          <cell r="AQ1191">
            <v>0</v>
          </cell>
          <cell r="AR1191" t="str">
            <v>0</v>
          </cell>
          <cell r="AS1191">
            <v>0</v>
          </cell>
          <cell r="AT1191">
            <v>220000000</v>
          </cell>
          <cell r="AU1191">
            <v>0</v>
          </cell>
        </row>
        <row r="1192">
          <cell r="A1192">
            <v>99230525</v>
          </cell>
          <cell r="B1192" t="str">
            <v>GIT Censo Económico</v>
          </cell>
          <cell r="C1192" t="str">
            <v>CE</v>
          </cell>
          <cell r="D1192" t="str">
            <v>CE_2025_DRA_BDC</v>
          </cell>
          <cell r="E1192" t="str">
            <v>Censo Economico</v>
          </cell>
          <cell r="F1192" t="str">
            <v>Producción de información estructural</v>
          </cell>
          <cell r="G1192" t="str">
            <v>Bases de datos Censal</v>
          </cell>
          <cell r="H1192" t="str">
            <v>CE-Producción de información estructural-Bases de datos Censal</v>
          </cell>
          <cell r="I1192" t="str">
            <v>202300000000099</v>
          </cell>
          <cell r="J1192" t="str">
            <v>DIRECCIÓN TERRITORIAL SUR OCCIDENTE</v>
          </cell>
          <cell r="K1192" t="str">
            <v>POPAYÁN</v>
          </cell>
          <cell r="L1192" t="str">
            <v>Viático</v>
          </cell>
          <cell r="M1192" t="str">
            <v>Viático</v>
          </cell>
          <cell r="T1192" t="str">
            <v>2025-02-03</v>
          </cell>
          <cell r="U1192">
            <v>60520000</v>
          </cell>
          <cell r="V1192">
            <v>60520000</v>
          </cell>
          <cell r="W1192">
            <v>0</v>
          </cell>
          <cell r="X1192" t="str">
            <v>NO</v>
          </cell>
          <cell r="Y1192" t="str">
            <v>NO</v>
          </cell>
          <cell r="Z1192" t="str">
            <v>41625</v>
          </cell>
          <cell r="AA1192">
            <v>60520000</v>
          </cell>
          <cell r="AB1192">
            <v>0</v>
          </cell>
          <cell r="AC1192" t="str">
            <v>1616</v>
          </cell>
          <cell r="AD1192" t="str">
            <v>Dirección Territorial Cali</v>
          </cell>
          <cell r="AF1192" t="str">
            <v>BARRIDO - VIÁTICOS - TERRITORIAL - CENSISTA RUTA</v>
          </cell>
          <cell r="AG1192" t="str">
            <v>CE_10 - Consolidar el Informe de evaluación de la fase de procesamiento y análisis</v>
          </cell>
          <cell r="AH1192">
            <v>1</v>
          </cell>
          <cell r="AI1192">
            <v>0</v>
          </cell>
          <cell r="AJ1192">
            <v>0</v>
          </cell>
          <cell r="AK1192">
            <v>0</v>
          </cell>
          <cell r="AL1192">
            <v>0</v>
          </cell>
          <cell r="AM1192">
            <v>1</v>
          </cell>
          <cell r="AN1192" t="str">
            <v>CE_10</v>
          </cell>
          <cell r="AO1192">
            <v>60520000</v>
          </cell>
          <cell r="AP1192" t="str">
            <v>0</v>
          </cell>
          <cell r="AQ1192">
            <v>0</v>
          </cell>
          <cell r="AR1192" t="str">
            <v>0</v>
          </cell>
          <cell r="AS1192">
            <v>0</v>
          </cell>
          <cell r="AT1192">
            <v>60520000</v>
          </cell>
          <cell r="AU1192">
            <v>0</v>
          </cell>
        </row>
        <row r="1193">
          <cell r="A1193">
            <v>99330525</v>
          </cell>
          <cell r="B1193" t="str">
            <v>GIT Censo Económico</v>
          </cell>
          <cell r="C1193" t="str">
            <v>CE</v>
          </cell>
          <cell r="D1193" t="str">
            <v>CE_2025_DRA_BDC</v>
          </cell>
          <cell r="E1193" t="str">
            <v>Censo Economico</v>
          </cell>
          <cell r="F1193" t="str">
            <v>Producción de información estructural</v>
          </cell>
          <cell r="G1193" t="str">
            <v>Bases de datos Censal</v>
          </cell>
          <cell r="H1193" t="str">
            <v>CE-Producción de información estructural-Bases de datos Censal</v>
          </cell>
          <cell r="I1193" t="str">
            <v>202300000000099</v>
          </cell>
          <cell r="J1193" t="str">
            <v>DIRECCIÓN TERRITORIAL SUR OCCIDENTE</v>
          </cell>
          <cell r="K1193" t="str">
            <v>POPAYÁN</v>
          </cell>
          <cell r="L1193" t="str">
            <v>Viático</v>
          </cell>
          <cell r="M1193" t="str">
            <v>Viático</v>
          </cell>
          <cell r="T1193" t="str">
            <v>2025-02-03</v>
          </cell>
          <cell r="U1193">
            <v>21360000</v>
          </cell>
          <cell r="V1193">
            <v>21360000</v>
          </cell>
          <cell r="W1193">
            <v>0</v>
          </cell>
          <cell r="X1193" t="str">
            <v>NO</v>
          </cell>
          <cell r="Y1193" t="str">
            <v>NO</v>
          </cell>
          <cell r="Z1193" t="str">
            <v>41525</v>
          </cell>
          <cell r="AA1193">
            <v>21360000</v>
          </cell>
          <cell r="AB1193">
            <v>0</v>
          </cell>
          <cell r="AC1193" t="str">
            <v>1632</v>
          </cell>
          <cell r="AD1193" t="str">
            <v>Dirección Territorial Cali</v>
          </cell>
          <cell r="AF1193" t="str">
            <v>BARRIDO - VIÁTICOS - TERRITORIAL - SUPERVISOR RUTA</v>
          </cell>
          <cell r="AG1193" t="str">
            <v>CE_10 - Consolidar el Informe de evaluación de la fase de procesamiento y análisis</v>
          </cell>
          <cell r="AH1193">
            <v>1</v>
          </cell>
          <cell r="AI1193">
            <v>0</v>
          </cell>
          <cell r="AJ1193">
            <v>0</v>
          </cell>
          <cell r="AK1193">
            <v>0</v>
          </cell>
          <cell r="AL1193">
            <v>0</v>
          </cell>
          <cell r="AM1193">
            <v>1</v>
          </cell>
          <cell r="AN1193" t="str">
            <v>CE_10</v>
          </cell>
          <cell r="AO1193">
            <v>21360000</v>
          </cell>
          <cell r="AP1193" t="str">
            <v>0</v>
          </cell>
          <cell r="AQ1193">
            <v>0</v>
          </cell>
          <cell r="AR1193" t="str">
            <v>0</v>
          </cell>
          <cell r="AS1193">
            <v>0</v>
          </cell>
          <cell r="AT1193">
            <v>21360000</v>
          </cell>
          <cell r="AU1193">
            <v>0</v>
          </cell>
        </row>
        <row r="1194">
          <cell r="A1194">
            <v>105130525</v>
          </cell>
          <cell r="B1194" t="str">
            <v>GIT Censo Económico</v>
          </cell>
          <cell r="C1194" t="str">
            <v>CE</v>
          </cell>
          <cell r="D1194" t="str">
            <v>CE_2025_DRA_BDC</v>
          </cell>
          <cell r="E1194" t="str">
            <v>Censo Economico</v>
          </cell>
          <cell r="F1194" t="str">
            <v>Producción de información estructural</v>
          </cell>
          <cell r="G1194" t="str">
            <v>Bases de datos Censal</v>
          </cell>
          <cell r="H1194" t="str">
            <v>CE-Producción de información estructural-Bases de datos Censal</v>
          </cell>
          <cell r="I1194" t="str">
            <v>202300000000099</v>
          </cell>
          <cell r="J1194" t="str">
            <v>DIRECCIÓN TERRITORIAL NOROCCIDENTE</v>
          </cell>
          <cell r="K1194" t="str">
            <v>MEDELLÍN</v>
          </cell>
          <cell r="L1194" t="str">
            <v>Viático</v>
          </cell>
          <cell r="M1194" t="str">
            <v>Viático</v>
          </cell>
          <cell r="T1194" t="str">
            <v>2025-03-03</v>
          </cell>
          <cell r="U1194">
            <v>33040000</v>
          </cell>
          <cell r="V1194">
            <v>33040000</v>
          </cell>
          <cell r="W1194">
            <v>0</v>
          </cell>
          <cell r="X1194" t="str">
            <v>no</v>
          </cell>
          <cell r="Y1194" t="str">
            <v>no</v>
          </cell>
          <cell r="Z1194" t="str">
            <v>40625</v>
          </cell>
          <cell r="AA1194">
            <v>33040000</v>
          </cell>
          <cell r="AB1194">
            <v>0</v>
          </cell>
          <cell r="AC1194" t="str">
            <v>2385</v>
          </cell>
          <cell r="AD1194" t="str">
            <v>Dirección Territorial Medellín</v>
          </cell>
          <cell r="AF1194" t="str">
            <v>BARRIDO - VIÁTICOS - TERRITORIAL - CENSISTA RUTA REFUERZO</v>
          </cell>
          <cell r="AG1194" t="str">
            <v>CE_10 - Consolidar el Informe de evaluación de la fase de procesamiento y análisis</v>
          </cell>
          <cell r="AH1194">
            <v>1</v>
          </cell>
          <cell r="AI1194">
            <v>0</v>
          </cell>
          <cell r="AJ1194">
            <v>0</v>
          </cell>
          <cell r="AK1194">
            <v>0</v>
          </cell>
          <cell r="AL1194">
            <v>0</v>
          </cell>
          <cell r="AM1194">
            <v>1</v>
          </cell>
          <cell r="AN1194" t="str">
            <v>CE_10</v>
          </cell>
          <cell r="AO1194">
            <v>33040000</v>
          </cell>
          <cell r="AP1194" t="str">
            <v>0</v>
          </cell>
          <cell r="AQ1194">
            <v>0</v>
          </cell>
          <cell r="AR1194" t="str">
            <v>0</v>
          </cell>
          <cell r="AS1194">
            <v>0</v>
          </cell>
          <cell r="AT1194">
            <v>33040000</v>
          </cell>
          <cell r="AU1194">
            <v>0</v>
          </cell>
        </row>
        <row r="1195">
          <cell r="A1195">
            <v>99430525</v>
          </cell>
          <cell r="B1195" t="str">
            <v>GIT Censo Económico</v>
          </cell>
          <cell r="C1195" t="str">
            <v>CE</v>
          </cell>
          <cell r="D1195" t="str">
            <v>CE_2025_DRA_BDC</v>
          </cell>
          <cell r="E1195" t="str">
            <v>Censo Economico</v>
          </cell>
          <cell r="F1195" t="str">
            <v>Producción de información estructural</v>
          </cell>
          <cell r="G1195" t="str">
            <v>Bases de datos Censal</v>
          </cell>
          <cell r="H1195" t="str">
            <v>CE-Producción de información estructural-Bases de datos Censal</v>
          </cell>
          <cell r="I1195" t="str">
            <v>202300000000099</v>
          </cell>
          <cell r="J1195" t="str">
            <v>DIRECCIÓN TERRITORIAL SUR OCCIDENTE</v>
          </cell>
          <cell r="K1195" t="str">
            <v>POPAYÁN</v>
          </cell>
          <cell r="L1195" t="str">
            <v>Viático</v>
          </cell>
          <cell r="M1195" t="str">
            <v>Viático</v>
          </cell>
          <cell r="T1195" t="str">
            <v>2025-02-03</v>
          </cell>
          <cell r="U1195">
            <v>7120000</v>
          </cell>
          <cell r="V1195">
            <v>7120000</v>
          </cell>
          <cell r="W1195">
            <v>0</v>
          </cell>
          <cell r="X1195" t="str">
            <v>NO</v>
          </cell>
          <cell r="Y1195" t="str">
            <v>NO</v>
          </cell>
          <cell r="Z1195" t="str">
            <v>41325</v>
          </cell>
          <cell r="AA1195">
            <v>7120000</v>
          </cell>
          <cell r="AB1195">
            <v>0</v>
          </cell>
          <cell r="AC1195" t="str">
            <v>1622</v>
          </cell>
          <cell r="AD1195" t="str">
            <v>Dirección Territorial Cali</v>
          </cell>
          <cell r="AF1195" t="str">
            <v>BARRIDO - VIÁTICOS - TERRITORIAL - COORDINADOR RUTA</v>
          </cell>
          <cell r="AG1195" t="str">
            <v>CE_10 - Consolidar el Informe de evaluación de la fase de procesamiento y análisis</v>
          </cell>
          <cell r="AH1195">
            <v>1</v>
          </cell>
          <cell r="AI1195">
            <v>0</v>
          </cell>
          <cell r="AJ1195">
            <v>0</v>
          </cell>
          <cell r="AK1195">
            <v>0</v>
          </cell>
          <cell r="AL1195">
            <v>0</v>
          </cell>
          <cell r="AM1195">
            <v>1</v>
          </cell>
          <cell r="AN1195" t="str">
            <v>CE_10</v>
          </cell>
          <cell r="AO1195">
            <v>7120000</v>
          </cell>
          <cell r="AP1195" t="str">
            <v>0</v>
          </cell>
          <cell r="AQ1195">
            <v>0</v>
          </cell>
          <cell r="AR1195" t="str">
            <v>0</v>
          </cell>
          <cell r="AS1195">
            <v>0</v>
          </cell>
          <cell r="AT1195">
            <v>7120000</v>
          </cell>
          <cell r="AU1195">
            <v>0</v>
          </cell>
        </row>
        <row r="1196">
          <cell r="A1196">
            <v>99530525</v>
          </cell>
          <cell r="B1196" t="str">
            <v>GIT Censo Económico</v>
          </cell>
          <cell r="C1196" t="str">
            <v>CE</v>
          </cell>
          <cell r="D1196" t="str">
            <v>CE_2025_DRA_BDC</v>
          </cell>
          <cell r="E1196" t="str">
            <v>Censo Economico</v>
          </cell>
          <cell r="F1196" t="str">
            <v>Producción de información estructural</v>
          </cell>
          <cell r="G1196" t="str">
            <v>Bases de datos Censal</v>
          </cell>
          <cell r="H1196" t="str">
            <v>CE-Producción de información estructural-Bases de datos Censal</v>
          </cell>
          <cell r="I1196" t="str">
            <v>202300000000099</v>
          </cell>
          <cell r="J1196" t="str">
            <v>DIRECCIÓN TERRITORIAL SUR OCCIDENTE</v>
          </cell>
          <cell r="K1196" t="str">
            <v>TUMACO</v>
          </cell>
          <cell r="L1196" t="str">
            <v>Viático</v>
          </cell>
          <cell r="M1196" t="str">
            <v>Viático</v>
          </cell>
          <cell r="T1196" t="str">
            <v>2025-02-03</v>
          </cell>
          <cell r="U1196">
            <v>1205696</v>
          </cell>
          <cell r="V1196">
            <v>1205696</v>
          </cell>
          <cell r="W1196">
            <v>0</v>
          </cell>
          <cell r="X1196" t="str">
            <v>no</v>
          </cell>
          <cell r="Y1196" t="str">
            <v>no</v>
          </cell>
          <cell r="Z1196" t="str">
            <v>40925</v>
          </cell>
          <cell r="AA1196">
            <v>1205696</v>
          </cell>
          <cell r="AB1196">
            <v>0</v>
          </cell>
          <cell r="AC1196" t="str">
            <v>1212</v>
          </cell>
          <cell r="AD1196" t="str">
            <v>Dirección Territorial Cali</v>
          </cell>
          <cell r="AF1196" t="str">
            <v>VIÁTICOS - ACTIVIDADES OPERATIVAS Y POSTOPOERATIVAS</v>
          </cell>
          <cell r="AG1196" t="str">
            <v>CE_10 - Consolidar el Informe de evaluación de la fase de procesamiento y análisis</v>
          </cell>
          <cell r="AH1196">
            <v>1</v>
          </cell>
          <cell r="AI1196">
            <v>0</v>
          </cell>
          <cell r="AJ1196">
            <v>0</v>
          </cell>
          <cell r="AK1196">
            <v>0</v>
          </cell>
          <cell r="AL1196">
            <v>0</v>
          </cell>
          <cell r="AM1196">
            <v>1</v>
          </cell>
          <cell r="AN1196" t="str">
            <v>CE_10</v>
          </cell>
          <cell r="AO1196">
            <v>1205696</v>
          </cell>
          <cell r="AP1196" t="str">
            <v>0</v>
          </cell>
          <cell r="AQ1196">
            <v>0</v>
          </cell>
          <cell r="AR1196" t="str">
            <v>0</v>
          </cell>
          <cell r="AS1196">
            <v>0</v>
          </cell>
          <cell r="AT1196">
            <v>1205696</v>
          </cell>
          <cell r="AU1196">
            <v>0</v>
          </cell>
        </row>
        <row r="1197">
          <cell r="A1197">
            <v>62230525</v>
          </cell>
          <cell r="B1197" t="str">
            <v>GIT Censo Económico</v>
          </cell>
          <cell r="C1197" t="str">
            <v>CE</v>
          </cell>
          <cell r="D1197" t="str">
            <v>CE_2025_GIT_CE_SE</v>
          </cell>
          <cell r="E1197" t="str">
            <v>Censo Economico</v>
          </cell>
          <cell r="F1197" t="str">
            <v>Producción de información estructural</v>
          </cell>
          <cell r="G1197" t="str">
            <v>Servicio de evaluación</v>
          </cell>
          <cell r="H1197" t="str">
            <v>CE-Producción de información estructural-Servicio de evaluación</v>
          </cell>
          <cell r="I1197" t="str">
            <v>202300000000099</v>
          </cell>
          <cell r="J1197" t="str">
            <v>DIRECCIÓN TERRITORIAL CENTRAL</v>
          </cell>
          <cell r="K1197" t="str">
            <v>DANE CENTRAL</v>
          </cell>
          <cell r="L1197" t="str">
            <v>Viático</v>
          </cell>
          <cell r="M1197" t="str">
            <v>Viático</v>
          </cell>
          <cell r="T1197" t="str">
            <v>2025-02-01</v>
          </cell>
          <cell r="U1197">
            <v>70000000</v>
          </cell>
          <cell r="V1197">
            <v>70000000</v>
          </cell>
          <cell r="W1197">
            <v>0</v>
          </cell>
          <cell r="X1197" t="str">
            <v>NO</v>
          </cell>
          <cell r="Y1197" t="str">
            <v>NO</v>
          </cell>
          <cell r="Z1197" t="str">
            <v>17025</v>
          </cell>
          <cell r="AA1197">
            <v>70000000</v>
          </cell>
          <cell r="AB1197">
            <v>0</v>
          </cell>
          <cell r="AC1197" t="str">
            <v>471</v>
          </cell>
          <cell r="AD1197" t="str">
            <v>GIT Censo Económico</v>
          </cell>
          <cell r="AF1197" t="str">
            <v>VIÁTICOS SE - -</v>
          </cell>
          <cell r="AG1197" t="str">
            <v>CE_10 - Consolidar el Informe de evaluación de la fase de procesamiento y análisis</v>
          </cell>
          <cell r="AH1197">
            <v>1</v>
          </cell>
          <cell r="AI1197">
            <v>0</v>
          </cell>
          <cell r="AJ1197">
            <v>0</v>
          </cell>
          <cell r="AK1197">
            <v>0</v>
          </cell>
          <cell r="AL1197">
            <v>0</v>
          </cell>
          <cell r="AM1197">
            <v>1</v>
          </cell>
          <cell r="AN1197" t="str">
            <v>CE_10</v>
          </cell>
          <cell r="AO1197">
            <v>70000000</v>
          </cell>
          <cell r="AP1197" t="str">
            <v>0</v>
          </cell>
          <cell r="AQ1197">
            <v>0</v>
          </cell>
          <cell r="AR1197" t="str">
            <v>0</v>
          </cell>
          <cell r="AS1197">
            <v>0</v>
          </cell>
          <cell r="AT1197">
            <v>70000000</v>
          </cell>
          <cell r="AU1197">
            <v>0</v>
          </cell>
        </row>
        <row r="1198">
          <cell r="A1198">
            <v>62030525</v>
          </cell>
          <cell r="B1198" t="str">
            <v>GIT Censo Económico</v>
          </cell>
          <cell r="C1198" t="str">
            <v>CE</v>
          </cell>
          <cell r="D1198" t="str">
            <v>CE_2025_DICE_SE</v>
          </cell>
          <cell r="E1198" t="str">
            <v>Censo Economico</v>
          </cell>
          <cell r="F1198" t="str">
            <v>Producción de información estructural</v>
          </cell>
          <cell r="G1198" t="str">
            <v>Servicio de evaluación</v>
          </cell>
          <cell r="H1198" t="str">
            <v>CE-Producción de información estructural-Servicio de evaluación</v>
          </cell>
          <cell r="I1198" t="str">
            <v>202300000000099</v>
          </cell>
          <cell r="J1198" t="str">
            <v>DIRECCIÓN TERRITORIAL CENTRAL</v>
          </cell>
          <cell r="K1198" t="str">
            <v>DANE CENTRAL</v>
          </cell>
          <cell r="L1198" t="str">
            <v>Viático</v>
          </cell>
          <cell r="M1198" t="str">
            <v>Viático</v>
          </cell>
          <cell r="T1198" t="str">
            <v>2025-07-15</v>
          </cell>
          <cell r="U1198">
            <v>80000000</v>
          </cell>
          <cell r="V1198">
            <v>80000000</v>
          </cell>
          <cell r="W1198">
            <v>0</v>
          </cell>
          <cell r="X1198" t="str">
            <v>no</v>
          </cell>
          <cell r="Y1198" t="str">
            <v>no</v>
          </cell>
          <cell r="Z1198" t="str">
            <v>103025</v>
          </cell>
          <cell r="AA1198">
            <v>80000000</v>
          </cell>
          <cell r="AB1198">
            <v>0</v>
          </cell>
          <cell r="AC1198" t="str">
            <v>6114</v>
          </cell>
          <cell r="AD1198" t="str">
            <v>GIT Censo Económico</v>
          </cell>
          <cell r="AF1198" t="str">
            <v>VIÁTICOS - -</v>
          </cell>
          <cell r="AG1198" t="str">
            <v>CE_10 - Consolidar el Informe de evaluación de la fase de procesamiento y análisis</v>
          </cell>
          <cell r="AH1198">
            <v>1</v>
          </cell>
          <cell r="AI1198">
            <v>0</v>
          </cell>
          <cell r="AJ1198">
            <v>0</v>
          </cell>
          <cell r="AK1198">
            <v>0</v>
          </cell>
          <cell r="AL1198">
            <v>0</v>
          </cell>
          <cell r="AM1198">
            <v>1</v>
          </cell>
          <cell r="AN1198" t="str">
            <v>CE_10</v>
          </cell>
          <cell r="AO1198">
            <v>80000000</v>
          </cell>
          <cell r="AP1198" t="str">
            <v>0</v>
          </cell>
          <cell r="AQ1198">
            <v>0</v>
          </cell>
          <cell r="AR1198" t="str">
            <v>0</v>
          </cell>
          <cell r="AS1198">
            <v>0</v>
          </cell>
          <cell r="AT1198">
            <v>80000000</v>
          </cell>
          <cell r="AU1198">
            <v>0</v>
          </cell>
        </row>
        <row r="1199">
          <cell r="A1199">
            <v>102450525</v>
          </cell>
          <cell r="B1199" t="str">
            <v>GIT Censo Económico</v>
          </cell>
          <cell r="C1199" t="str">
            <v>CE</v>
          </cell>
          <cell r="D1199" t="str">
            <v>CE_2025_DRA_BDC</v>
          </cell>
          <cell r="E1199" t="str">
            <v>Censo Economico</v>
          </cell>
          <cell r="F1199" t="str">
            <v>Producción de información estructural</v>
          </cell>
          <cell r="G1199" t="str">
            <v>Bases de datos Censal</v>
          </cell>
          <cell r="H1199" t="str">
            <v>CE-Producción de información estructural-Bases de datos Censal</v>
          </cell>
          <cell r="I1199" t="str">
            <v>202300000000099</v>
          </cell>
          <cell r="J1199" t="str">
            <v>DIRECCIÓN TERRITORIAL NORTE</v>
          </cell>
          <cell r="K1199" t="str">
            <v>RIOHACHA</v>
          </cell>
          <cell r="L1199" t="str">
            <v>Insumo</v>
          </cell>
          <cell r="M1199" t="str">
            <v>Otros_gastos_operativos</v>
          </cell>
          <cell r="N1199">
            <v>1</v>
          </cell>
          <cell r="S1199">
            <v>360000</v>
          </cell>
          <cell r="T1199" t="str">
            <v>2025-02-03</v>
          </cell>
          <cell r="U1199">
            <v>360000</v>
          </cell>
          <cell r="V1199">
            <v>360000</v>
          </cell>
          <cell r="W1199">
            <v>0</v>
          </cell>
          <cell r="X1199" t="str">
            <v>NO</v>
          </cell>
          <cell r="Y1199" t="str">
            <v>NO</v>
          </cell>
          <cell r="Z1199" t="str">
            <v>68125</v>
          </cell>
          <cell r="AA1199">
            <v>360000</v>
          </cell>
          <cell r="AB1199">
            <v>0</v>
          </cell>
          <cell r="AC1199" t="str">
            <v>1803</v>
          </cell>
          <cell r="AD1199" t="str">
            <v>Dirección Territorial Barranquilla</v>
          </cell>
          <cell r="AF1199" t="str">
            <v>BARRIDO - COMUNICACIONES - TERRITORIAL - CENSISTA</v>
          </cell>
          <cell r="AG1199" t="str">
            <v>CE_10 - Consolidar el Informe de evaluación de la fase de procesamiento y análisis</v>
          </cell>
          <cell r="AH1199">
            <v>1</v>
          </cell>
          <cell r="AI1199">
            <v>0</v>
          </cell>
          <cell r="AJ1199">
            <v>0</v>
          </cell>
          <cell r="AK1199">
            <v>0</v>
          </cell>
          <cell r="AL1199">
            <v>0</v>
          </cell>
          <cell r="AM1199">
            <v>1</v>
          </cell>
          <cell r="AN1199" t="str">
            <v>CE_10</v>
          </cell>
          <cell r="AO1199">
            <v>360000</v>
          </cell>
          <cell r="AP1199" t="str">
            <v>0</v>
          </cell>
          <cell r="AQ1199">
            <v>0</v>
          </cell>
          <cell r="AR1199" t="str">
            <v>0</v>
          </cell>
          <cell r="AS1199">
            <v>0</v>
          </cell>
          <cell r="AT1199">
            <v>360000</v>
          </cell>
          <cell r="AU1199">
            <v>0</v>
          </cell>
        </row>
        <row r="1200">
          <cell r="A1200">
            <v>103150525</v>
          </cell>
          <cell r="B1200" t="str">
            <v>GIT Censo Económico</v>
          </cell>
          <cell r="C1200" t="str">
            <v>CE</v>
          </cell>
          <cell r="D1200" t="str">
            <v>CE_2025_DRA_BDC</v>
          </cell>
          <cell r="E1200" t="str">
            <v>Censo Economico</v>
          </cell>
          <cell r="F1200" t="str">
            <v>Producción de información estructural</v>
          </cell>
          <cell r="G1200" t="str">
            <v>Bases de datos Censal</v>
          </cell>
          <cell r="H1200" t="str">
            <v>CE-Producción de información estructural-Bases de datos Censal</v>
          </cell>
          <cell r="I1200" t="str">
            <v>202300000000099</v>
          </cell>
          <cell r="J1200" t="str">
            <v>DIRECCIÓN TERRITORIAL NORTE</v>
          </cell>
          <cell r="K1200" t="str">
            <v>RIOHACHA</v>
          </cell>
          <cell r="L1200" t="str">
            <v>Insumo</v>
          </cell>
          <cell r="M1200" t="str">
            <v>Otros_gastos_operativos</v>
          </cell>
          <cell r="N1200">
            <v>1</v>
          </cell>
          <cell r="S1200">
            <v>72000</v>
          </cell>
          <cell r="T1200" t="str">
            <v>2025-02-03</v>
          </cell>
          <cell r="U1200">
            <v>72000</v>
          </cell>
          <cell r="V1200">
            <v>72000</v>
          </cell>
          <cell r="W1200">
            <v>0</v>
          </cell>
          <cell r="X1200" t="str">
            <v>NO</v>
          </cell>
          <cell r="Y1200" t="str">
            <v>NO</v>
          </cell>
          <cell r="Z1200" t="str">
            <v>68025</v>
          </cell>
          <cell r="AA1200">
            <v>72000</v>
          </cell>
          <cell r="AB1200">
            <v>0</v>
          </cell>
          <cell r="AC1200" t="str">
            <v>1815</v>
          </cell>
          <cell r="AD1200" t="str">
            <v>Dirección Territorial Barranquilla</v>
          </cell>
          <cell r="AF1200" t="str">
            <v>BARRIDO - COMUNICACIONES - TERRITORIAL - SUPERVISOR</v>
          </cell>
          <cell r="AG1200" t="str">
            <v>CE_10 - Consolidar el Informe de evaluación de la fase de procesamiento y análisis</v>
          </cell>
          <cell r="AH1200">
            <v>1</v>
          </cell>
          <cell r="AI1200">
            <v>0</v>
          </cell>
          <cell r="AJ1200">
            <v>0</v>
          </cell>
          <cell r="AK1200">
            <v>0</v>
          </cell>
          <cell r="AL1200">
            <v>0</v>
          </cell>
          <cell r="AM1200">
            <v>1</v>
          </cell>
          <cell r="AN1200" t="str">
            <v>CE_10</v>
          </cell>
          <cell r="AO1200">
            <v>72000</v>
          </cell>
          <cell r="AP1200" t="str">
            <v>0</v>
          </cell>
          <cell r="AQ1200">
            <v>0</v>
          </cell>
          <cell r="AR1200" t="str">
            <v>0</v>
          </cell>
          <cell r="AS1200">
            <v>0</v>
          </cell>
          <cell r="AT1200">
            <v>72000</v>
          </cell>
          <cell r="AU1200">
            <v>0</v>
          </cell>
        </row>
        <row r="1201">
          <cell r="A1201">
            <v>105250525</v>
          </cell>
          <cell r="B1201" t="str">
            <v>GIT Censo Económico</v>
          </cell>
          <cell r="C1201" t="str">
            <v>CE</v>
          </cell>
          <cell r="D1201" t="str">
            <v>CE_2025_DRA_BDC</v>
          </cell>
          <cell r="E1201" t="str">
            <v>Censo Economico</v>
          </cell>
          <cell r="F1201" t="str">
            <v>Producción de información estructural</v>
          </cell>
          <cell r="G1201" t="str">
            <v>Bases de datos Censal</v>
          </cell>
          <cell r="H1201" t="str">
            <v>CE-Producción de información estructural-Bases de datos Censal</v>
          </cell>
          <cell r="I1201" t="str">
            <v>202300000000099</v>
          </cell>
          <cell r="J1201" t="str">
            <v>DIRECCIÓN TERRITORIAL SUR OCCIDENTE</v>
          </cell>
          <cell r="K1201" t="str">
            <v>CALI</v>
          </cell>
          <cell r="L1201" t="str">
            <v>Insumo</v>
          </cell>
          <cell r="M1201" t="str">
            <v>Otros_gastos_operativos</v>
          </cell>
          <cell r="N1201">
            <v>1</v>
          </cell>
          <cell r="S1201">
            <v>72000</v>
          </cell>
          <cell r="T1201" t="str">
            <v>2025-02-03</v>
          </cell>
          <cell r="U1201">
            <v>72000</v>
          </cell>
          <cell r="V1201">
            <v>72000</v>
          </cell>
          <cell r="W1201">
            <v>0</v>
          </cell>
          <cell r="X1201" t="str">
            <v>NO</v>
          </cell>
          <cell r="Y1201" t="str">
            <v>NO</v>
          </cell>
          <cell r="Z1201" t="str">
            <v>41225</v>
          </cell>
          <cell r="AA1201">
            <v>72000</v>
          </cell>
          <cell r="AB1201">
            <v>0</v>
          </cell>
          <cell r="AC1201" t="str">
            <v>1621</v>
          </cell>
          <cell r="AD1201" t="str">
            <v>Dirección Territorial Cali</v>
          </cell>
          <cell r="AF1201" t="str">
            <v>BARRIDO - COMUNICACIONES - TERRITORIAL - COORDINADOR RUTA</v>
          </cell>
          <cell r="AG1201" t="str">
            <v>CE_10 - Consolidar el Informe de evaluación de la fase de procesamiento y análisis</v>
          </cell>
          <cell r="AH1201">
            <v>1</v>
          </cell>
          <cell r="AI1201">
            <v>0</v>
          </cell>
          <cell r="AJ1201">
            <v>0</v>
          </cell>
          <cell r="AK1201">
            <v>0</v>
          </cell>
          <cell r="AL1201">
            <v>0</v>
          </cell>
          <cell r="AM1201">
            <v>1</v>
          </cell>
          <cell r="AN1201" t="str">
            <v>CE_10</v>
          </cell>
          <cell r="AO1201">
            <v>72000</v>
          </cell>
          <cell r="AP1201" t="str">
            <v>0</v>
          </cell>
          <cell r="AQ1201">
            <v>0</v>
          </cell>
          <cell r="AR1201" t="str">
            <v>0</v>
          </cell>
          <cell r="AS1201">
            <v>0</v>
          </cell>
          <cell r="AT1201">
            <v>72000</v>
          </cell>
          <cell r="AU1201">
            <v>0</v>
          </cell>
        </row>
        <row r="1202">
          <cell r="A1202">
            <v>105950525</v>
          </cell>
          <cell r="B1202" t="str">
            <v>GIT Censo Económico</v>
          </cell>
          <cell r="C1202" t="str">
            <v>CE</v>
          </cell>
          <cell r="D1202" t="str">
            <v>CE_2025_DRA_BDC</v>
          </cell>
          <cell r="E1202" t="str">
            <v>Censo Economico</v>
          </cell>
          <cell r="F1202" t="str">
            <v>Producción de información estructural</v>
          </cell>
          <cell r="G1202" t="str">
            <v>Bases de datos Censal</v>
          </cell>
          <cell r="H1202" t="str">
            <v>CE-Producción de información estructural-Bases de datos Censal</v>
          </cell>
          <cell r="I1202" t="str">
            <v>202300000000099</v>
          </cell>
          <cell r="J1202" t="str">
            <v>DIRECCIÓN TERRITORIAL CENTRO ORIENTE</v>
          </cell>
          <cell r="K1202" t="str">
            <v>CÚCUTA</v>
          </cell>
          <cell r="L1202" t="str">
            <v>Insumo</v>
          </cell>
          <cell r="M1202" t="str">
            <v>Otros_gastos_operativos</v>
          </cell>
          <cell r="N1202">
            <v>1</v>
          </cell>
          <cell r="S1202">
            <v>1296000</v>
          </cell>
          <cell r="T1202" t="str">
            <v>2025-02-03</v>
          </cell>
          <cell r="U1202">
            <v>1296000</v>
          </cell>
          <cell r="V1202">
            <v>1296000</v>
          </cell>
          <cell r="W1202">
            <v>0</v>
          </cell>
          <cell r="X1202" t="str">
            <v>NO</v>
          </cell>
          <cell r="Y1202" t="str">
            <v>NO</v>
          </cell>
          <cell r="Z1202" t="str">
            <v>26625</v>
          </cell>
          <cell r="AA1202">
            <v>1296000</v>
          </cell>
          <cell r="AB1202">
            <v>0</v>
          </cell>
          <cell r="AC1202" t="str">
            <v>1941</v>
          </cell>
          <cell r="AD1202" t="str">
            <v>Dirección Territorial Bucaramanga</v>
          </cell>
          <cell r="AF1202" t="str">
            <v>BARRIDO - COMUNICACIONES - TERRITORIAL - CENSISTA</v>
          </cell>
          <cell r="AG1202" t="str">
            <v>CE_10 - Consolidar el Informe de evaluación de la fase de procesamiento y análisis</v>
          </cell>
          <cell r="AH1202">
            <v>1</v>
          </cell>
          <cell r="AI1202">
            <v>0</v>
          </cell>
          <cell r="AJ1202">
            <v>0</v>
          </cell>
          <cell r="AK1202">
            <v>0</v>
          </cell>
          <cell r="AL1202">
            <v>0</v>
          </cell>
          <cell r="AM1202">
            <v>1</v>
          </cell>
          <cell r="AN1202" t="str">
            <v>CE_10</v>
          </cell>
          <cell r="AO1202">
            <v>1296000</v>
          </cell>
          <cell r="AP1202" t="str">
            <v>0</v>
          </cell>
          <cell r="AQ1202">
            <v>0</v>
          </cell>
          <cell r="AR1202" t="str">
            <v>0</v>
          </cell>
          <cell r="AS1202">
            <v>0</v>
          </cell>
          <cell r="AT1202">
            <v>1296000</v>
          </cell>
          <cell r="AU1202">
            <v>0</v>
          </cell>
        </row>
        <row r="1203">
          <cell r="A1203">
            <v>106550525</v>
          </cell>
          <cell r="B1203" t="str">
            <v>GIT Censo Económico</v>
          </cell>
          <cell r="C1203" t="str">
            <v>CE</v>
          </cell>
          <cell r="D1203" t="str">
            <v>CE_2025_DRA_BDC</v>
          </cell>
          <cell r="E1203" t="str">
            <v>Censo Economico</v>
          </cell>
          <cell r="F1203" t="str">
            <v>Producción de información estructural</v>
          </cell>
          <cell r="G1203" t="str">
            <v>Bases de datos Censal</v>
          </cell>
          <cell r="H1203" t="str">
            <v>CE-Producción de información estructural-Bases de datos Censal</v>
          </cell>
          <cell r="I1203" t="str">
            <v>202300000000099</v>
          </cell>
          <cell r="J1203" t="str">
            <v>DIRECCIÓN TERRITORIAL CENTRO ORIENTE</v>
          </cell>
          <cell r="K1203" t="str">
            <v>BUCARAMANGA</v>
          </cell>
          <cell r="L1203" t="str">
            <v>Insumo</v>
          </cell>
          <cell r="M1203" t="str">
            <v>Otros_gastos_operativos</v>
          </cell>
          <cell r="N1203">
            <v>1</v>
          </cell>
          <cell r="S1203">
            <v>385421</v>
          </cell>
          <cell r="T1203" t="str">
            <v>2025-01-30</v>
          </cell>
          <cell r="U1203">
            <v>385421</v>
          </cell>
          <cell r="V1203">
            <v>385421</v>
          </cell>
          <cell r="W1203">
            <v>0</v>
          </cell>
          <cell r="X1203" t="str">
            <v>NO</v>
          </cell>
          <cell r="Y1203" t="str">
            <v>NO</v>
          </cell>
          <cell r="Z1203" t="str">
            <v>25625</v>
          </cell>
          <cell r="AA1203">
            <v>385421</v>
          </cell>
          <cell r="AB1203">
            <v>0</v>
          </cell>
          <cell r="AC1203" t="str">
            <v>1268</v>
          </cell>
          <cell r="AD1203" t="str">
            <v>Dirección Territorial Bucaramanga</v>
          </cell>
          <cell r="AF1203" t="str">
            <v>COM - SERVICIOS PÚBLICOS</v>
          </cell>
          <cell r="AG1203" t="str">
            <v>CE_10 - Consolidar el Informe de evaluación de la fase de procesamiento y análisis</v>
          </cell>
          <cell r="AH1203">
            <v>1</v>
          </cell>
          <cell r="AI1203">
            <v>0</v>
          </cell>
          <cell r="AJ1203">
            <v>0</v>
          </cell>
          <cell r="AK1203">
            <v>0</v>
          </cell>
          <cell r="AL1203">
            <v>0</v>
          </cell>
          <cell r="AM1203">
            <v>1</v>
          </cell>
          <cell r="AN1203" t="str">
            <v>CE_10</v>
          </cell>
          <cell r="AO1203">
            <v>385421</v>
          </cell>
          <cell r="AP1203" t="str">
            <v>0</v>
          </cell>
          <cell r="AQ1203">
            <v>0</v>
          </cell>
          <cell r="AR1203" t="str">
            <v>0</v>
          </cell>
          <cell r="AS1203">
            <v>0</v>
          </cell>
          <cell r="AT1203">
            <v>385421</v>
          </cell>
          <cell r="AU1203">
            <v>0</v>
          </cell>
        </row>
        <row r="1204">
          <cell r="A1204">
            <v>103850525</v>
          </cell>
          <cell r="B1204" t="str">
            <v>GIT Censo Económico</v>
          </cell>
          <cell r="C1204" t="str">
            <v>CE</v>
          </cell>
          <cell r="D1204" t="str">
            <v>CE_2025_DRA_BDC</v>
          </cell>
          <cell r="E1204" t="str">
            <v>Censo Economico</v>
          </cell>
          <cell r="F1204" t="str">
            <v>Producción de información estructural</v>
          </cell>
          <cell r="G1204" t="str">
            <v>Bases de datos Censal</v>
          </cell>
          <cell r="H1204" t="str">
            <v>CE-Producción de información estructural-Bases de datos Censal</v>
          </cell>
          <cell r="I1204" t="str">
            <v>202300000000099</v>
          </cell>
          <cell r="J1204" t="str">
            <v>DIRECCIÓN TERRITORIAL CENTRO</v>
          </cell>
          <cell r="K1204" t="str">
            <v>BOGOTÁ</v>
          </cell>
          <cell r="L1204" t="str">
            <v>Insumo</v>
          </cell>
          <cell r="M1204" t="str">
            <v>Otros_gastos_operativos</v>
          </cell>
          <cell r="N1204">
            <v>1</v>
          </cell>
          <cell r="S1204">
            <v>6472800</v>
          </cell>
          <cell r="T1204" t="str">
            <v>2025-02-03</v>
          </cell>
          <cell r="U1204">
            <v>6472800</v>
          </cell>
          <cell r="V1204">
            <v>6472800</v>
          </cell>
          <cell r="W1204">
            <v>0</v>
          </cell>
          <cell r="X1204" t="str">
            <v>no</v>
          </cell>
          <cell r="Y1204" t="str">
            <v>no</v>
          </cell>
          <cell r="Z1204" t="str">
            <v>89625</v>
          </cell>
          <cell r="AA1204">
            <v>6472800</v>
          </cell>
          <cell r="AB1204">
            <v>0</v>
          </cell>
          <cell r="AC1204" t="str">
            <v>1742</v>
          </cell>
          <cell r="AD1204" t="str">
            <v>Dirección Territorial Bogotá</v>
          </cell>
          <cell r="AF1204" t="str">
            <v>BARRIDO - COMUNICACIONES - TERRITORIAL - CENSISTA</v>
          </cell>
          <cell r="AG1204" t="str">
            <v>CE_10 - Consolidar el Informe de evaluación de la fase de procesamiento y análisis</v>
          </cell>
          <cell r="AH1204">
            <v>1</v>
          </cell>
          <cell r="AI1204">
            <v>0</v>
          </cell>
          <cell r="AJ1204">
            <v>0</v>
          </cell>
          <cell r="AK1204">
            <v>0</v>
          </cell>
          <cell r="AL1204">
            <v>0</v>
          </cell>
          <cell r="AM1204">
            <v>1</v>
          </cell>
          <cell r="AN1204" t="str">
            <v>CE_10</v>
          </cell>
          <cell r="AO1204">
            <v>6472800</v>
          </cell>
          <cell r="AP1204" t="str">
            <v>0</v>
          </cell>
          <cell r="AQ1204">
            <v>0</v>
          </cell>
          <cell r="AR1204" t="str">
            <v>0</v>
          </cell>
          <cell r="AS1204">
            <v>0</v>
          </cell>
          <cell r="AT1204">
            <v>6472800</v>
          </cell>
          <cell r="AU1204">
            <v>0</v>
          </cell>
        </row>
        <row r="1205">
          <cell r="A1205">
            <v>114050525</v>
          </cell>
          <cell r="B1205" t="str">
            <v>GIT Censo Económico</v>
          </cell>
          <cell r="C1205" t="str">
            <v>CE</v>
          </cell>
          <cell r="D1205" t="str">
            <v>CE_2025_DRA_BDC</v>
          </cell>
          <cell r="E1205" t="str">
            <v>Censo Economico</v>
          </cell>
          <cell r="F1205" t="str">
            <v>Producción de información estructural</v>
          </cell>
          <cell r="G1205" t="str">
            <v>Bases de datos Censal</v>
          </cell>
          <cell r="H1205" t="str">
            <v>CE-Producción de información estructural-Bases de datos Censal</v>
          </cell>
          <cell r="I1205" t="str">
            <v>202300000000099</v>
          </cell>
          <cell r="J1205" t="str">
            <v>DIRECCIÓN TERRITORIAL NOROCCIDENTE</v>
          </cell>
          <cell r="K1205" t="str">
            <v>MEDELLÍN</v>
          </cell>
          <cell r="L1205" t="str">
            <v>Insumo</v>
          </cell>
          <cell r="M1205" t="str">
            <v>Otros_gastos_operativos</v>
          </cell>
          <cell r="N1205">
            <v>1</v>
          </cell>
          <cell r="S1205">
            <v>700000</v>
          </cell>
          <cell r="T1205" t="str">
            <v>2025-03-03</v>
          </cell>
          <cell r="U1205">
            <v>700000</v>
          </cell>
          <cell r="V1205">
            <v>700000</v>
          </cell>
          <cell r="W1205">
            <v>0</v>
          </cell>
          <cell r="X1205" t="str">
            <v>no</v>
          </cell>
          <cell r="Y1205" t="str">
            <v>no</v>
          </cell>
          <cell r="Z1205" t="str">
            <v>40625</v>
          </cell>
          <cell r="AA1205">
            <v>700000</v>
          </cell>
          <cell r="AB1205">
            <v>0</v>
          </cell>
          <cell r="AC1205" t="str">
            <v>2385</v>
          </cell>
          <cell r="AD1205" t="str">
            <v>Dirección Territorial Medellín</v>
          </cell>
          <cell r="AF1205" t="str">
            <v>BARRIDO - COMUNICACIONES - TERRITORIAL - CENSISTA RUTA REFUERZO</v>
          </cell>
          <cell r="AG1205" t="str">
            <v>CE_10 - Consolidar el Informe de evaluación de la fase de procesamiento y análisis</v>
          </cell>
          <cell r="AH1205">
            <v>1</v>
          </cell>
          <cell r="AI1205">
            <v>0</v>
          </cell>
          <cell r="AJ1205">
            <v>0</v>
          </cell>
          <cell r="AK1205">
            <v>0</v>
          </cell>
          <cell r="AL1205">
            <v>0</v>
          </cell>
          <cell r="AM1205">
            <v>1</v>
          </cell>
          <cell r="AN1205" t="str">
            <v>CE_10</v>
          </cell>
          <cell r="AO1205">
            <v>700000</v>
          </cell>
          <cell r="AP1205" t="str">
            <v>0</v>
          </cell>
          <cell r="AQ1205">
            <v>0</v>
          </cell>
          <cell r="AR1205" t="str">
            <v>0</v>
          </cell>
          <cell r="AS1205">
            <v>0</v>
          </cell>
          <cell r="AT1205">
            <v>700000</v>
          </cell>
          <cell r="AU1205">
            <v>0</v>
          </cell>
        </row>
        <row r="1206">
          <cell r="A1206">
            <v>104550525</v>
          </cell>
          <cell r="B1206" t="str">
            <v>GIT Censo Económico</v>
          </cell>
          <cell r="C1206" t="str">
            <v>CE</v>
          </cell>
          <cell r="D1206" t="str">
            <v>CE_2025_DRA_BDC</v>
          </cell>
          <cell r="E1206" t="str">
            <v>Censo Economico</v>
          </cell>
          <cell r="F1206" t="str">
            <v>Producción de información estructural</v>
          </cell>
          <cell r="G1206" t="str">
            <v>Bases de datos Censal</v>
          </cell>
          <cell r="H1206" t="str">
            <v>CE-Producción de información estructural-Bases de datos Censal</v>
          </cell>
          <cell r="I1206" t="str">
            <v>202300000000099</v>
          </cell>
          <cell r="J1206" t="str">
            <v>DIRECCIÓN TERRITORIAL CENTRO</v>
          </cell>
          <cell r="K1206" t="str">
            <v>NEIVA_BOG</v>
          </cell>
          <cell r="L1206" t="str">
            <v>Insumo</v>
          </cell>
          <cell r="M1206" t="str">
            <v>Otros_gastos_operativos</v>
          </cell>
          <cell r="N1206">
            <v>1</v>
          </cell>
          <cell r="S1206">
            <v>44290</v>
          </cell>
          <cell r="T1206" t="str">
            <v>2025-02-03</v>
          </cell>
          <cell r="U1206">
            <v>44290</v>
          </cell>
          <cell r="V1206">
            <v>44290</v>
          </cell>
          <cell r="W1206">
            <v>0</v>
          </cell>
          <cell r="X1206" t="str">
            <v>no</v>
          </cell>
          <cell r="Y1206" t="str">
            <v>no</v>
          </cell>
          <cell r="Z1206" t="str">
            <v>79525</v>
          </cell>
          <cell r="AA1206">
            <v>44290</v>
          </cell>
          <cell r="AB1206">
            <v>0</v>
          </cell>
          <cell r="AC1206" t="str">
            <v>416</v>
          </cell>
          <cell r="AD1206" t="str">
            <v>Dirección Territorial Bogotá</v>
          </cell>
          <cell r="AF1206" t="str">
            <v>COM - SERVICIOS PÚBLICOS</v>
          </cell>
          <cell r="AG1206" t="str">
            <v>CE_10 - Consolidar el Informe de evaluación de la fase de procesamiento y análisis</v>
          </cell>
          <cell r="AH1206">
            <v>1</v>
          </cell>
          <cell r="AI1206">
            <v>0</v>
          </cell>
          <cell r="AJ1206">
            <v>0</v>
          </cell>
          <cell r="AK1206">
            <v>0</v>
          </cell>
          <cell r="AL1206">
            <v>0</v>
          </cell>
          <cell r="AM1206">
            <v>1</v>
          </cell>
          <cell r="AN1206" t="str">
            <v>CE_10</v>
          </cell>
          <cell r="AO1206">
            <v>44290</v>
          </cell>
          <cell r="AP1206" t="str">
            <v>0</v>
          </cell>
          <cell r="AQ1206">
            <v>0</v>
          </cell>
          <cell r="AR1206" t="str">
            <v>0</v>
          </cell>
          <cell r="AS1206">
            <v>0</v>
          </cell>
          <cell r="AT1206">
            <v>44290</v>
          </cell>
          <cell r="AU1206">
            <v>0</v>
          </cell>
        </row>
        <row r="1207">
          <cell r="A1207">
            <v>104250525</v>
          </cell>
          <cell r="B1207" t="str">
            <v>GIT Censo Económico</v>
          </cell>
          <cell r="C1207" t="str">
            <v>CE</v>
          </cell>
          <cell r="D1207" t="str">
            <v>CE_2025_DRA_BDC</v>
          </cell>
          <cell r="E1207" t="str">
            <v>Censo Economico</v>
          </cell>
          <cell r="F1207" t="str">
            <v>Producción de información estructural</v>
          </cell>
          <cell r="G1207" t="str">
            <v>Bases de datos Censal</v>
          </cell>
          <cell r="H1207" t="str">
            <v>CE-Producción de información estructural-Bases de datos Censal</v>
          </cell>
          <cell r="I1207" t="str">
            <v>202300000000099</v>
          </cell>
          <cell r="J1207" t="str">
            <v>DIRECCIÓN TERRITORIAL CENTRO</v>
          </cell>
          <cell r="K1207" t="str">
            <v>BOGOTÁ</v>
          </cell>
          <cell r="L1207" t="str">
            <v>Insumo</v>
          </cell>
          <cell r="M1207" t="str">
            <v>Otros_gastos_operativos</v>
          </cell>
          <cell r="N1207">
            <v>1</v>
          </cell>
          <cell r="S1207">
            <v>3862500</v>
          </cell>
          <cell r="T1207" t="str">
            <v>2025-02-03</v>
          </cell>
          <cell r="U1207">
            <v>3862500</v>
          </cell>
          <cell r="V1207">
            <v>3862500</v>
          </cell>
          <cell r="W1207">
            <v>0</v>
          </cell>
          <cell r="X1207" t="str">
            <v>no</v>
          </cell>
          <cell r="Y1207" t="str">
            <v>no</v>
          </cell>
          <cell r="Z1207" t="str">
            <v>88225, 88125, 88025</v>
          </cell>
          <cell r="AA1207">
            <v>3862500</v>
          </cell>
          <cell r="AB1207">
            <v>0</v>
          </cell>
          <cell r="AC1207" t="str">
            <v>1667, 1666, 1665</v>
          </cell>
          <cell r="AD1207" t="str">
            <v>Dirección Territorial Bogotá, Dirección Territorial Bogotá, Dirección Territorial Bogotá</v>
          </cell>
          <cell r="AF1207" t="str">
            <v>COM - ARRENDAMIENTO Y ADMINISTRACIÓN</v>
          </cell>
          <cell r="AG1207" t="str">
            <v>CE_10 - Consolidar el Informe de evaluación de la fase de procesamiento y análisis</v>
          </cell>
          <cell r="AH1207">
            <v>1</v>
          </cell>
          <cell r="AI1207">
            <v>0</v>
          </cell>
          <cell r="AJ1207">
            <v>0</v>
          </cell>
          <cell r="AK1207">
            <v>0</v>
          </cell>
          <cell r="AL1207">
            <v>0</v>
          </cell>
          <cell r="AM1207">
            <v>1</v>
          </cell>
          <cell r="AN1207" t="str">
            <v>CE_10</v>
          </cell>
          <cell r="AO1207">
            <v>3862500</v>
          </cell>
          <cell r="AP1207" t="str">
            <v>0</v>
          </cell>
          <cell r="AQ1207">
            <v>0</v>
          </cell>
          <cell r="AR1207" t="str">
            <v>0</v>
          </cell>
          <cell r="AS1207">
            <v>0</v>
          </cell>
          <cell r="AT1207">
            <v>3862500</v>
          </cell>
          <cell r="AU1207">
            <v>0</v>
          </cell>
        </row>
        <row r="1208">
          <cell r="A1208">
            <v>70450525</v>
          </cell>
          <cell r="B1208" t="str">
            <v>GIT Censo Económico</v>
          </cell>
          <cell r="C1208" t="str">
            <v>CE</v>
          </cell>
          <cell r="D1208" t="str">
            <v>CE_2025_DRA_BDC</v>
          </cell>
          <cell r="E1208" t="str">
            <v>Censo Economico</v>
          </cell>
          <cell r="F1208" t="str">
            <v>Producción de información estructural</v>
          </cell>
          <cell r="G1208" t="str">
            <v>Bases de datos Censal</v>
          </cell>
          <cell r="H1208" t="str">
            <v>CE-Producción de información estructural-Bases de datos Censal</v>
          </cell>
          <cell r="I1208" t="str">
            <v>202300000000099</v>
          </cell>
          <cell r="J1208" t="str">
            <v>DIRECCIÓN TERRITORIAL SUR OCCIDENTE</v>
          </cell>
          <cell r="K1208" t="str">
            <v>BUENAVENTURA</v>
          </cell>
          <cell r="L1208" t="str">
            <v>Insumo</v>
          </cell>
          <cell r="M1208" t="str">
            <v>Otros_gastos_operativos</v>
          </cell>
          <cell r="N1208">
            <v>1</v>
          </cell>
          <cell r="S1208">
            <v>13000</v>
          </cell>
          <cell r="T1208" t="str">
            <v>2025-01-20</v>
          </cell>
          <cell r="U1208">
            <v>13000</v>
          </cell>
          <cell r="V1208">
            <v>13000</v>
          </cell>
          <cell r="W1208">
            <v>0</v>
          </cell>
          <cell r="X1208" t="str">
            <v>NO</v>
          </cell>
          <cell r="Y1208" t="str">
            <v>NO</v>
          </cell>
          <cell r="Z1208" t="str">
            <v>38825</v>
          </cell>
          <cell r="AA1208">
            <v>13000</v>
          </cell>
          <cell r="AB1208">
            <v>0</v>
          </cell>
          <cell r="AC1208" t="str">
            <v>850</v>
          </cell>
          <cell r="AD1208" t="str">
            <v>Dirección Territorial Cali</v>
          </cell>
          <cell r="AF1208" t="str">
            <v>BARRIDO - TH - TERRITORIAL - BASE - COMUNICACIONES -COORDINADOR COM</v>
          </cell>
          <cell r="AG1208" t="str">
            <v>CE_10 - Consolidar el Informe de evaluación de la fase de procesamiento y análisis</v>
          </cell>
          <cell r="AH1208">
            <v>1</v>
          </cell>
          <cell r="AI1208">
            <v>0</v>
          </cell>
          <cell r="AJ1208">
            <v>0</v>
          </cell>
          <cell r="AK1208">
            <v>0</v>
          </cell>
          <cell r="AL1208">
            <v>0</v>
          </cell>
          <cell r="AM1208">
            <v>1</v>
          </cell>
          <cell r="AN1208" t="str">
            <v>CE_10</v>
          </cell>
          <cell r="AO1208">
            <v>13000</v>
          </cell>
          <cell r="AP1208" t="str">
            <v>0</v>
          </cell>
          <cell r="AQ1208">
            <v>0</v>
          </cell>
          <cell r="AR1208" t="str">
            <v>0</v>
          </cell>
          <cell r="AS1208">
            <v>0</v>
          </cell>
          <cell r="AT1208">
            <v>13000</v>
          </cell>
          <cell r="AU1208">
            <v>0</v>
          </cell>
        </row>
        <row r="1209">
          <cell r="A1209">
            <v>176050525</v>
          </cell>
          <cell r="B1209" t="str">
            <v>GIT Censo Económico</v>
          </cell>
          <cell r="C1209" t="str">
            <v>CE</v>
          </cell>
          <cell r="D1209" t="str">
            <v>CE_2025_DRA_BDC</v>
          </cell>
          <cell r="E1209" t="str">
            <v>Censo Economico</v>
          </cell>
          <cell r="F1209" t="str">
            <v>Producción de información estructural</v>
          </cell>
          <cell r="G1209" t="str">
            <v>Bases de datos Censal</v>
          </cell>
          <cell r="H1209" t="str">
            <v>CE-Producción de información estructural-Bases de datos Censal</v>
          </cell>
          <cell r="I1209" t="str">
            <v>202300000000099</v>
          </cell>
          <cell r="J1209" t="str">
            <v>DIRECCIÓN TERRITORIAL CENTRAL</v>
          </cell>
          <cell r="K1209" t="str">
            <v>DANE CENTRAL</v>
          </cell>
          <cell r="L1209" t="str">
            <v>Insumo</v>
          </cell>
          <cell r="M1209" t="str">
            <v>Otros_gastos_operativos</v>
          </cell>
          <cell r="N1209">
            <v>1</v>
          </cell>
          <cell r="S1209">
            <v>0.3</v>
          </cell>
          <cell r="T1209" t="str">
            <v>2025-10-01</v>
          </cell>
          <cell r="U1209">
            <v>0.3</v>
          </cell>
          <cell r="W1209">
            <v>0.3</v>
          </cell>
          <cell r="X1209" t="str">
            <v>NO</v>
          </cell>
          <cell r="Y1209" t="str">
            <v>NO</v>
          </cell>
          <cell r="AF1209" t="str">
            <v>Saldo de contratación</v>
          </cell>
          <cell r="AG1209" t="str">
            <v>CE_10 - Consolidar el Informe de evaluación de la fase de procesamiento y análisis</v>
          </cell>
          <cell r="AH1209">
            <v>1</v>
          </cell>
          <cell r="AI1209" t="str">
            <v/>
          </cell>
          <cell r="AJ1209">
            <v>0</v>
          </cell>
          <cell r="AK1209" t="str">
            <v/>
          </cell>
          <cell r="AL1209">
            <v>0</v>
          </cell>
          <cell r="AM1209">
            <v>1</v>
          </cell>
          <cell r="AN1209" t="str">
            <v xml:space="preserve">CE_10 </v>
          </cell>
          <cell r="AO1209">
            <v>0.3</v>
          </cell>
          <cell r="AP1209" t="str">
            <v/>
          </cell>
          <cell r="AQ1209">
            <v>0</v>
          </cell>
          <cell r="AR1209" t="str">
            <v/>
          </cell>
          <cell r="AS1209">
            <v>0</v>
          </cell>
          <cell r="AT1209">
            <v>0.3</v>
          </cell>
          <cell r="AU1209">
            <v>0</v>
          </cell>
        </row>
        <row r="1210">
          <cell r="A1210">
            <v>176150525</v>
          </cell>
          <cell r="B1210" t="str">
            <v>GIT Censo Económico</v>
          </cell>
          <cell r="C1210" t="str">
            <v>CE</v>
          </cell>
          <cell r="D1210" t="str">
            <v>CE_2025_DCD_SE</v>
          </cell>
          <cell r="E1210" t="str">
            <v>Censo Economico</v>
          </cell>
          <cell r="F1210" t="str">
            <v>Producción de información estructural</v>
          </cell>
          <cell r="G1210" t="str">
            <v>Servicio de evaluación</v>
          </cell>
          <cell r="H1210" t="str">
            <v>CE-Producción de información estructural-Servicio de evaluación</v>
          </cell>
          <cell r="I1210" t="str">
            <v>202300000000099</v>
          </cell>
          <cell r="J1210" t="str">
            <v>DIRECCIÓN TERRITORIAL CENTRAL</v>
          </cell>
          <cell r="K1210" t="str">
            <v>DANE CENTRAL</v>
          </cell>
          <cell r="L1210" t="str">
            <v>Insumo</v>
          </cell>
          <cell r="M1210" t="str">
            <v>Otros_gastos_operativos</v>
          </cell>
          <cell r="N1210">
            <v>1</v>
          </cell>
          <cell r="S1210">
            <v>0.33</v>
          </cell>
          <cell r="T1210" t="str">
            <v>2025-10-01</v>
          </cell>
          <cell r="U1210">
            <v>0.33</v>
          </cell>
          <cell r="W1210">
            <v>0.33</v>
          </cell>
          <cell r="X1210" t="str">
            <v>NO</v>
          </cell>
          <cell r="Y1210" t="str">
            <v>NO</v>
          </cell>
          <cell r="AF1210" t="str">
            <v>Saldo de contratación</v>
          </cell>
          <cell r="AG1210" t="str">
            <v>CE_10 - Consolidar el Informe de evaluación de la fase de procesamiento y análisis</v>
          </cell>
          <cell r="AH1210">
            <v>1</v>
          </cell>
          <cell r="AI1210" t="str">
            <v/>
          </cell>
          <cell r="AJ1210">
            <v>0</v>
          </cell>
          <cell r="AK1210" t="str">
            <v/>
          </cell>
          <cell r="AL1210">
            <v>0</v>
          </cell>
          <cell r="AM1210">
            <v>1</v>
          </cell>
          <cell r="AN1210" t="str">
            <v xml:space="preserve">CE_10 </v>
          </cell>
          <cell r="AO1210">
            <v>0.33</v>
          </cell>
          <cell r="AP1210" t="str">
            <v/>
          </cell>
          <cell r="AQ1210">
            <v>0</v>
          </cell>
          <cell r="AR1210" t="str">
            <v/>
          </cell>
          <cell r="AS1210">
            <v>0</v>
          </cell>
          <cell r="AT1210">
            <v>0.33</v>
          </cell>
          <cell r="AU1210">
            <v>0</v>
          </cell>
        </row>
        <row r="1211">
          <cell r="A1211">
            <v>38650525</v>
          </cell>
          <cell r="B1211" t="str">
            <v>GIT Censo Económico</v>
          </cell>
          <cell r="C1211" t="str">
            <v>CE</v>
          </cell>
          <cell r="D1211" t="str">
            <v>CE_2025_DICE_SE</v>
          </cell>
          <cell r="E1211" t="str">
            <v>Censo Economico</v>
          </cell>
          <cell r="F1211" t="str">
            <v>Producción de información estructural</v>
          </cell>
          <cell r="G1211" t="str">
            <v>Servicio de evaluación</v>
          </cell>
          <cell r="H1211" t="str">
            <v>CE-Producción de información estructural-Servicio de evaluación</v>
          </cell>
          <cell r="I1211" t="str">
            <v>202300000000099</v>
          </cell>
          <cell r="J1211" t="str">
            <v>DIRECCIÓN TERRITORIAL CENTRAL</v>
          </cell>
          <cell r="K1211" t="str">
            <v>DANE CENTRAL</v>
          </cell>
          <cell r="L1211" t="str">
            <v>Insumo</v>
          </cell>
          <cell r="M1211" t="str">
            <v>Otros_gastos_operativos</v>
          </cell>
          <cell r="N1211">
            <v>1</v>
          </cell>
          <cell r="S1211">
            <v>22802827</v>
          </cell>
          <cell r="T1211" t="str">
            <v>2025-05-30</v>
          </cell>
          <cell r="U1211">
            <v>22802827</v>
          </cell>
          <cell r="V1211">
            <v>22802827</v>
          </cell>
          <cell r="W1211">
            <v>0</v>
          </cell>
          <cell r="X1211" t="str">
            <v>no</v>
          </cell>
          <cell r="Y1211" t="str">
            <v>no</v>
          </cell>
          <cell r="Z1211" t="str">
            <v>103725</v>
          </cell>
          <cell r="AA1211">
            <v>22802827</v>
          </cell>
          <cell r="AB1211">
            <v>0</v>
          </cell>
          <cell r="AC1211" t="str">
            <v>6119</v>
          </cell>
          <cell r="AD1211" t="str">
            <v>Dirección de Difusión y Cultura Estadística</v>
          </cell>
          <cell r="AF1211" t="str">
            <v>Chat Virtual - -</v>
          </cell>
          <cell r="AG1211" t="str">
            <v>CE_11 - Elaborar un documento que consolide el diseño e implementación de la estrategia de comunicación y difusión de los resultados del Censo Económico a los grupos de interés.</v>
          </cell>
          <cell r="AH1211">
            <v>1</v>
          </cell>
          <cell r="AI1211">
            <v>0</v>
          </cell>
          <cell r="AJ1211">
            <v>0</v>
          </cell>
          <cell r="AK1211">
            <v>0</v>
          </cell>
          <cell r="AL1211">
            <v>0</v>
          </cell>
          <cell r="AM1211">
            <v>1</v>
          </cell>
          <cell r="AN1211" t="str">
            <v>CE_11</v>
          </cell>
          <cell r="AO1211">
            <v>22802827</v>
          </cell>
          <cell r="AP1211" t="str">
            <v>0</v>
          </cell>
          <cell r="AQ1211">
            <v>0</v>
          </cell>
          <cell r="AR1211" t="str">
            <v>0</v>
          </cell>
          <cell r="AS1211">
            <v>0</v>
          </cell>
          <cell r="AT1211">
            <v>22802827</v>
          </cell>
          <cell r="AU1211">
            <v>0</v>
          </cell>
        </row>
        <row r="1212">
          <cell r="A1212">
            <v>156850525</v>
          </cell>
          <cell r="B1212" t="str">
            <v>GIT Censo Económico</v>
          </cell>
          <cell r="C1212" t="str">
            <v>CE</v>
          </cell>
          <cell r="D1212" t="str">
            <v>CE_2025_SECGEN_SE</v>
          </cell>
          <cell r="E1212" t="str">
            <v>Censo Economico</v>
          </cell>
          <cell r="F1212" t="str">
            <v>Producción de información estructural</v>
          </cell>
          <cell r="G1212" t="str">
            <v>Servicio de evaluación</v>
          </cell>
          <cell r="H1212" t="str">
            <v>CE-Producción de información estructural-Servicio de evaluación</v>
          </cell>
          <cell r="I1212" t="str">
            <v>202300000000099</v>
          </cell>
          <cell r="J1212" t="str">
            <v>DIRECCIÓN TERRITORIAL CENTRAL</v>
          </cell>
          <cell r="K1212" t="str">
            <v>DANE CENTRAL</v>
          </cell>
          <cell r="L1212" t="str">
            <v>Insumo</v>
          </cell>
          <cell r="M1212" t="str">
            <v>Otros_gastos_operativos</v>
          </cell>
          <cell r="N1212">
            <v>1</v>
          </cell>
          <cell r="S1212">
            <v>1.33</v>
          </cell>
          <cell r="T1212" t="str">
            <v>2025-09-21</v>
          </cell>
          <cell r="U1212">
            <v>1.33</v>
          </cell>
          <cell r="W1212">
            <v>1.33</v>
          </cell>
          <cell r="X1212" t="str">
            <v>no</v>
          </cell>
          <cell r="Y1212" t="str">
            <v>no</v>
          </cell>
          <cell r="AF1212" t="str">
            <v>Saldo de contratación</v>
          </cell>
          <cell r="AG1212" t="str">
            <v>CE_01 - Documentos con los principales resultados, logros y dificultades en el desarrollo de los operativos de recolección del Censo Económico Nacional Urbano (Línea Base 2024 94%)</v>
          </cell>
          <cell r="AH1212">
            <v>1</v>
          </cell>
          <cell r="AI1212" t="str">
            <v/>
          </cell>
          <cell r="AJ1212">
            <v>0</v>
          </cell>
          <cell r="AK1212" t="str">
            <v/>
          </cell>
          <cell r="AL1212">
            <v>0</v>
          </cell>
          <cell r="AM1212">
            <v>1</v>
          </cell>
          <cell r="AN1212" t="str">
            <v xml:space="preserve">CE_01 </v>
          </cell>
          <cell r="AO1212">
            <v>1.33</v>
          </cell>
          <cell r="AP1212" t="str">
            <v/>
          </cell>
          <cell r="AQ1212">
            <v>0</v>
          </cell>
          <cell r="AR1212" t="str">
            <v/>
          </cell>
          <cell r="AS1212">
            <v>0</v>
          </cell>
          <cell r="AT1212">
            <v>1.33</v>
          </cell>
          <cell r="AU1212">
            <v>0</v>
          </cell>
        </row>
        <row r="1213">
          <cell r="A1213">
            <v>38950525</v>
          </cell>
          <cell r="B1213" t="str">
            <v>GIT Censo Económico</v>
          </cell>
          <cell r="C1213" t="str">
            <v>CE</v>
          </cell>
          <cell r="D1213" t="str">
            <v>CE_2025_SISTEMAS_BDC</v>
          </cell>
          <cell r="E1213" t="str">
            <v>Censo Economico</v>
          </cell>
          <cell r="F1213" t="str">
            <v>Producción de información estructural</v>
          </cell>
          <cell r="G1213" t="str">
            <v>Bases de datos Censal</v>
          </cell>
          <cell r="H1213" t="str">
            <v>CE-Producción de información estructural-Bases de datos Censal</v>
          </cell>
          <cell r="I1213" t="str">
            <v>202300000000099</v>
          </cell>
          <cell r="J1213" t="str">
            <v>DIRECCIÓN TERRITORIAL CENTRAL</v>
          </cell>
          <cell r="K1213" t="str">
            <v>DANE CENTRAL</v>
          </cell>
          <cell r="L1213" t="str">
            <v>Insumo</v>
          </cell>
          <cell r="M1213" t="str">
            <v>Otros_gastos_operativos</v>
          </cell>
          <cell r="N1213">
            <v>1</v>
          </cell>
          <cell r="S1213">
            <v>18932163</v>
          </cell>
          <cell r="T1213" t="str">
            <v>2025-01-01</v>
          </cell>
          <cell r="U1213">
            <v>18932163</v>
          </cell>
          <cell r="V1213">
            <v>18932163</v>
          </cell>
          <cell r="W1213">
            <v>0</v>
          </cell>
          <cell r="X1213" t="str">
            <v>SI</v>
          </cell>
          <cell r="Y1213" t="str">
            <v>no</v>
          </cell>
          <cell r="Z1213" t="str">
            <v>74325</v>
          </cell>
          <cell r="AA1213">
            <v>18932163</v>
          </cell>
          <cell r="AB1213">
            <v>0</v>
          </cell>
          <cell r="AC1213" t="str">
            <v>1917</v>
          </cell>
          <cell r="AD1213" t="str">
            <v>Oficina de Sistemas</v>
          </cell>
          <cell r="AF1213" t="str">
            <v>VIGENCIA FUTURA - CONECTIVIDAD - -</v>
          </cell>
          <cell r="AG1213" t="str">
            <v>CE_01 - Documentos con los principales resultados, logros y dificultades en el desarrollo de los operativos de recolección del Censo Económico Nacional Urbano (Línea Base 2024 94%)</v>
          </cell>
          <cell r="AH1213">
            <v>1</v>
          </cell>
          <cell r="AI1213">
            <v>0</v>
          </cell>
          <cell r="AJ1213">
            <v>0</v>
          </cell>
          <cell r="AK1213">
            <v>0</v>
          </cell>
          <cell r="AL1213">
            <v>0</v>
          </cell>
          <cell r="AM1213">
            <v>1</v>
          </cell>
          <cell r="AN1213" t="str">
            <v>CE_01</v>
          </cell>
          <cell r="AO1213">
            <v>18932163</v>
          </cell>
          <cell r="AP1213" t="str">
            <v>0</v>
          </cell>
          <cell r="AQ1213">
            <v>0</v>
          </cell>
          <cell r="AR1213" t="str">
            <v>0</v>
          </cell>
          <cell r="AS1213">
            <v>0</v>
          </cell>
          <cell r="AT1213">
            <v>18932163</v>
          </cell>
          <cell r="AU1213">
            <v>0</v>
          </cell>
        </row>
        <row r="1214">
          <cell r="A1214">
            <v>114150525</v>
          </cell>
          <cell r="B1214" t="str">
            <v>GIT Censo Económico</v>
          </cell>
          <cell r="C1214" t="str">
            <v>CE</v>
          </cell>
          <cell r="D1214" t="str">
            <v>CE_2025_DRA_BDC</v>
          </cell>
          <cell r="E1214" t="str">
            <v>Censo Economico</v>
          </cell>
          <cell r="F1214" t="str">
            <v>Producción de información estructural</v>
          </cell>
          <cell r="G1214" t="str">
            <v>Bases de datos Censal</v>
          </cell>
          <cell r="H1214" t="str">
            <v>CE-Producción de información estructural-Bases de datos Censal</v>
          </cell>
          <cell r="I1214" t="str">
            <v>202300000000099</v>
          </cell>
          <cell r="J1214" t="str">
            <v>DIRECCIÓN TERRITORIAL NOROCCIDENTE</v>
          </cell>
          <cell r="K1214" t="str">
            <v>MEDELLÍN</v>
          </cell>
          <cell r="L1214" t="str">
            <v>Insumo</v>
          </cell>
          <cell r="M1214" t="str">
            <v>Otros_gastos_operativos</v>
          </cell>
          <cell r="N1214">
            <v>1</v>
          </cell>
          <cell r="S1214">
            <v>476080.67</v>
          </cell>
          <cell r="T1214" t="str">
            <v>2025-03-03</v>
          </cell>
          <cell r="U1214">
            <v>476080.67</v>
          </cell>
          <cell r="V1214">
            <v>476080.67</v>
          </cell>
          <cell r="W1214">
            <v>0</v>
          </cell>
          <cell r="X1214" t="str">
            <v>NO</v>
          </cell>
          <cell r="Y1214" t="str">
            <v>NO</v>
          </cell>
          <cell r="Z1214" t="str">
            <v>40925</v>
          </cell>
          <cell r="AA1214">
            <v>476080.67</v>
          </cell>
          <cell r="AB1214">
            <v>0</v>
          </cell>
          <cell r="AC1214" t="str">
            <v>2389</v>
          </cell>
          <cell r="AD1214" t="str">
            <v>Dirección Territorial Medellín</v>
          </cell>
          <cell r="AF1214" t="str">
            <v>BARRIDO - COMUNICACIONES - TERRITORIAL - SUPERVISOR RUTA REFUERZO</v>
          </cell>
          <cell r="AG1214" t="str">
            <v>CE_01 - Documentos con los principales resultados, logros y dificultades en el desarrollo de los operativos de recolección del Censo Económico Nacional Urbano (Línea Base 2024 94%)</v>
          </cell>
          <cell r="AH1214">
            <v>1</v>
          </cell>
          <cell r="AI1214">
            <v>0</v>
          </cell>
          <cell r="AJ1214">
            <v>0</v>
          </cell>
          <cell r="AK1214">
            <v>0</v>
          </cell>
          <cell r="AL1214">
            <v>0</v>
          </cell>
          <cell r="AM1214">
            <v>1</v>
          </cell>
          <cell r="AN1214" t="str">
            <v>CE_01</v>
          </cell>
          <cell r="AO1214">
            <v>476080.67</v>
          </cell>
          <cell r="AP1214" t="str">
            <v>0</v>
          </cell>
          <cell r="AQ1214">
            <v>0</v>
          </cell>
          <cell r="AR1214" t="str">
            <v>0</v>
          </cell>
          <cell r="AS1214">
            <v>0</v>
          </cell>
          <cell r="AT1214">
            <v>476080.67</v>
          </cell>
          <cell r="AU1214">
            <v>0</v>
          </cell>
        </row>
        <row r="1215">
          <cell r="A1215">
            <v>107250525</v>
          </cell>
          <cell r="B1215" t="str">
            <v>GIT Censo Económico</v>
          </cell>
          <cell r="C1215" t="str">
            <v>CE</v>
          </cell>
          <cell r="D1215" t="str">
            <v>CE_2025_DICE_BDC</v>
          </cell>
          <cell r="E1215" t="str">
            <v>Censo Economico</v>
          </cell>
          <cell r="F1215" t="str">
            <v>Producción de información estructural</v>
          </cell>
          <cell r="G1215" t="str">
            <v>Bases de datos Censal</v>
          </cell>
          <cell r="H1215" t="str">
            <v>CE-Producción de información estructural-Bases de datos Censal</v>
          </cell>
          <cell r="I1215" t="str">
            <v>202300000000099</v>
          </cell>
          <cell r="J1215" t="str">
            <v>DIRECCIÓN TERRITORIAL CENTRAL</v>
          </cell>
          <cell r="K1215" t="str">
            <v>DANE CENTRAL</v>
          </cell>
          <cell r="L1215" t="str">
            <v>Insumo</v>
          </cell>
          <cell r="M1215" t="str">
            <v>Otros_gastos_operativos</v>
          </cell>
          <cell r="N1215">
            <v>1</v>
          </cell>
          <cell r="S1215">
            <v>17040800</v>
          </cell>
          <cell r="T1215" t="str">
            <v>2025-02-10</v>
          </cell>
          <cell r="U1215">
            <v>17040800</v>
          </cell>
          <cell r="V1215">
            <v>17040800</v>
          </cell>
          <cell r="W1215">
            <v>0</v>
          </cell>
          <cell r="X1215" t="str">
            <v>NO</v>
          </cell>
          <cell r="Y1215" t="str">
            <v>NO</v>
          </cell>
          <cell r="Z1215" t="str">
            <v>76725</v>
          </cell>
          <cell r="AA1215">
            <v>17040800</v>
          </cell>
          <cell r="AB1215">
            <v>0</v>
          </cell>
          <cell r="AC1215" t="str">
            <v>1989</v>
          </cell>
          <cell r="AD1215" t="str">
            <v>GIT Censo Económico</v>
          </cell>
          <cell r="AF1215" t="str">
            <v>BYS - COMPLEMENTO PANTALLAS</v>
          </cell>
          <cell r="AG1215" t="str">
            <v>CE_01 - Documentos con los principales resultados, logros y dificultades en el desarrollo de los operativos de recolección del Censo Económico Nacional Urbano (Línea Base 2024 94%)</v>
          </cell>
          <cell r="AH1215">
            <v>1</v>
          </cell>
          <cell r="AI1215">
            <v>0</v>
          </cell>
          <cell r="AJ1215">
            <v>0</v>
          </cell>
          <cell r="AK1215">
            <v>0</v>
          </cell>
          <cell r="AL1215">
            <v>0</v>
          </cell>
          <cell r="AM1215">
            <v>1</v>
          </cell>
          <cell r="AN1215" t="str">
            <v>CE_01</v>
          </cell>
          <cell r="AO1215">
            <v>17040800</v>
          </cell>
          <cell r="AP1215" t="str">
            <v>0</v>
          </cell>
          <cell r="AQ1215">
            <v>0</v>
          </cell>
          <cell r="AR1215" t="str">
            <v>0</v>
          </cell>
          <cell r="AS1215">
            <v>0</v>
          </cell>
          <cell r="AT1215">
            <v>17040800</v>
          </cell>
          <cell r="AU1215">
            <v>0</v>
          </cell>
        </row>
        <row r="1216">
          <cell r="A1216">
            <v>70550525</v>
          </cell>
          <cell r="B1216" t="str">
            <v>GIT Censo Económico</v>
          </cell>
          <cell r="C1216" t="str">
            <v>CE</v>
          </cell>
          <cell r="D1216" t="str">
            <v>CE_2025_DRA_BDC</v>
          </cell>
          <cell r="E1216" t="str">
            <v>Censo Economico</v>
          </cell>
          <cell r="F1216" t="str">
            <v>Producción de información estructural</v>
          </cell>
          <cell r="G1216" t="str">
            <v>Bases de datos Censal</v>
          </cell>
          <cell r="H1216" t="str">
            <v>CE-Producción de información estructural-Bases de datos Censal</v>
          </cell>
          <cell r="I1216" t="str">
            <v>202300000000099</v>
          </cell>
          <cell r="J1216" t="str">
            <v>DIRECCIÓN TERRITORIAL SUR OCCIDENTE</v>
          </cell>
          <cell r="K1216" t="str">
            <v>TUMACO</v>
          </cell>
          <cell r="L1216" t="str">
            <v>Insumo</v>
          </cell>
          <cell r="M1216" t="str">
            <v>Otros_gastos_operativos</v>
          </cell>
          <cell r="N1216">
            <v>1</v>
          </cell>
          <cell r="S1216">
            <v>13000</v>
          </cell>
          <cell r="T1216" t="str">
            <v>2025-01-20</v>
          </cell>
          <cell r="U1216">
            <v>13000</v>
          </cell>
          <cell r="V1216">
            <v>13000</v>
          </cell>
          <cell r="W1216">
            <v>0</v>
          </cell>
          <cell r="X1216" t="str">
            <v>NO</v>
          </cell>
          <cell r="Y1216" t="str">
            <v>NO</v>
          </cell>
          <cell r="Z1216" t="str">
            <v>38825</v>
          </cell>
          <cell r="AA1216">
            <v>13000</v>
          </cell>
          <cell r="AB1216">
            <v>0</v>
          </cell>
          <cell r="AC1216" t="str">
            <v>850</v>
          </cell>
          <cell r="AD1216" t="str">
            <v>Dirección Territorial Cali</v>
          </cell>
          <cell r="AF1216" t="str">
            <v>BARRIDO - TH - TERRITORIAL - BASE - COMUNICACIONES -COORDINADOR COM</v>
          </cell>
          <cell r="AG1216" t="str">
            <v>CE_01 - Documentos con los principales resultados, logros y dificultades en el desarrollo de los operativos de recolección del Censo Económico Nacional Urbano (Línea Base 2024 94%)</v>
          </cell>
          <cell r="AH1216">
            <v>1</v>
          </cell>
          <cell r="AI1216">
            <v>0</v>
          </cell>
          <cell r="AJ1216">
            <v>0</v>
          </cell>
          <cell r="AK1216">
            <v>0</v>
          </cell>
          <cell r="AL1216">
            <v>0</v>
          </cell>
          <cell r="AM1216">
            <v>1</v>
          </cell>
          <cell r="AN1216" t="str">
            <v>CE_01</v>
          </cell>
          <cell r="AO1216">
            <v>13000</v>
          </cell>
          <cell r="AP1216" t="str">
            <v>0</v>
          </cell>
          <cell r="AQ1216">
            <v>0</v>
          </cell>
          <cell r="AR1216" t="str">
            <v>0</v>
          </cell>
          <cell r="AS1216">
            <v>0</v>
          </cell>
          <cell r="AT1216">
            <v>13000</v>
          </cell>
          <cell r="AU1216">
            <v>0</v>
          </cell>
        </row>
        <row r="1217">
          <cell r="A1217">
            <v>160750525</v>
          </cell>
          <cell r="B1217" t="str">
            <v>GIT Censo Económico</v>
          </cell>
          <cell r="C1217" t="str">
            <v>CE</v>
          </cell>
          <cell r="D1217" t="str">
            <v>CE_2025_DRA_BDC</v>
          </cell>
          <cell r="E1217" t="str">
            <v>Censo Economico</v>
          </cell>
          <cell r="F1217" t="str">
            <v>Producción de información estructural</v>
          </cell>
          <cell r="G1217" t="str">
            <v>Bases de datos Censal</v>
          </cell>
          <cell r="H1217" t="str">
            <v>CE-Producción de información estructural-Bases de datos Censal</v>
          </cell>
          <cell r="I1217" t="str">
            <v>202300000000099</v>
          </cell>
          <cell r="J1217" t="str">
            <v>DIRECCIÓN TERRITORIAL NORTE</v>
          </cell>
          <cell r="K1217" t="str">
            <v>BARRANQUILLA</v>
          </cell>
          <cell r="L1217" t="str">
            <v>Insumo</v>
          </cell>
          <cell r="M1217" t="str">
            <v>Otros_gastos_operativos</v>
          </cell>
          <cell r="N1217">
            <v>1</v>
          </cell>
          <cell r="S1217">
            <v>20400001</v>
          </cell>
          <cell r="T1217" t="str">
            <v>2025-01-31</v>
          </cell>
          <cell r="U1217">
            <v>20400001</v>
          </cell>
          <cell r="V1217">
            <v>20400001</v>
          </cell>
          <cell r="W1217">
            <v>0</v>
          </cell>
          <cell r="X1217" t="str">
            <v>NO</v>
          </cell>
          <cell r="Y1217" t="str">
            <v>NO</v>
          </cell>
          <cell r="Z1217" t="str">
            <v>61125, 61225</v>
          </cell>
          <cell r="AA1217">
            <v>20400001</v>
          </cell>
          <cell r="AB1217">
            <v>0</v>
          </cell>
          <cell r="AC1217" t="str">
            <v>6599, 6600</v>
          </cell>
          <cell r="AD1217" t="str">
            <v>Dirección Territorial Barranquilla, Dirección Territorial Barranquilla</v>
          </cell>
          <cell r="AF1217" t="str">
            <v>Ajuste contratación Enero apoyos transversales</v>
          </cell>
          <cell r="AG1217" t="str">
            <v>CE_01 - Documentos con los principales resultados, logros y dificultades en el desarrollo de los operativos de recolección del Censo Económico Nacional Urbano (Línea Base 2024 94%)</v>
          </cell>
          <cell r="AH1217">
            <v>1</v>
          </cell>
          <cell r="AI1217" t="str">
            <v/>
          </cell>
          <cell r="AJ1217">
            <v>0</v>
          </cell>
          <cell r="AK1217" t="str">
            <v/>
          </cell>
          <cell r="AL1217">
            <v>0</v>
          </cell>
          <cell r="AM1217">
            <v>1</v>
          </cell>
          <cell r="AN1217" t="str">
            <v xml:space="preserve">CE_01 </v>
          </cell>
          <cell r="AO1217">
            <v>20400001</v>
          </cell>
          <cell r="AP1217" t="str">
            <v/>
          </cell>
          <cell r="AQ1217">
            <v>0</v>
          </cell>
          <cell r="AR1217" t="str">
            <v/>
          </cell>
          <cell r="AS1217">
            <v>0</v>
          </cell>
          <cell r="AT1217">
            <v>20400001</v>
          </cell>
          <cell r="AU1217">
            <v>0</v>
          </cell>
        </row>
        <row r="1218">
          <cell r="A1218">
            <v>70350525</v>
          </cell>
          <cell r="B1218" t="str">
            <v>GIT Censo Económico</v>
          </cell>
          <cell r="C1218" t="str">
            <v>CE</v>
          </cell>
          <cell r="D1218" t="str">
            <v>CE_2025_DRA_BDC</v>
          </cell>
          <cell r="E1218" t="str">
            <v>Censo Economico</v>
          </cell>
          <cell r="F1218" t="str">
            <v>Producción de información estructural</v>
          </cell>
          <cell r="G1218" t="str">
            <v>Bases de datos Censal</v>
          </cell>
          <cell r="H1218" t="str">
            <v>CE-Producción de información estructural-Bases de datos Censal</v>
          </cell>
          <cell r="I1218" t="str">
            <v>202300000000099</v>
          </cell>
          <cell r="J1218" t="str">
            <v>DIRECCIÓN TERRITORIAL SUR OCCIDENTE</v>
          </cell>
          <cell r="K1218" t="str">
            <v>PASTO</v>
          </cell>
          <cell r="L1218" t="str">
            <v>Insumo</v>
          </cell>
          <cell r="M1218" t="str">
            <v>Otros_gastos_operativos</v>
          </cell>
          <cell r="N1218">
            <v>1</v>
          </cell>
          <cell r="S1218">
            <v>26000</v>
          </cell>
          <cell r="T1218" t="str">
            <v>2025-01-20</v>
          </cell>
          <cell r="U1218">
            <v>26000</v>
          </cell>
          <cell r="V1218">
            <v>26000</v>
          </cell>
          <cell r="W1218">
            <v>0</v>
          </cell>
          <cell r="X1218" t="str">
            <v>NO</v>
          </cell>
          <cell r="Y1218" t="str">
            <v>NO</v>
          </cell>
          <cell r="Z1218" t="str">
            <v>38825</v>
          </cell>
          <cell r="AA1218">
            <v>26000</v>
          </cell>
          <cell r="AB1218">
            <v>0</v>
          </cell>
          <cell r="AC1218" t="str">
            <v>850</v>
          </cell>
          <cell r="AD1218" t="str">
            <v>Dirección Territorial Cali</v>
          </cell>
          <cell r="AF1218" t="str">
            <v>BARRIDO - TH - TERRITORIAL - BASE - COMUNICACIONES -COORDINADOR COM</v>
          </cell>
          <cell r="AG1218" t="str">
            <v>CE_01 - Documentos con los principales resultados, logros y dificultades en el desarrollo de los operativos de recolección del Censo Económico Nacional Urbano (Línea Base 2024 94%)</v>
          </cell>
          <cell r="AH1218">
            <v>1</v>
          </cell>
          <cell r="AI1218">
            <v>0</v>
          </cell>
          <cell r="AJ1218">
            <v>0</v>
          </cell>
          <cell r="AK1218">
            <v>0</v>
          </cell>
          <cell r="AL1218">
            <v>0</v>
          </cell>
          <cell r="AM1218">
            <v>1</v>
          </cell>
          <cell r="AN1218" t="str">
            <v>CE_01</v>
          </cell>
          <cell r="AO1218">
            <v>26000</v>
          </cell>
          <cell r="AP1218" t="str">
            <v>0</v>
          </cell>
          <cell r="AQ1218">
            <v>0</v>
          </cell>
          <cell r="AR1218" t="str">
            <v>0</v>
          </cell>
          <cell r="AS1218">
            <v>0</v>
          </cell>
          <cell r="AT1218">
            <v>26000</v>
          </cell>
          <cell r="AU1218">
            <v>0</v>
          </cell>
        </row>
        <row r="1219">
          <cell r="A1219">
            <v>160850525</v>
          </cell>
          <cell r="B1219" t="str">
            <v>GIT Censo Económico</v>
          </cell>
          <cell r="C1219" t="str">
            <v>CE</v>
          </cell>
          <cell r="D1219" t="str">
            <v>CE_2025_SECGEN_BDC</v>
          </cell>
          <cell r="E1219" t="str">
            <v>Censo Economico</v>
          </cell>
          <cell r="F1219" t="str">
            <v>Producción de información estructural</v>
          </cell>
          <cell r="G1219" t="str">
            <v>Bases de datos Censal</v>
          </cell>
          <cell r="H1219" t="str">
            <v>CE-Producción de información estructural-Bases de datos Censal</v>
          </cell>
          <cell r="I1219" t="str">
            <v>202300000000099</v>
          </cell>
          <cell r="J1219" t="str">
            <v>DIRECCIÓN TERRITORIAL CENTRAL</v>
          </cell>
          <cell r="K1219" t="str">
            <v>DANE CENTRAL</v>
          </cell>
          <cell r="L1219" t="str">
            <v>Insumo</v>
          </cell>
          <cell r="M1219" t="str">
            <v>Otros_gastos_operativos</v>
          </cell>
          <cell r="N1219">
            <v>1</v>
          </cell>
          <cell r="S1219">
            <v>0.67</v>
          </cell>
          <cell r="T1219" t="str">
            <v>2025-10-01</v>
          </cell>
          <cell r="U1219">
            <v>0.67</v>
          </cell>
          <cell r="W1219">
            <v>0.67</v>
          </cell>
          <cell r="X1219" t="str">
            <v>no</v>
          </cell>
          <cell r="Y1219" t="str">
            <v>no</v>
          </cell>
          <cell r="AF1219" t="str">
            <v>Saldo de contratación</v>
          </cell>
          <cell r="AG1219" t="str">
            <v>CE_01 - Documentos con los principales resultados, logros y dificultades en el desarrollo de los operativos de recolección del Censo Económico Nacional Urbano (Línea Base 2024 94%)</v>
          </cell>
          <cell r="AH1219">
            <v>1</v>
          </cell>
          <cell r="AI1219" t="str">
            <v/>
          </cell>
          <cell r="AJ1219">
            <v>0</v>
          </cell>
          <cell r="AK1219" t="str">
            <v/>
          </cell>
          <cell r="AL1219">
            <v>0</v>
          </cell>
          <cell r="AM1219">
            <v>1</v>
          </cell>
          <cell r="AN1219" t="str">
            <v xml:space="preserve">CE_01 </v>
          </cell>
          <cell r="AO1219">
            <v>0.67</v>
          </cell>
          <cell r="AP1219" t="str">
            <v/>
          </cell>
          <cell r="AQ1219">
            <v>0</v>
          </cell>
          <cell r="AR1219" t="str">
            <v/>
          </cell>
          <cell r="AS1219">
            <v>0</v>
          </cell>
          <cell r="AT1219">
            <v>0.67</v>
          </cell>
          <cell r="AU1219">
            <v>0</v>
          </cell>
        </row>
        <row r="1220">
          <cell r="A1220">
            <v>119650525</v>
          </cell>
          <cell r="B1220" t="str">
            <v>GIT Censo Económico</v>
          </cell>
          <cell r="C1220" t="str">
            <v>CE</v>
          </cell>
          <cell r="D1220" t="str">
            <v>CE_2025_DICE_SE</v>
          </cell>
          <cell r="E1220" t="str">
            <v>Censo Economico</v>
          </cell>
          <cell r="F1220" t="str">
            <v>Producción de información estructural</v>
          </cell>
          <cell r="G1220" t="str">
            <v>Servicio de evaluación</v>
          </cell>
          <cell r="H1220" t="str">
            <v>CE-Producción de información estructural-Servicio de evaluación</v>
          </cell>
          <cell r="I1220" t="str">
            <v>202300000000099</v>
          </cell>
          <cell r="J1220" t="str">
            <v>DIRECCIÓN TERRITORIAL CENTRAL</v>
          </cell>
          <cell r="K1220" t="str">
            <v>DANE CENTRAL</v>
          </cell>
          <cell r="L1220" t="str">
            <v>Insumo</v>
          </cell>
          <cell r="M1220" t="str">
            <v>Otros_gastos_operativos</v>
          </cell>
          <cell r="N1220">
            <v>1</v>
          </cell>
          <cell r="S1220">
            <v>64000000</v>
          </cell>
          <cell r="T1220" t="str">
            <v>2025-08-29</v>
          </cell>
          <cell r="U1220">
            <v>64000000</v>
          </cell>
          <cell r="V1220">
            <v>64000000</v>
          </cell>
          <cell r="W1220">
            <v>0</v>
          </cell>
          <cell r="X1220" t="str">
            <v>no</v>
          </cell>
          <cell r="Y1220" t="str">
            <v>no</v>
          </cell>
          <cell r="Z1220" t="str">
            <v>105525</v>
          </cell>
          <cell r="AA1220">
            <v>64000000</v>
          </cell>
          <cell r="AB1220">
            <v>0</v>
          </cell>
          <cell r="AC1220" t="str">
            <v>6300</v>
          </cell>
          <cell r="AD1220" t="str">
            <v>Dirección de Difusión y Cultura Estadística</v>
          </cell>
          <cell r="AF1220" t="str">
            <v>CLICKS DE IMPRESIÓN</v>
          </cell>
          <cell r="AG1220" t="str">
            <v>CE_11 - Elaborar un documento que consolide el diseño e implementación de la estrategia de comunicación y difusión de los resultados del Censo Económico a los grupos de interés.</v>
          </cell>
          <cell r="AH1220">
            <v>1</v>
          </cell>
          <cell r="AI1220">
            <v>0</v>
          </cell>
          <cell r="AJ1220">
            <v>0</v>
          </cell>
          <cell r="AK1220">
            <v>0</v>
          </cell>
          <cell r="AL1220">
            <v>0</v>
          </cell>
          <cell r="AM1220">
            <v>1</v>
          </cell>
          <cell r="AN1220" t="str">
            <v>CE_11</v>
          </cell>
          <cell r="AO1220">
            <v>64000000</v>
          </cell>
          <cell r="AP1220" t="str">
            <v>0</v>
          </cell>
          <cell r="AQ1220">
            <v>0</v>
          </cell>
          <cell r="AR1220" t="str">
            <v>0</v>
          </cell>
          <cell r="AS1220">
            <v>0</v>
          </cell>
          <cell r="AT1220">
            <v>64000000</v>
          </cell>
          <cell r="AU1220">
            <v>0</v>
          </cell>
        </row>
        <row r="1221">
          <cell r="A1221">
            <v>141250525</v>
          </cell>
          <cell r="B1221" t="str">
            <v>GIT Censo Económico</v>
          </cell>
          <cell r="C1221" t="str">
            <v>CE</v>
          </cell>
          <cell r="D1221" t="str">
            <v>CE_2025_DICE_SE</v>
          </cell>
          <cell r="E1221" t="str">
            <v>Censo Economico</v>
          </cell>
          <cell r="F1221" t="str">
            <v>Producción de información estructural</v>
          </cell>
          <cell r="G1221" t="str">
            <v>Servicio de evaluación</v>
          </cell>
          <cell r="H1221" t="str">
            <v>CE-Producción de información estructural-Servicio de evaluación</v>
          </cell>
          <cell r="I1221" t="str">
            <v>202300000000099</v>
          </cell>
          <cell r="J1221" t="str">
            <v>DIRECCIÓN TERRITORIAL CENTRAL</v>
          </cell>
          <cell r="K1221" t="str">
            <v>DANE CENTRAL</v>
          </cell>
          <cell r="L1221" t="str">
            <v>Insumo</v>
          </cell>
          <cell r="M1221" t="str">
            <v>Otros_gastos_operativos</v>
          </cell>
          <cell r="N1221">
            <v>1</v>
          </cell>
          <cell r="S1221">
            <v>74583313</v>
          </cell>
          <cell r="T1221" t="str">
            <v>2025-10-01</v>
          </cell>
          <cell r="U1221">
            <v>74583313</v>
          </cell>
          <cell r="V1221">
            <v>74583313</v>
          </cell>
          <cell r="W1221">
            <v>0</v>
          </cell>
          <cell r="X1221" t="str">
            <v>NO</v>
          </cell>
          <cell r="Y1221" t="str">
            <v>NO</v>
          </cell>
          <cell r="AB1221">
            <v>0</v>
          </cell>
          <cell r="AC1221" t="str">
            <v>6742</v>
          </cell>
          <cell r="AD1221" t="str">
            <v>Dirección de Difusión y Cultura Estadística</v>
          </cell>
          <cell r="AF1221" t="str">
            <v>IMPRESORA DIGITAL - DICE</v>
          </cell>
          <cell r="AG1221" t="str">
            <v>CE_11 - Elaborar un documento que consolide el diseño e implementación de la estrategia de comunicación y difusión de los resultados del Censo Económico a los grupos de interés.</v>
          </cell>
          <cell r="AH1221">
            <v>1</v>
          </cell>
          <cell r="AI1221" t="str">
            <v/>
          </cell>
          <cell r="AJ1221">
            <v>0</v>
          </cell>
          <cell r="AK1221" t="str">
            <v/>
          </cell>
          <cell r="AL1221">
            <v>0</v>
          </cell>
          <cell r="AM1221">
            <v>1</v>
          </cell>
          <cell r="AN1221" t="str">
            <v xml:space="preserve">CE_11 </v>
          </cell>
          <cell r="AO1221">
            <v>74583313</v>
          </cell>
          <cell r="AP1221" t="str">
            <v/>
          </cell>
          <cell r="AQ1221">
            <v>0</v>
          </cell>
          <cell r="AR1221" t="str">
            <v/>
          </cell>
          <cell r="AS1221">
            <v>0</v>
          </cell>
          <cell r="AT1221">
            <v>74583313</v>
          </cell>
          <cell r="AU1221">
            <v>0</v>
          </cell>
        </row>
        <row r="1222">
          <cell r="A1222">
            <v>161750525</v>
          </cell>
          <cell r="B1222" t="str">
            <v>GIT Censo Económico</v>
          </cell>
          <cell r="C1222" t="str">
            <v>CE</v>
          </cell>
          <cell r="D1222" t="str">
            <v>CE_2025_GIT_CE_BDC</v>
          </cell>
          <cell r="E1222" t="str">
            <v>Censo Economico</v>
          </cell>
          <cell r="F1222" t="str">
            <v>Producción de información estructural</v>
          </cell>
          <cell r="G1222" t="str">
            <v>Bases de datos Censal</v>
          </cell>
          <cell r="H1222" t="str">
            <v>CE-Producción de información estructural-Bases de datos Censal</v>
          </cell>
          <cell r="I1222" t="str">
            <v>202300000000099</v>
          </cell>
          <cell r="J1222" t="str">
            <v>DIRECCIÓN TERRITORIAL CENTRAL</v>
          </cell>
          <cell r="K1222" t="str">
            <v>DANE CENTRAL</v>
          </cell>
          <cell r="L1222" t="str">
            <v>Insumo</v>
          </cell>
          <cell r="M1222" t="str">
            <v>Otros_gastos_operativos</v>
          </cell>
          <cell r="N1222">
            <v>1</v>
          </cell>
          <cell r="S1222">
            <v>89254011.670000002</v>
          </cell>
          <cell r="T1222" t="str">
            <v>2025-09-01</v>
          </cell>
          <cell r="U1222">
            <v>89254011.670000002</v>
          </cell>
          <cell r="W1222">
            <v>89254011.670000002</v>
          </cell>
          <cell r="X1222" t="str">
            <v>NO</v>
          </cell>
          <cell r="Y1222" t="str">
            <v>NO</v>
          </cell>
          <cell r="AF1222" t="str">
            <v>Saldo de contratación</v>
          </cell>
          <cell r="AG1222" t="str">
            <v>CE_10 - Consolidar el Informe de evaluación de la fase de procesamiento y análisis</v>
          </cell>
          <cell r="AH1222">
            <v>1</v>
          </cell>
          <cell r="AI1222" t="str">
            <v/>
          </cell>
          <cell r="AJ1222">
            <v>0</v>
          </cell>
          <cell r="AK1222" t="str">
            <v/>
          </cell>
          <cell r="AL1222">
            <v>0</v>
          </cell>
          <cell r="AM1222">
            <v>1</v>
          </cell>
          <cell r="AN1222" t="str">
            <v xml:space="preserve">CE_10 </v>
          </cell>
          <cell r="AO1222">
            <v>89254011.670000002</v>
          </cell>
          <cell r="AP1222" t="str">
            <v/>
          </cell>
          <cell r="AQ1222">
            <v>0</v>
          </cell>
          <cell r="AR1222" t="str">
            <v/>
          </cell>
          <cell r="AS1222">
            <v>0</v>
          </cell>
          <cell r="AT1222">
            <v>89254011.670000002</v>
          </cell>
          <cell r="AU1222">
            <v>0</v>
          </cell>
        </row>
        <row r="1223">
          <cell r="A1223">
            <v>64250525</v>
          </cell>
          <cell r="B1223" t="str">
            <v>GIT Censo Económico</v>
          </cell>
          <cell r="C1223" t="str">
            <v>CE</v>
          </cell>
          <cell r="D1223" t="str">
            <v>CE_2025_SISTEMAS_SE</v>
          </cell>
          <cell r="E1223" t="str">
            <v>Censo Economico</v>
          </cell>
          <cell r="F1223" t="str">
            <v>Producción de información estructural</v>
          </cell>
          <cell r="G1223" t="str">
            <v>Servicio de evaluación</v>
          </cell>
          <cell r="H1223" t="str">
            <v>CE-Producción de información estructural-Servicio de evaluación</v>
          </cell>
          <cell r="I1223" t="str">
            <v>202300000000099</v>
          </cell>
          <cell r="J1223" t="str">
            <v>DIRECCIÓN TERRITORIAL CENTRAL</v>
          </cell>
          <cell r="K1223" t="str">
            <v>DANE CENTRAL</v>
          </cell>
          <cell r="L1223" t="str">
            <v>Insumo</v>
          </cell>
          <cell r="M1223" t="str">
            <v>Otros_gastos_operativos</v>
          </cell>
          <cell r="N1223">
            <v>1</v>
          </cell>
          <cell r="S1223">
            <v>1471000000</v>
          </cell>
          <cell r="T1223" t="str">
            <v>2025-04-01</v>
          </cell>
          <cell r="U1223">
            <v>1471000000</v>
          </cell>
          <cell r="V1223">
            <v>1471000000</v>
          </cell>
          <cell r="W1223">
            <v>0</v>
          </cell>
          <cell r="X1223" t="str">
            <v>NO</v>
          </cell>
          <cell r="Y1223" t="str">
            <v>NO</v>
          </cell>
          <cell r="Z1223" t="str">
            <v>84625</v>
          </cell>
          <cell r="AA1223">
            <v>1471000000</v>
          </cell>
          <cell r="AB1223">
            <v>0</v>
          </cell>
          <cell r="AC1223" t="str">
            <v>2278</v>
          </cell>
          <cell r="AD1223" t="str">
            <v>Oficina de Sistemas</v>
          </cell>
          <cell r="AF1223" t="str">
            <v>HERRAMIENTAS COLABORATIVAS Y APLICATIVO DE DIFUSIÓN</v>
          </cell>
          <cell r="AG1223" t="str">
            <v>CE_04 - Atender los requerimientos de análisis y procesamiento geoestadístico de los datos resultantes del CENU derivados del proceso de difusión de la operación estadística</v>
          </cell>
          <cell r="AH1223">
            <v>1</v>
          </cell>
          <cell r="AI1223">
            <v>0</v>
          </cell>
          <cell r="AJ1223">
            <v>0</v>
          </cell>
          <cell r="AK1223">
            <v>0</v>
          </cell>
          <cell r="AL1223">
            <v>0</v>
          </cell>
          <cell r="AM1223">
            <v>1</v>
          </cell>
          <cell r="AN1223" t="str">
            <v>CE_04</v>
          </cell>
          <cell r="AO1223">
            <v>1471000000</v>
          </cell>
          <cell r="AP1223" t="str">
            <v>0</v>
          </cell>
          <cell r="AQ1223">
            <v>0</v>
          </cell>
          <cell r="AR1223" t="str">
            <v>0</v>
          </cell>
          <cell r="AS1223">
            <v>0</v>
          </cell>
          <cell r="AT1223">
            <v>1471000000</v>
          </cell>
          <cell r="AU1223">
            <v>0</v>
          </cell>
        </row>
        <row r="1224">
          <cell r="A1224">
            <v>70650525</v>
          </cell>
          <cell r="B1224" t="str">
            <v>GIT Censo Económico</v>
          </cell>
          <cell r="C1224" t="str">
            <v>CE</v>
          </cell>
          <cell r="D1224" t="str">
            <v>CE_2025_DRA_BDC</v>
          </cell>
          <cell r="E1224" t="str">
            <v>Censo Economico</v>
          </cell>
          <cell r="F1224" t="str">
            <v>Producción de información estructural</v>
          </cell>
          <cell r="G1224" t="str">
            <v>Bases de datos Censal</v>
          </cell>
          <cell r="H1224" t="str">
            <v>CE-Producción de información estructural-Bases de datos Censal</v>
          </cell>
          <cell r="I1224" t="str">
            <v>202300000000099</v>
          </cell>
          <cell r="J1224" t="str">
            <v>DIRECCIÓN TERRITORIAL SUR OCCIDENTE</v>
          </cell>
          <cell r="K1224" t="str">
            <v>MOCOA</v>
          </cell>
          <cell r="L1224" t="str">
            <v>Insumo</v>
          </cell>
          <cell r="M1224" t="str">
            <v>Otros_gastos_operativos</v>
          </cell>
          <cell r="N1224">
            <v>1</v>
          </cell>
          <cell r="S1224">
            <v>13000</v>
          </cell>
          <cell r="T1224" t="str">
            <v>2025-01-20</v>
          </cell>
          <cell r="U1224">
            <v>13000</v>
          </cell>
          <cell r="V1224">
            <v>13000</v>
          </cell>
          <cell r="W1224">
            <v>0</v>
          </cell>
          <cell r="X1224" t="str">
            <v>NO</v>
          </cell>
          <cell r="Y1224" t="str">
            <v>NO</v>
          </cell>
          <cell r="Z1224" t="str">
            <v>38825</v>
          </cell>
          <cell r="AA1224">
            <v>13000</v>
          </cell>
          <cell r="AB1224">
            <v>0</v>
          </cell>
          <cell r="AC1224" t="str">
            <v>850</v>
          </cell>
          <cell r="AD1224" t="str">
            <v>Dirección Territorial Cali</v>
          </cell>
          <cell r="AF1224" t="str">
            <v>BARRIDO - TH - TERRITORIAL - BASE - COMUNICACIONES -COORDINADOR COM</v>
          </cell>
          <cell r="AG1224" t="str">
            <v>CE_02 - Informe operativo de recolección del Censo Económico Nacional Urbano CENU 2024 finalizado.
(Línea Base 2024 70%)</v>
          </cell>
          <cell r="AH1224">
            <v>1</v>
          </cell>
          <cell r="AI1224">
            <v>0</v>
          </cell>
          <cell r="AJ1224">
            <v>0</v>
          </cell>
          <cell r="AK1224">
            <v>0</v>
          </cell>
          <cell r="AL1224">
            <v>0</v>
          </cell>
          <cell r="AM1224">
            <v>1</v>
          </cell>
          <cell r="AN1224" t="str">
            <v>CE_02</v>
          </cell>
          <cell r="AO1224">
            <v>13000</v>
          </cell>
          <cell r="AP1224" t="str">
            <v>0</v>
          </cell>
          <cell r="AQ1224">
            <v>0</v>
          </cell>
          <cell r="AR1224" t="str">
            <v>0</v>
          </cell>
          <cell r="AS1224">
            <v>0</v>
          </cell>
          <cell r="AT1224">
            <v>13000</v>
          </cell>
          <cell r="AU1224">
            <v>0</v>
          </cell>
        </row>
        <row r="1225">
          <cell r="A1225">
            <v>70850525</v>
          </cell>
          <cell r="B1225" t="str">
            <v>GIT Censo Económico</v>
          </cell>
          <cell r="C1225" t="str">
            <v>CE</v>
          </cell>
          <cell r="D1225" t="str">
            <v>CE_2025_DRA_BDC</v>
          </cell>
          <cell r="E1225" t="str">
            <v>Censo Economico</v>
          </cell>
          <cell r="F1225" t="str">
            <v>Producción de información estructural</v>
          </cell>
          <cell r="G1225" t="str">
            <v>Bases de datos Censal</v>
          </cell>
          <cell r="H1225" t="str">
            <v>CE-Producción de información estructural-Bases de datos Censal</v>
          </cell>
          <cell r="I1225" t="str">
            <v>202300000000099</v>
          </cell>
          <cell r="J1225" t="str">
            <v>DIRECCIÓN TERRITORIAL SUR OCCIDENTE</v>
          </cell>
          <cell r="K1225" t="str">
            <v>PASTO</v>
          </cell>
          <cell r="L1225" t="str">
            <v>Insumo</v>
          </cell>
          <cell r="M1225" t="str">
            <v>Otros_gastos_operativos</v>
          </cell>
          <cell r="N1225">
            <v>1</v>
          </cell>
          <cell r="S1225">
            <v>1500000</v>
          </cell>
          <cell r="T1225" t="str">
            <v>2025-01-20</v>
          </cell>
          <cell r="U1225">
            <v>1500000</v>
          </cell>
          <cell r="V1225">
            <v>1500000</v>
          </cell>
          <cell r="W1225">
            <v>0</v>
          </cell>
          <cell r="X1225" t="str">
            <v>NO</v>
          </cell>
          <cell r="Y1225" t="str">
            <v>NO</v>
          </cell>
          <cell r="Z1225" t="str">
            <v>43125</v>
          </cell>
          <cell r="AA1225">
            <v>1500000</v>
          </cell>
          <cell r="AB1225">
            <v>0</v>
          </cell>
          <cell r="AC1225" t="str">
            <v>2347</v>
          </cell>
          <cell r="AD1225" t="str">
            <v>Dirección Territorial Cali</v>
          </cell>
          <cell r="AF1225" t="str">
            <v>COM - ARRENDAMIENTO Y ADMINISTRACIÓN</v>
          </cell>
          <cell r="AG1225" t="str">
            <v>CE_02 - Informe operativo de recolección del Censo Económico Nacional Urbano CENU 2024 finalizado.
(Línea Base 2024 70%)</v>
          </cell>
          <cell r="AH1225">
            <v>1</v>
          </cell>
          <cell r="AI1225">
            <v>0</v>
          </cell>
          <cell r="AJ1225">
            <v>0</v>
          </cell>
          <cell r="AK1225">
            <v>0</v>
          </cell>
          <cell r="AL1225">
            <v>0</v>
          </cell>
          <cell r="AM1225">
            <v>1</v>
          </cell>
          <cell r="AN1225" t="str">
            <v>CE_02</v>
          </cell>
          <cell r="AO1225">
            <v>1500000</v>
          </cell>
          <cell r="AP1225" t="str">
            <v>0</v>
          </cell>
          <cell r="AQ1225">
            <v>0</v>
          </cell>
          <cell r="AR1225" t="str">
            <v>0</v>
          </cell>
          <cell r="AS1225">
            <v>0</v>
          </cell>
          <cell r="AT1225">
            <v>1500000</v>
          </cell>
          <cell r="AU1225">
            <v>0</v>
          </cell>
        </row>
        <row r="1226">
          <cell r="A1226">
            <v>64450525</v>
          </cell>
          <cell r="B1226" t="str">
            <v>GIT Censo Económico</v>
          </cell>
          <cell r="C1226" t="str">
            <v>CE</v>
          </cell>
          <cell r="D1226" t="str">
            <v>CE_2025_DRA_BDC</v>
          </cell>
          <cell r="E1226" t="str">
            <v>Censo Economico</v>
          </cell>
          <cell r="F1226" t="str">
            <v>Producción de información estructural</v>
          </cell>
          <cell r="G1226" t="str">
            <v>Bases de datos Censal</v>
          </cell>
          <cell r="H1226" t="str">
            <v>CE-Producción de información estructural-Bases de datos Censal</v>
          </cell>
          <cell r="I1226" t="str">
            <v>202300000000099</v>
          </cell>
          <cell r="J1226" t="str">
            <v>DIRECCIÓN TERRITORIAL CENTRO</v>
          </cell>
          <cell r="K1226" t="str">
            <v>BOGOTÁ</v>
          </cell>
          <cell r="L1226" t="str">
            <v>Insumo</v>
          </cell>
          <cell r="M1226" t="str">
            <v>Otros_gastos_operativos</v>
          </cell>
          <cell r="N1226">
            <v>1</v>
          </cell>
          <cell r="S1226">
            <v>398880</v>
          </cell>
          <cell r="T1226" t="str">
            <v>2025-01-15</v>
          </cell>
          <cell r="U1226">
            <v>398880</v>
          </cell>
          <cell r="V1226">
            <v>398880</v>
          </cell>
          <cell r="W1226">
            <v>0</v>
          </cell>
          <cell r="X1226" t="str">
            <v>no</v>
          </cell>
          <cell r="Y1226" t="str">
            <v>no</v>
          </cell>
          <cell r="Z1226" t="str">
            <v>79525</v>
          </cell>
          <cell r="AA1226">
            <v>398880</v>
          </cell>
          <cell r="AB1226">
            <v>0</v>
          </cell>
          <cell r="AC1226" t="str">
            <v>416</v>
          </cell>
          <cell r="AD1226" t="str">
            <v>Dirección Territorial Bogotá</v>
          </cell>
          <cell r="AF1226" t="str">
            <v>COM - SERVICIOS PÚBLICOS</v>
          </cell>
          <cell r="AG1226" t="str">
            <v>CE_02 - Informe operativo de recolección del Censo Económico Nacional Urbano CENU 2024 finalizado.
(Línea Base 2024 70%)</v>
          </cell>
          <cell r="AH1226">
            <v>1</v>
          </cell>
          <cell r="AI1226">
            <v>0</v>
          </cell>
          <cell r="AJ1226">
            <v>0</v>
          </cell>
          <cell r="AK1226">
            <v>0</v>
          </cell>
          <cell r="AL1226">
            <v>0</v>
          </cell>
          <cell r="AM1226">
            <v>1</v>
          </cell>
          <cell r="AN1226" t="str">
            <v>CE_02</v>
          </cell>
          <cell r="AO1226">
            <v>398880</v>
          </cell>
          <cell r="AP1226" t="str">
            <v>0</v>
          </cell>
          <cell r="AQ1226">
            <v>0</v>
          </cell>
          <cell r="AR1226" t="str">
            <v>0</v>
          </cell>
          <cell r="AS1226">
            <v>0</v>
          </cell>
          <cell r="AT1226">
            <v>398880</v>
          </cell>
          <cell r="AU1226">
            <v>0</v>
          </cell>
        </row>
        <row r="1227">
          <cell r="A1227">
            <v>102550525</v>
          </cell>
          <cell r="B1227" t="str">
            <v>GIT Censo Económico</v>
          </cell>
          <cell r="C1227" t="str">
            <v>CE</v>
          </cell>
          <cell r="D1227" t="str">
            <v>CE_2025_DRA_BDC</v>
          </cell>
          <cell r="E1227" t="str">
            <v>Censo Economico</v>
          </cell>
          <cell r="F1227" t="str">
            <v>Producción de información estructural</v>
          </cell>
          <cell r="G1227" t="str">
            <v>Bases de datos Censal</v>
          </cell>
          <cell r="H1227" t="str">
            <v>CE-Producción de información estructural-Bases de datos Censal</v>
          </cell>
          <cell r="I1227" t="str">
            <v>202300000000099</v>
          </cell>
          <cell r="J1227" t="str">
            <v>DIRECCIÓN TERRITORIAL NORTE</v>
          </cell>
          <cell r="K1227" t="str">
            <v>SAN ANDRÉS</v>
          </cell>
          <cell r="L1227" t="str">
            <v>Insumo</v>
          </cell>
          <cell r="M1227" t="str">
            <v>Otros_gastos_operativos</v>
          </cell>
          <cell r="N1227">
            <v>1</v>
          </cell>
          <cell r="S1227">
            <v>216000</v>
          </cell>
          <cell r="T1227" t="str">
            <v>2025-02-03</v>
          </cell>
          <cell r="U1227">
            <v>216000</v>
          </cell>
          <cell r="V1227">
            <v>216000</v>
          </cell>
          <cell r="W1227">
            <v>0</v>
          </cell>
          <cell r="X1227" t="str">
            <v>NO</v>
          </cell>
          <cell r="Y1227" t="str">
            <v>NO</v>
          </cell>
          <cell r="Z1227" t="str">
            <v>68125</v>
          </cell>
          <cell r="AA1227">
            <v>216000</v>
          </cell>
          <cell r="AB1227">
            <v>0</v>
          </cell>
          <cell r="AC1227" t="str">
            <v>1803</v>
          </cell>
          <cell r="AD1227" t="str">
            <v>Dirección Territorial Barranquilla</v>
          </cell>
          <cell r="AF1227" t="str">
            <v>BARRIDO - COMUNICACIONES - TERRITORIAL - CENSISTA</v>
          </cell>
          <cell r="AG1227" t="str">
            <v>CE_02 - Informe operativo de recolección del Censo Económico Nacional Urbano CENU 2024 finalizado.
(Línea Base 2024 70%)</v>
          </cell>
          <cell r="AH1227">
            <v>1</v>
          </cell>
          <cell r="AI1227">
            <v>0</v>
          </cell>
          <cell r="AJ1227">
            <v>0</v>
          </cell>
          <cell r="AK1227">
            <v>0</v>
          </cell>
          <cell r="AL1227">
            <v>0</v>
          </cell>
          <cell r="AM1227">
            <v>1</v>
          </cell>
          <cell r="AN1227" t="str">
            <v>CE_02</v>
          </cell>
          <cell r="AO1227">
            <v>216000</v>
          </cell>
          <cell r="AP1227" t="str">
            <v>0</v>
          </cell>
          <cell r="AQ1227">
            <v>0</v>
          </cell>
          <cell r="AR1227" t="str">
            <v>0</v>
          </cell>
          <cell r="AS1227">
            <v>0</v>
          </cell>
          <cell r="AT1227">
            <v>216000</v>
          </cell>
          <cell r="AU1227">
            <v>0</v>
          </cell>
        </row>
        <row r="1228">
          <cell r="A1228">
            <v>103250525</v>
          </cell>
          <cell r="B1228" t="str">
            <v>GIT Censo Económico</v>
          </cell>
          <cell r="C1228" t="str">
            <v>CE</v>
          </cell>
          <cell r="D1228" t="str">
            <v>CE_2025_DRA_BDC</v>
          </cell>
          <cell r="E1228" t="str">
            <v>Censo Economico</v>
          </cell>
          <cell r="F1228" t="str">
            <v>Producción de información estructural</v>
          </cell>
          <cell r="G1228" t="str">
            <v>Bases de datos Censal</v>
          </cell>
          <cell r="H1228" t="str">
            <v>CE-Producción de información estructural-Bases de datos Censal</v>
          </cell>
          <cell r="I1228" t="str">
            <v>202300000000099</v>
          </cell>
          <cell r="J1228" t="str">
            <v>DIRECCIÓN TERRITORIAL NORTE</v>
          </cell>
          <cell r="K1228" t="str">
            <v>SAN ANDRÉS</v>
          </cell>
          <cell r="L1228" t="str">
            <v>Insumo</v>
          </cell>
          <cell r="M1228" t="str">
            <v>Otros_gastos_operativos</v>
          </cell>
          <cell r="N1228">
            <v>1</v>
          </cell>
          <cell r="S1228">
            <v>72000</v>
          </cell>
          <cell r="T1228" t="str">
            <v>2025-02-03</v>
          </cell>
          <cell r="U1228">
            <v>72000</v>
          </cell>
          <cell r="V1228">
            <v>72000</v>
          </cell>
          <cell r="W1228">
            <v>0</v>
          </cell>
          <cell r="X1228" t="str">
            <v>NO</v>
          </cell>
          <cell r="Y1228" t="str">
            <v>NO</v>
          </cell>
          <cell r="Z1228" t="str">
            <v>68025</v>
          </cell>
          <cell r="AA1228">
            <v>72000</v>
          </cell>
          <cell r="AB1228">
            <v>0</v>
          </cell>
          <cell r="AC1228" t="str">
            <v>1815</v>
          </cell>
          <cell r="AD1228" t="str">
            <v>Dirección Territorial Barranquilla</v>
          </cell>
          <cell r="AF1228" t="str">
            <v>BARRIDO - COMUNICACIONES - TERRITORIAL - SUPERVISOR</v>
          </cell>
          <cell r="AG1228" t="str">
            <v>CE_02 - Informe operativo de recolección del Censo Económico Nacional Urbano CENU 2024 finalizado.
(Línea Base 2024 70%)</v>
          </cell>
          <cell r="AH1228">
            <v>1</v>
          </cell>
          <cell r="AI1228">
            <v>0</v>
          </cell>
          <cell r="AJ1228">
            <v>0</v>
          </cell>
          <cell r="AK1228">
            <v>0</v>
          </cell>
          <cell r="AL1228">
            <v>0</v>
          </cell>
          <cell r="AM1228">
            <v>1</v>
          </cell>
          <cell r="AN1228" t="str">
            <v>CE_02</v>
          </cell>
          <cell r="AO1228">
            <v>72000</v>
          </cell>
          <cell r="AP1228" t="str">
            <v>0</v>
          </cell>
          <cell r="AQ1228">
            <v>0</v>
          </cell>
          <cell r="AR1228" t="str">
            <v>0</v>
          </cell>
          <cell r="AS1228">
            <v>0</v>
          </cell>
          <cell r="AT1228">
            <v>72000</v>
          </cell>
          <cell r="AU1228">
            <v>0</v>
          </cell>
        </row>
        <row r="1229">
          <cell r="A1229">
            <v>103950525</v>
          </cell>
          <cell r="B1229" t="str">
            <v>GIT Censo Económico</v>
          </cell>
          <cell r="C1229" t="str">
            <v>CE</v>
          </cell>
          <cell r="D1229" t="str">
            <v>CE_2025_DRA_BDC</v>
          </cell>
          <cell r="E1229" t="str">
            <v>Censo Economico</v>
          </cell>
          <cell r="F1229" t="str">
            <v>Producción de información estructural</v>
          </cell>
          <cell r="G1229" t="str">
            <v>Bases de datos Censal</v>
          </cell>
          <cell r="H1229" t="str">
            <v>CE-Producción de información estructural-Bases de datos Censal</v>
          </cell>
          <cell r="I1229" t="str">
            <v>202300000000099</v>
          </cell>
          <cell r="J1229" t="str">
            <v>DIRECCIÓN TERRITORIAL CENTRO</v>
          </cell>
          <cell r="K1229" t="str">
            <v>BOGOTÁ</v>
          </cell>
          <cell r="L1229" t="str">
            <v>Insumo</v>
          </cell>
          <cell r="M1229" t="str">
            <v>Otros_gastos_operativos</v>
          </cell>
          <cell r="N1229">
            <v>1</v>
          </cell>
          <cell r="S1229">
            <v>1800000</v>
          </cell>
          <cell r="T1229" t="str">
            <v>2025-02-03</v>
          </cell>
          <cell r="U1229">
            <v>1800000</v>
          </cell>
          <cell r="V1229">
            <v>1800000</v>
          </cell>
          <cell r="W1229">
            <v>0</v>
          </cell>
          <cell r="X1229" t="str">
            <v>NO</v>
          </cell>
          <cell r="Y1229" t="str">
            <v>NO</v>
          </cell>
          <cell r="Z1229" t="str">
            <v>88525</v>
          </cell>
          <cell r="AA1229">
            <v>1800000</v>
          </cell>
          <cell r="AB1229">
            <v>0</v>
          </cell>
          <cell r="AC1229" t="str">
            <v>1743</v>
          </cell>
          <cell r="AD1229" t="str">
            <v>Dirección Territorial Bogotá</v>
          </cell>
          <cell r="AF1229" t="str">
            <v>BARRIDO - COMUNICACIONES - TERRITORIAL - SUPERVISOR</v>
          </cell>
          <cell r="AG1229" t="str">
            <v>CE_02 - Informe operativo de recolección del Censo Económico Nacional Urbano CENU 2024 finalizado.
(Línea Base 2024 70%)</v>
          </cell>
          <cell r="AH1229">
            <v>1</v>
          </cell>
          <cell r="AI1229">
            <v>0</v>
          </cell>
          <cell r="AJ1229">
            <v>0</v>
          </cell>
          <cell r="AK1229">
            <v>0</v>
          </cell>
          <cell r="AL1229">
            <v>0</v>
          </cell>
          <cell r="AM1229">
            <v>1</v>
          </cell>
          <cell r="AN1229" t="str">
            <v>CE_02</v>
          </cell>
          <cell r="AO1229">
            <v>1800000</v>
          </cell>
          <cell r="AP1229" t="str">
            <v>0</v>
          </cell>
          <cell r="AQ1229">
            <v>0</v>
          </cell>
          <cell r="AR1229" t="str">
            <v>0</v>
          </cell>
          <cell r="AS1229">
            <v>0</v>
          </cell>
          <cell r="AT1229">
            <v>1800000</v>
          </cell>
          <cell r="AU1229">
            <v>0</v>
          </cell>
        </row>
        <row r="1230">
          <cell r="A1230">
            <v>104650525</v>
          </cell>
          <cell r="B1230" t="str">
            <v>GIT Censo Económico</v>
          </cell>
          <cell r="C1230" t="str">
            <v>CE</v>
          </cell>
          <cell r="D1230" t="str">
            <v>CE_2025_DRA_BDC</v>
          </cell>
          <cell r="E1230" t="str">
            <v>Censo Economico</v>
          </cell>
          <cell r="F1230" t="str">
            <v>Producción de información estructural</v>
          </cell>
          <cell r="G1230" t="str">
            <v>Bases de datos Censal</v>
          </cell>
          <cell r="H1230" t="str">
            <v>CE-Producción de información estructural-Bases de datos Censal</v>
          </cell>
          <cell r="I1230" t="str">
            <v>202300000000099</v>
          </cell>
          <cell r="J1230" t="str">
            <v>DIRECCIÓN TERRITORIAL NOROCCIDENTE</v>
          </cell>
          <cell r="K1230" t="str">
            <v>QUIBDÓ</v>
          </cell>
          <cell r="L1230" t="str">
            <v>Insumo</v>
          </cell>
          <cell r="M1230" t="str">
            <v>Otros_gastos_operativos</v>
          </cell>
          <cell r="N1230">
            <v>1</v>
          </cell>
          <cell r="S1230">
            <v>156000</v>
          </cell>
          <cell r="T1230" t="str">
            <v>2025-02-03</v>
          </cell>
          <cell r="U1230">
            <v>156000</v>
          </cell>
          <cell r="V1230">
            <v>156000</v>
          </cell>
          <cell r="W1230">
            <v>0</v>
          </cell>
          <cell r="X1230" t="str">
            <v>NO</v>
          </cell>
          <cell r="Y1230" t="str">
            <v>NO</v>
          </cell>
          <cell r="Z1230" t="str">
            <v>38225</v>
          </cell>
          <cell r="AA1230">
            <v>156000</v>
          </cell>
          <cell r="AB1230">
            <v>0</v>
          </cell>
          <cell r="AC1230" t="str">
            <v>1993</v>
          </cell>
          <cell r="AD1230" t="str">
            <v>Dirección Territorial Medellín</v>
          </cell>
          <cell r="AF1230" t="str">
            <v>BARRIDO - COMUNICACIONES - TERRITORIAL - CENSISTA RUTA</v>
          </cell>
          <cell r="AG1230" t="str">
            <v>CE_02 - Informe operativo de recolección del Censo Económico Nacional Urbano CENU 2024 finalizado.
(Línea Base 2024 70%)</v>
          </cell>
          <cell r="AH1230">
            <v>1</v>
          </cell>
          <cell r="AI1230">
            <v>0</v>
          </cell>
          <cell r="AJ1230">
            <v>0</v>
          </cell>
          <cell r="AK1230">
            <v>0</v>
          </cell>
          <cell r="AL1230">
            <v>0</v>
          </cell>
          <cell r="AM1230">
            <v>1</v>
          </cell>
          <cell r="AN1230" t="str">
            <v>CE_02</v>
          </cell>
          <cell r="AO1230">
            <v>156000</v>
          </cell>
          <cell r="AP1230" t="str">
            <v>0</v>
          </cell>
          <cell r="AQ1230">
            <v>0</v>
          </cell>
          <cell r="AR1230" t="str">
            <v>0</v>
          </cell>
          <cell r="AS1230">
            <v>0</v>
          </cell>
          <cell r="AT1230">
            <v>156000</v>
          </cell>
          <cell r="AU1230">
            <v>0</v>
          </cell>
        </row>
        <row r="1231">
          <cell r="A1231">
            <v>106050525</v>
          </cell>
          <cell r="B1231" t="str">
            <v>GIT Censo Económico</v>
          </cell>
          <cell r="C1231" t="str">
            <v>CE</v>
          </cell>
          <cell r="D1231" t="str">
            <v>CE_2025_DRA_BDC</v>
          </cell>
          <cell r="E1231" t="str">
            <v>Censo Economico</v>
          </cell>
          <cell r="F1231" t="str">
            <v>Producción de información estructural</v>
          </cell>
          <cell r="G1231" t="str">
            <v>Bases de datos Censal</v>
          </cell>
          <cell r="H1231" t="str">
            <v>CE-Producción de información estructural-Bases de datos Censal</v>
          </cell>
          <cell r="I1231" t="str">
            <v>202300000000099</v>
          </cell>
          <cell r="J1231" t="str">
            <v>DIRECCIÓN TERRITORIAL CENTRO ORIENTE</v>
          </cell>
          <cell r="K1231" t="str">
            <v>CÚCUTA</v>
          </cell>
          <cell r="L1231" t="str">
            <v>Insumo</v>
          </cell>
          <cell r="M1231" t="str">
            <v>Otros_gastos_operativos</v>
          </cell>
          <cell r="N1231">
            <v>1</v>
          </cell>
          <cell r="S1231">
            <v>360000</v>
          </cell>
          <cell r="T1231" t="str">
            <v>2025-02-03</v>
          </cell>
          <cell r="U1231">
            <v>360000</v>
          </cell>
          <cell r="V1231">
            <v>360000</v>
          </cell>
          <cell r="W1231">
            <v>0</v>
          </cell>
          <cell r="X1231" t="str">
            <v>NO</v>
          </cell>
          <cell r="Y1231" t="str">
            <v>NO</v>
          </cell>
          <cell r="Z1231" t="str">
            <v>26725</v>
          </cell>
          <cell r="AA1231">
            <v>360000</v>
          </cell>
          <cell r="AB1231">
            <v>0</v>
          </cell>
          <cell r="AC1231" t="str">
            <v>1944</v>
          </cell>
          <cell r="AD1231" t="str">
            <v>Dirección Territorial Bucaramanga</v>
          </cell>
          <cell r="AF1231" t="str">
            <v>BARRIDO - COMUNICACIONES - TERRITORIAL - SUPERVISOR</v>
          </cell>
          <cell r="AG1231" t="str">
            <v>CE_02 - Informe operativo de recolección del Censo Económico Nacional Urbano CENU 2024 finalizado.
(Línea Base 2024 70%)</v>
          </cell>
          <cell r="AH1231">
            <v>1</v>
          </cell>
          <cell r="AI1231">
            <v>0</v>
          </cell>
          <cell r="AJ1231">
            <v>0</v>
          </cell>
          <cell r="AK1231">
            <v>0</v>
          </cell>
          <cell r="AL1231">
            <v>0</v>
          </cell>
          <cell r="AM1231">
            <v>1</v>
          </cell>
          <cell r="AN1231" t="str">
            <v>CE_02</v>
          </cell>
          <cell r="AO1231">
            <v>360000</v>
          </cell>
          <cell r="AP1231" t="str">
            <v>0</v>
          </cell>
          <cell r="AQ1231">
            <v>0</v>
          </cell>
          <cell r="AR1231" t="str">
            <v>0</v>
          </cell>
          <cell r="AS1231">
            <v>0</v>
          </cell>
          <cell r="AT1231">
            <v>360000</v>
          </cell>
          <cell r="AU1231">
            <v>0</v>
          </cell>
        </row>
        <row r="1232">
          <cell r="A1232">
            <v>101950525</v>
          </cell>
          <cell r="B1232" t="str">
            <v>GIT Censo Económico</v>
          </cell>
          <cell r="C1232" t="str">
            <v>CE</v>
          </cell>
          <cell r="D1232" t="str">
            <v>CE_2025_DRA_BDC</v>
          </cell>
          <cell r="E1232" t="str">
            <v>Censo Economico</v>
          </cell>
          <cell r="F1232" t="str">
            <v>Producción de información estructural</v>
          </cell>
          <cell r="G1232" t="str">
            <v>Bases de datos Censal</v>
          </cell>
          <cell r="H1232" t="str">
            <v>CE-Producción de información estructural-Bases de datos Censal</v>
          </cell>
          <cell r="I1232" t="str">
            <v>202300000000099</v>
          </cell>
          <cell r="J1232" t="str">
            <v>DIRECCIÓN TERRITORIAL CENTRO OCCIDENTE</v>
          </cell>
          <cell r="K1232" t="str">
            <v>ARMENIA_MAN</v>
          </cell>
          <cell r="L1232" t="str">
            <v>Insumo</v>
          </cell>
          <cell r="M1232" t="str">
            <v>Otros_gastos_operativos</v>
          </cell>
          <cell r="N1232">
            <v>1</v>
          </cell>
          <cell r="S1232">
            <v>159590</v>
          </cell>
          <cell r="T1232" t="str">
            <v>2025-01-27</v>
          </cell>
          <cell r="U1232">
            <v>159590</v>
          </cell>
          <cell r="V1232">
            <v>159590</v>
          </cell>
          <cell r="W1232">
            <v>0</v>
          </cell>
          <cell r="X1232" t="str">
            <v>no</v>
          </cell>
          <cell r="Y1232" t="str">
            <v>no</v>
          </cell>
          <cell r="Z1232" t="str">
            <v>34825</v>
          </cell>
          <cell r="AA1232">
            <v>159590</v>
          </cell>
          <cell r="AB1232">
            <v>0</v>
          </cell>
          <cell r="AC1232" t="str">
            <v>2008</v>
          </cell>
          <cell r="AD1232" t="str">
            <v>Dirección Territorial Manizales</v>
          </cell>
          <cell r="AF1232" t="str">
            <v>COM - SERVICIOS PÚBLICOS</v>
          </cell>
          <cell r="AG1232" t="str">
            <v>CE_02 - Informe operativo de recolección del Censo Económico Nacional Urbano CENU 2024 finalizado.
(Línea Base 2024 70%)</v>
          </cell>
          <cell r="AH1232">
            <v>1</v>
          </cell>
          <cell r="AI1232">
            <v>0</v>
          </cell>
          <cell r="AJ1232">
            <v>0</v>
          </cell>
          <cell r="AK1232">
            <v>0</v>
          </cell>
          <cell r="AL1232">
            <v>0</v>
          </cell>
          <cell r="AM1232">
            <v>1</v>
          </cell>
          <cell r="AN1232" t="str">
            <v>CE_02</v>
          </cell>
          <cell r="AO1232">
            <v>159590</v>
          </cell>
          <cell r="AP1232" t="str">
            <v>0</v>
          </cell>
          <cell r="AQ1232">
            <v>0</v>
          </cell>
          <cell r="AR1232" t="str">
            <v>0</v>
          </cell>
          <cell r="AS1232">
            <v>0</v>
          </cell>
          <cell r="AT1232">
            <v>159590</v>
          </cell>
          <cell r="AU1232">
            <v>0</v>
          </cell>
        </row>
        <row r="1233">
          <cell r="A1233">
            <v>106150525</v>
          </cell>
          <cell r="B1233" t="str">
            <v>GIT Censo Económico</v>
          </cell>
          <cell r="C1233" t="str">
            <v>CE</v>
          </cell>
          <cell r="D1233" t="str">
            <v>CE_2025_DRA_BDC</v>
          </cell>
          <cell r="E1233" t="str">
            <v>Censo Economico</v>
          </cell>
          <cell r="F1233" t="str">
            <v>Producción de información estructural</v>
          </cell>
          <cell r="G1233" t="str">
            <v>Bases de datos Censal</v>
          </cell>
          <cell r="H1233" t="str">
            <v>CE-Producción de información estructural-Bases de datos Censal</v>
          </cell>
          <cell r="I1233" t="str">
            <v>202300000000099</v>
          </cell>
          <cell r="J1233" t="str">
            <v>DIRECCIÓN TERRITORIAL CENTRO ORIENTE</v>
          </cell>
          <cell r="K1233" t="str">
            <v>CÚCUTA</v>
          </cell>
          <cell r="L1233" t="str">
            <v>Insumo</v>
          </cell>
          <cell r="M1233" t="str">
            <v>Otros_gastos_operativos</v>
          </cell>
          <cell r="N1233">
            <v>1</v>
          </cell>
          <cell r="S1233">
            <v>72000</v>
          </cell>
          <cell r="T1233" t="str">
            <v>2025-02-03</v>
          </cell>
          <cell r="U1233">
            <v>72000</v>
          </cell>
          <cell r="V1233">
            <v>72000</v>
          </cell>
          <cell r="W1233">
            <v>0</v>
          </cell>
          <cell r="X1233" t="str">
            <v>NO</v>
          </cell>
          <cell r="Y1233" t="str">
            <v>NO</v>
          </cell>
          <cell r="Z1233" t="str">
            <v>26825</v>
          </cell>
          <cell r="AA1233">
            <v>72000</v>
          </cell>
          <cell r="AB1233">
            <v>0</v>
          </cell>
          <cell r="AC1233" t="str">
            <v>1945</v>
          </cell>
          <cell r="AD1233" t="str">
            <v>Dirección Territorial Bucaramanga</v>
          </cell>
          <cell r="AF1233" t="str">
            <v>BARRIDO - COMUNICACIONES - TERRITORIAL - COORDINADOR DE CAMPO</v>
          </cell>
          <cell r="AG1233" t="str">
            <v>CE_02 - Informe operativo de recolección del Censo Económico Nacional Urbano CENU 2024 finalizado.
(Línea Base 2024 70%)</v>
          </cell>
          <cell r="AH1233">
            <v>1</v>
          </cell>
          <cell r="AI1233">
            <v>0</v>
          </cell>
          <cell r="AJ1233">
            <v>0</v>
          </cell>
          <cell r="AK1233">
            <v>0</v>
          </cell>
          <cell r="AL1233">
            <v>0</v>
          </cell>
          <cell r="AM1233">
            <v>1</v>
          </cell>
          <cell r="AN1233" t="str">
            <v>CE_02</v>
          </cell>
          <cell r="AO1233">
            <v>72000</v>
          </cell>
          <cell r="AP1233" t="str">
            <v>0</v>
          </cell>
          <cell r="AQ1233">
            <v>0</v>
          </cell>
          <cell r="AR1233" t="str">
            <v>0</v>
          </cell>
          <cell r="AS1233">
            <v>0</v>
          </cell>
          <cell r="AT1233">
            <v>72000</v>
          </cell>
          <cell r="AU1233">
            <v>0</v>
          </cell>
        </row>
        <row r="1234">
          <cell r="A1234">
            <v>114250525</v>
          </cell>
          <cell r="B1234" t="str">
            <v>GIT Censo Económico</v>
          </cell>
          <cell r="C1234" t="str">
            <v>CE</v>
          </cell>
          <cell r="D1234" t="str">
            <v>CE_2025_DRA_BDC</v>
          </cell>
          <cell r="E1234" t="str">
            <v>Censo Economico</v>
          </cell>
          <cell r="F1234" t="str">
            <v>Producción de información estructural</v>
          </cell>
          <cell r="G1234" t="str">
            <v>Bases de datos Censal</v>
          </cell>
          <cell r="H1234" t="str">
            <v>CE-Producción de información estructural-Bases de datos Censal</v>
          </cell>
          <cell r="I1234" t="str">
            <v>202300000000099</v>
          </cell>
          <cell r="J1234" t="str">
            <v>DIRECCIÓN TERRITORIAL NOROCCIDENTE</v>
          </cell>
          <cell r="K1234" t="str">
            <v>MEDELLÍN</v>
          </cell>
          <cell r="L1234" t="str">
            <v>Insumo</v>
          </cell>
          <cell r="M1234" t="str">
            <v>Otros_gastos_operativos</v>
          </cell>
          <cell r="N1234">
            <v>1</v>
          </cell>
          <cell r="S1234">
            <v>540000</v>
          </cell>
          <cell r="T1234" t="str">
            <v>2025-03-03</v>
          </cell>
          <cell r="U1234">
            <v>540000</v>
          </cell>
          <cell r="V1234">
            <v>540000</v>
          </cell>
          <cell r="W1234">
            <v>0</v>
          </cell>
          <cell r="X1234" t="str">
            <v>NO</v>
          </cell>
          <cell r="Y1234" t="str">
            <v>NO</v>
          </cell>
          <cell r="Z1234" t="str">
            <v>40525</v>
          </cell>
          <cell r="AA1234">
            <v>540000</v>
          </cell>
          <cell r="AB1234">
            <v>0</v>
          </cell>
          <cell r="AC1234" t="str">
            <v>2386</v>
          </cell>
          <cell r="AD1234" t="str">
            <v>Dirección Territorial Medellín</v>
          </cell>
          <cell r="AF1234" t="str">
            <v>BARRIDO - COMUNICACIONES - TERRITORIAL - COORDINADOR DE CAMPO REFUERZO</v>
          </cell>
          <cell r="AG1234" t="str">
            <v>CE_02 - Informe operativo de recolección del Censo Económico Nacional Urbano CENU 2024 finalizado.
(Línea Base 2024 70%)</v>
          </cell>
          <cell r="AH1234">
            <v>1</v>
          </cell>
          <cell r="AI1234">
            <v>0</v>
          </cell>
          <cell r="AJ1234">
            <v>0</v>
          </cell>
          <cell r="AK1234">
            <v>0</v>
          </cell>
          <cell r="AL1234">
            <v>0</v>
          </cell>
          <cell r="AM1234">
            <v>1</v>
          </cell>
          <cell r="AN1234" t="str">
            <v>CE_02</v>
          </cell>
          <cell r="AO1234">
            <v>540000</v>
          </cell>
          <cell r="AP1234" t="str">
            <v>0</v>
          </cell>
          <cell r="AQ1234">
            <v>0</v>
          </cell>
          <cell r="AR1234" t="str">
            <v>0</v>
          </cell>
          <cell r="AS1234">
            <v>0</v>
          </cell>
          <cell r="AT1234">
            <v>540000</v>
          </cell>
          <cell r="AU1234">
            <v>0</v>
          </cell>
        </row>
        <row r="1235">
          <cell r="A1235">
            <v>102650525</v>
          </cell>
          <cell r="B1235" t="str">
            <v>GIT Censo Económico</v>
          </cell>
          <cell r="C1235" t="str">
            <v>CE</v>
          </cell>
          <cell r="D1235" t="str">
            <v>CE_2025_DRA_BDC</v>
          </cell>
          <cell r="E1235" t="str">
            <v>Censo Economico</v>
          </cell>
          <cell r="F1235" t="str">
            <v>Producción de información estructural</v>
          </cell>
          <cell r="G1235" t="str">
            <v>Bases de datos Censal</v>
          </cell>
          <cell r="H1235" t="str">
            <v>CE-Producción de información estructural-Bases de datos Censal</v>
          </cell>
          <cell r="I1235" t="str">
            <v>202300000000099</v>
          </cell>
          <cell r="J1235" t="str">
            <v>DIRECCIÓN TERRITORIAL NORTE</v>
          </cell>
          <cell r="K1235" t="str">
            <v>SANTA MARTA</v>
          </cell>
          <cell r="L1235" t="str">
            <v>Insumo</v>
          </cell>
          <cell r="M1235" t="str">
            <v>Otros_gastos_operativos</v>
          </cell>
          <cell r="N1235">
            <v>1</v>
          </cell>
          <cell r="S1235">
            <v>216000</v>
          </cell>
          <cell r="T1235" t="str">
            <v>2025-02-03</v>
          </cell>
          <cell r="U1235">
            <v>216000</v>
          </cell>
          <cell r="V1235">
            <v>216000</v>
          </cell>
          <cell r="W1235">
            <v>0</v>
          </cell>
          <cell r="X1235" t="str">
            <v>NO</v>
          </cell>
          <cell r="Y1235" t="str">
            <v>NO</v>
          </cell>
          <cell r="Z1235" t="str">
            <v>68125</v>
          </cell>
          <cell r="AA1235">
            <v>216000</v>
          </cell>
          <cell r="AB1235">
            <v>0</v>
          </cell>
          <cell r="AC1235" t="str">
            <v>1803</v>
          </cell>
          <cell r="AD1235" t="str">
            <v>Dirección Territorial Barranquilla</v>
          </cell>
          <cell r="AF1235" t="str">
            <v>BARRIDO - COMUNICACIONES - TERRITORIAL - CENSISTA</v>
          </cell>
          <cell r="AG1235" t="str">
            <v>CE_02 - Informe operativo de recolección del Censo Económico Nacional Urbano CENU 2024 finalizado.
(Línea Base 2024 70%)</v>
          </cell>
          <cell r="AH1235">
            <v>1</v>
          </cell>
          <cell r="AI1235">
            <v>0</v>
          </cell>
          <cell r="AJ1235">
            <v>0</v>
          </cell>
          <cell r="AK1235">
            <v>0</v>
          </cell>
          <cell r="AL1235">
            <v>0</v>
          </cell>
          <cell r="AM1235">
            <v>1</v>
          </cell>
          <cell r="AN1235" t="str">
            <v>CE_02</v>
          </cell>
          <cell r="AO1235">
            <v>216000</v>
          </cell>
          <cell r="AP1235" t="str">
            <v>0</v>
          </cell>
          <cell r="AQ1235">
            <v>0</v>
          </cell>
          <cell r="AR1235" t="str">
            <v>0</v>
          </cell>
          <cell r="AS1235">
            <v>0</v>
          </cell>
          <cell r="AT1235">
            <v>216000</v>
          </cell>
          <cell r="AU1235">
            <v>0</v>
          </cell>
        </row>
        <row r="1236">
          <cell r="A1236">
            <v>103350525</v>
          </cell>
          <cell r="B1236" t="str">
            <v>GIT Censo Económico</v>
          </cell>
          <cell r="C1236" t="str">
            <v>CE</v>
          </cell>
          <cell r="D1236" t="str">
            <v>CE_2025_DRA_BDC</v>
          </cell>
          <cell r="E1236" t="str">
            <v>Censo Economico</v>
          </cell>
          <cell r="F1236" t="str">
            <v>Producción de información estructural</v>
          </cell>
          <cell r="G1236" t="str">
            <v>Bases de datos Censal</v>
          </cell>
          <cell r="H1236" t="str">
            <v>CE-Producción de información estructural-Bases de datos Censal</v>
          </cell>
          <cell r="I1236" t="str">
            <v>202300000000099</v>
          </cell>
          <cell r="J1236" t="str">
            <v>DIRECCIÓN TERRITORIAL NORTE</v>
          </cell>
          <cell r="K1236" t="str">
            <v>SANTA MARTA</v>
          </cell>
          <cell r="L1236" t="str">
            <v>Insumo</v>
          </cell>
          <cell r="M1236" t="str">
            <v>Otros_gastos_operativos</v>
          </cell>
          <cell r="N1236">
            <v>1</v>
          </cell>
          <cell r="S1236">
            <v>72000</v>
          </cell>
          <cell r="T1236" t="str">
            <v>2025-02-03</v>
          </cell>
          <cell r="U1236">
            <v>72000</v>
          </cell>
          <cell r="V1236">
            <v>72000</v>
          </cell>
          <cell r="W1236">
            <v>0</v>
          </cell>
          <cell r="X1236" t="str">
            <v>NO</v>
          </cell>
          <cell r="Y1236" t="str">
            <v>NO</v>
          </cell>
          <cell r="Z1236" t="str">
            <v>68025</v>
          </cell>
          <cell r="AA1236">
            <v>72000</v>
          </cell>
          <cell r="AB1236">
            <v>0</v>
          </cell>
          <cell r="AC1236" t="str">
            <v>1815</v>
          </cell>
          <cell r="AD1236" t="str">
            <v>Dirección Territorial Barranquilla</v>
          </cell>
          <cell r="AF1236" t="str">
            <v>BARRIDO - COMUNICACIONES - TERRITORIAL - SUPERVISOR</v>
          </cell>
          <cell r="AG1236" t="str">
            <v>CE_02 - Informe operativo de recolección del Censo Económico Nacional Urbano CENU 2024 finalizado.
(Línea Base 2024 70%)</v>
          </cell>
          <cell r="AH1236">
            <v>1</v>
          </cell>
          <cell r="AI1236">
            <v>0</v>
          </cell>
          <cell r="AJ1236">
            <v>0</v>
          </cell>
          <cell r="AK1236">
            <v>0</v>
          </cell>
          <cell r="AL1236">
            <v>0</v>
          </cell>
          <cell r="AM1236">
            <v>1</v>
          </cell>
          <cell r="AN1236" t="str">
            <v>CE_02</v>
          </cell>
          <cell r="AO1236">
            <v>72000</v>
          </cell>
          <cell r="AP1236" t="str">
            <v>0</v>
          </cell>
          <cell r="AQ1236">
            <v>0</v>
          </cell>
          <cell r="AR1236" t="str">
            <v>0</v>
          </cell>
          <cell r="AS1236">
            <v>0</v>
          </cell>
          <cell r="AT1236">
            <v>72000</v>
          </cell>
          <cell r="AU1236">
            <v>0</v>
          </cell>
        </row>
        <row r="1237">
          <cell r="A1237">
            <v>104050525</v>
          </cell>
          <cell r="B1237" t="str">
            <v>GIT Censo Económico</v>
          </cell>
          <cell r="C1237" t="str">
            <v>CE</v>
          </cell>
          <cell r="D1237" t="str">
            <v>CE_2025_DRA_BDC</v>
          </cell>
          <cell r="E1237" t="str">
            <v>Censo Economico</v>
          </cell>
          <cell r="F1237" t="str">
            <v>Producción de información estructural</v>
          </cell>
          <cell r="G1237" t="str">
            <v>Bases de datos Censal</v>
          </cell>
          <cell r="H1237" t="str">
            <v>CE-Producción de información estructural-Bases de datos Censal</v>
          </cell>
          <cell r="I1237" t="str">
            <v>202300000000099</v>
          </cell>
          <cell r="J1237" t="str">
            <v>DIRECCIÓN TERRITORIAL CENTRO</v>
          </cell>
          <cell r="K1237" t="str">
            <v>BOGOTÁ</v>
          </cell>
          <cell r="L1237" t="str">
            <v>Insumo</v>
          </cell>
          <cell r="M1237" t="str">
            <v>Otros_gastos_operativos</v>
          </cell>
          <cell r="N1237">
            <v>1</v>
          </cell>
          <cell r="S1237">
            <v>288000</v>
          </cell>
          <cell r="T1237" t="str">
            <v>2025-02-03</v>
          </cell>
          <cell r="U1237">
            <v>288000</v>
          </cell>
          <cell r="V1237">
            <v>288000</v>
          </cell>
          <cell r="W1237">
            <v>0</v>
          </cell>
          <cell r="X1237" t="str">
            <v>NO</v>
          </cell>
          <cell r="Y1237" t="str">
            <v>NO</v>
          </cell>
          <cell r="Z1237" t="str">
            <v>88625</v>
          </cell>
          <cell r="AA1237">
            <v>288000</v>
          </cell>
          <cell r="AB1237">
            <v>0</v>
          </cell>
          <cell r="AC1237" t="str">
            <v>1744</v>
          </cell>
          <cell r="AD1237" t="str">
            <v>Dirección Territorial Bogotá</v>
          </cell>
          <cell r="AF1237" t="str">
            <v>BARRIDO - COMUNICACIONES - TERRITORIAL - COORDINADOR DE CAMPO</v>
          </cell>
          <cell r="AG1237" t="str">
            <v>CE_02 - Informe operativo de recolección del Censo Económico Nacional Urbano CENU 2024 finalizado.
(Línea Base 2024 70%)</v>
          </cell>
          <cell r="AH1237">
            <v>1</v>
          </cell>
          <cell r="AI1237">
            <v>0</v>
          </cell>
          <cell r="AJ1237">
            <v>0</v>
          </cell>
          <cell r="AK1237">
            <v>0</v>
          </cell>
          <cell r="AL1237">
            <v>0</v>
          </cell>
          <cell r="AM1237">
            <v>1</v>
          </cell>
          <cell r="AN1237" t="str">
            <v>CE_02</v>
          </cell>
          <cell r="AO1237">
            <v>288000</v>
          </cell>
          <cell r="AP1237" t="str">
            <v>0</v>
          </cell>
          <cell r="AQ1237">
            <v>0</v>
          </cell>
          <cell r="AR1237" t="str">
            <v>0</v>
          </cell>
          <cell r="AS1237">
            <v>0</v>
          </cell>
          <cell r="AT1237">
            <v>288000</v>
          </cell>
          <cell r="AU1237">
            <v>0</v>
          </cell>
        </row>
        <row r="1238">
          <cell r="A1238">
            <v>104750525</v>
          </cell>
          <cell r="B1238" t="str">
            <v>GIT Censo Económico</v>
          </cell>
          <cell r="C1238" t="str">
            <v>CE</v>
          </cell>
          <cell r="D1238" t="str">
            <v>CE_2025_DRA_BDC</v>
          </cell>
          <cell r="E1238" t="str">
            <v>Censo Economico</v>
          </cell>
          <cell r="F1238" t="str">
            <v>Producción de información estructural</v>
          </cell>
          <cell r="G1238" t="str">
            <v>Bases de datos Censal</v>
          </cell>
          <cell r="H1238" t="str">
            <v>CE-Producción de información estructural-Bases de datos Censal</v>
          </cell>
          <cell r="I1238" t="str">
            <v>202300000000099</v>
          </cell>
          <cell r="J1238" t="str">
            <v>DIRECCIÓN TERRITORIAL NOROCCIDENTE</v>
          </cell>
          <cell r="K1238" t="str">
            <v>QUIBDÓ</v>
          </cell>
          <cell r="L1238" t="str">
            <v>Insumo</v>
          </cell>
          <cell r="M1238" t="str">
            <v>Otros_gastos_operativos</v>
          </cell>
          <cell r="N1238">
            <v>1</v>
          </cell>
          <cell r="S1238">
            <v>52000</v>
          </cell>
          <cell r="T1238" t="str">
            <v>2025-02-03</v>
          </cell>
          <cell r="U1238">
            <v>52000</v>
          </cell>
          <cell r="V1238">
            <v>52000</v>
          </cell>
          <cell r="W1238">
            <v>0</v>
          </cell>
          <cell r="X1238" t="str">
            <v>NO</v>
          </cell>
          <cell r="Y1238" t="str">
            <v>NO</v>
          </cell>
          <cell r="Z1238" t="str">
            <v>38125</v>
          </cell>
          <cell r="AA1238">
            <v>52000</v>
          </cell>
          <cell r="AB1238">
            <v>0</v>
          </cell>
          <cell r="AC1238" t="str">
            <v>1992</v>
          </cell>
          <cell r="AD1238" t="str">
            <v>Dirección Territorial Medellín</v>
          </cell>
          <cell r="AF1238" t="str">
            <v>BARRIDO - COMUNICACIONES - TERRITORIAL - SUPERVISOR RUTA</v>
          </cell>
          <cell r="AG1238" t="str">
            <v>CE_02 - Informe operativo de recolección del Censo Económico Nacional Urbano CENU 2024 finalizado.
(Línea Base 2024 70%)</v>
          </cell>
          <cell r="AH1238">
            <v>1</v>
          </cell>
          <cell r="AI1238">
            <v>0</v>
          </cell>
          <cell r="AJ1238">
            <v>0</v>
          </cell>
          <cell r="AK1238">
            <v>0</v>
          </cell>
          <cell r="AL1238">
            <v>0</v>
          </cell>
          <cell r="AM1238">
            <v>1</v>
          </cell>
          <cell r="AN1238" t="str">
            <v>CE_02</v>
          </cell>
          <cell r="AO1238">
            <v>52000</v>
          </cell>
          <cell r="AP1238" t="str">
            <v>0</v>
          </cell>
          <cell r="AQ1238">
            <v>0</v>
          </cell>
          <cell r="AR1238" t="str">
            <v>0</v>
          </cell>
          <cell r="AS1238">
            <v>0</v>
          </cell>
          <cell r="AT1238">
            <v>52000</v>
          </cell>
          <cell r="AU1238">
            <v>0</v>
          </cell>
        </row>
        <row r="1239">
          <cell r="A1239">
            <v>105450525</v>
          </cell>
          <cell r="B1239" t="str">
            <v>GIT Censo Económico</v>
          </cell>
          <cell r="C1239" t="str">
            <v>CE</v>
          </cell>
          <cell r="D1239" t="str">
            <v>CE_2025_DRA_BDC</v>
          </cell>
          <cell r="E1239" t="str">
            <v>Censo Economico</v>
          </cell>
          <cell r="F1239" t="str">
            <v>Producción de información estructural</v>
          </cell>
          <cell r="G1239" t="str">
            <v>Bases de datos Censal</v>
          </cell>
          <cell r="H1239" t="str">
            <v>CE-Producción de información estructural-Bases de datos Censal</v>
          </cell>
          <cell r="I1239" t="str">
            <v>202300000000099</v>
          </cell>
          <cell r="J1239" t="str">
            <v>DIRECCIÓN TERRITORIAL SUR OCCIDENTE</v>
          </cell>
          <cell r="K1239" t="str">
            <v>MOCOA</v>
          </cell>
          <cell r="L1239" t="str">
            <v>Insumo</v>
          </cell>
          <cell r="M1239" t="str">
            <v>Otros_gastos_operativos</v>
          </cell>
          <cell r="N1239">
            <v>1</v>
          </cell>
          <cell r="S1239">
            <v>500000</v>
          </cell>
          <cell r="T1239" t="str">
            <v>2025-02-03</v>
          </cell>
          <cell r="U1239">
            <v>500000</v>
          </cell>
          <cell r="V1239">
            <v>500000</v>
          </cell>
          <cell r="W1239">
            <v>0</v>
          </cell>
          <cell r="X1239" t="str">
            <v>NO</v>
          </cell>
          <cell r="Y1239" t="str">
            <v>NO</v>
          </cell>
          <cell r="Z1239" t="str">
            <v>43225</v>
          </cell>
          <cell r="AA1239">
            <v>500000</v>
          </cell>
          <cell r="AB1239">
            <v>0</v>
          </cell>
          <cell r="AC1239" t="str">
            <v>2348</v>
          </cell>
          <cell r="AD1239" t="str">
            <v>Dirección Territorial Cali</v>
          </cell>
          <cell r="AF1239" t="str">
            <v>COM - ARRENDAMIENTO Y ADMINISTRACIÓN</v>
          </cell>
          <cell r="AG1239" t="str">
            <v>CE_02 - Informe operativo de recolección del Censo Económico Nacional Urbano CENU 2024 finalizado.
(Línea Base 2024 70%)</v>
          </cell>
          <cell r="AH1239">
            <v>1</v>
          </cell>
          <cell r="AI1239">
            <v>0</v>
          </cell>
          <cell r="AJ1239">
            <v>0</v>
          </cell>
          <cell r="AK1239">
            <v>0</v>
          </cell>
          <cell r="AL1239">
            <v>0</v>
          </cell>
          <cell r="AM1239">
            <v>1</v>
          </cell>
          <cell r="AN1239" t="str">
            <v>CE_02</v>
          </cell>
          <cell r="AO1239">
            <v>500000</v>
          </cell>
          <cell r="AP1239" t="str">
            <v>0</v>
          </cell>
          <cell r="AQ1239">
            <v>0</v>
          </cell>
          <cell r="AR1239" t="str">
            <v>0</v>
          </cell>
          <cell r="AS1239">
            <v>0</v>
          </cell>
          <cell r="AT1239">
            <v>500000</v>
          </cell>
          <cell r="AU1239">
            <v>0</v>
          </cell>
        </row>
        <row r="1240">
          <cell r="A1240">
            <v>64550525</v>
          </cell>
          <cell r="B1240" t="str">
            <v>GIT Censo Económico</v>
          </cell>
          <cell r="C1240" t="str">
            <v>CE</v>
          </cell>
          <cell r="D1240" t="str">
            <v>CE_2025_DRA_BDC</v>
          </cell>
          <cell r="E1240" t="str">
            <v>Censo Economico</v>
          </cell>
          <cell r="F1240" t="str">
            <v>Producción de información estructural</v>
          </cell>
          <cell r="G1240" t="str">
            <v>Bases de datos Censal</v>
          </cell>
          <cell r="H1240" t="str">
            <v>CE-Producción de información estructural-Bases de datos Censal</v>
          </cell>
          <cell r="I1240" t="str">
            <v>202300000000099</v>
          </cell>
          <cell r="J1240" t="str">
            <v>DIRECCIÓN TERRITORIAL NOROCCIDENTE</v>
          </cell>
          <cell r="K1240" t="str">
            <v>MEDELLÍN</v>
          </cell>
          <cell r="L1240" t="str">
            <v>Insumo</v>
          </cell>
          <cell r="M1240" t="str">
            <v>Otros_gastos_operativos</v>
          </cell>
          <cell r="N1240">
            <v>1</v>
          </cell>
          <cell r="S1240">
            <v>19106397.620000001</v>
          </cell>
          <cell r="T1240" t="str">
            <v>2025-01-15</v>
          </cell>
          <cell r="U1240">
            <v>19106397.620000001</v>
          </cell>
          <cell r="V1240">
            <v>19106397.620000001</v>
          </cell>
          <cell r="W1240">
            <v>0</v>
          </cell>
          <cell r="X1240" t="str">
            <v>NO</v>
          </cell>
          <cell r="Y1240" t="str">
            <v>NO</v>
          </cell>
          <cell r="Z1240" t="str">
            <v>29625</v>
          </cell>
          <cell r="AA1240">
            <v>19106397.620000001</v>
          </cell>
          <cell r="AB1240">
            <v>0</v>
          </cell>
          <cell r="AC1240" t="str">
            <v>4825</v>
          </cell>
          <cell r="AD1240" t="str">
            <v>Dirección Territorial Medellín</v>
          </cell>
          <cell r="AF1240" t="str">
            <v>BARRIDO - COMUNICACIONES - TERRITORIAL - CENSISTA</v>
          </cell>
          <cell r="AG1240" t="str">
            <v>CE_02 - Informe operativo de recolección del Censo Económico Nacional Urbano CENU 2024 finalizado.
(Línea Base 2024 70%)</v>
          </cell>
          <cell r="AH1240">
            <v>1</v>
          </cell>
          <cell r="AI1240">
            <v>0</v>
          </cell>
          <cell r="AJ1240">
            <v>0</v>
          </cell>
          <cell r="AK1240">
            <v>0</v>
          </cell>
          <cell r="AL1240">
            <v>0</v>
          </cell>
          <cell r="AM1240">
            <v>1</v>
          </cell>
          <cell r="AN1240" t="str">
            <v>CE_02</v>
          </cell>
          <cell r="AO1240">
            <v>19106397.620000001</v>
          </cell>
          <cell r="AP1240" t="str">
            <v>0</v>
          </cell>
          <cell r="AQ1240">
            <v>0</v>
          </cell>
          <cell r="AR1240" t="str">
            <v>0</v>
          </cell>
          <cell r="AS1240">
            <v>0</v>
          </cell>
          <cell r="AT1240">
            <v>19106397.620000001</v>
          </cell>
          <cell r="AU1240">
            <v>0</v>
          </cell>
        </row>
        <row r="1241">
          <cell r="A1241">
            <v>102750525</v>
          </cell>
          <cell r="B1241" t="str">
            <v>GIT Censo Económico</v>
          </cell>
          <cell r="C1241" t="str">
            <v>CE</v>
          </cell>
          <cell r="D1241" t="str">
            <v>CE_2025_DRA_BDC</v>
          </cell>
          <cell r="E1241" t="str">
            <v>Censo Economico</v>
          </cell>
          <cell r="F1241" t="str">
            <v>Producción de información estructural</v>
          </cell>
          <cell r="G1241" t="str">
            <v>Bases de datos Censal</v>
          </cell>
          <cell r="H1241" t="str">
            <v>CE-Producción de información estructural-Bases de datos Censal</v>
          </cell>
          <cell r="I1241" t="str">
            <v>202300000000099</v>
          </cell>
          <cell r="J1241" t="str">
            <v>DIRECCIÓN TERRITORIAL NORTE</v>
          </cell>
          <cell r="K1241" t="str">
            <v>SOLEDAD</v>
          </cell>
          <cell r="L1241" t="str">
            <v>Insumo</v>
          </cell>
          <cell r="M1241" t="str">
            <v>Otros_gastos_operativos</v>
          </cell>
          <cell r="N1241">
            <v>1</v>
          </cell>
          <cell r="S1241">
            <v>216000</v>
          </cell>
          <cell r="T1241" t="str">
            <v>2025-02-03</v>
          </cell>
          <cell r="U1241">
            <v>216000</v>
          </cell>
          <cell r="V1241">
            <v>216000</v>
          </cell>
          <cell r="W1241">
            <v>0</v>
          </cell>
          <cell r="X1241" t="str">
            <v>NO</v>
          </cell>
          <cell r="Y1241" t="str">
            <v>NO</v>
          </cell>
          <cell r="Z1241" t="str">
            <v>68125</v>
          </cell>
          <cell r="AA1241">
            <v>216000</v>
          </cell>
          <cell r="AB1241">
            <v>0</v>
          </cell>
          <cell r="AC1241" t="str">
            <v>1803</v>
          </cell>
          <cell r="AD1241" t="str">
            <v>Dirección Territorial Barranquilla</v>
          </cell>
          <cell r="AF1241" t="str">
            <v>BARRIDO - COMUNICACIONES - TERRITORIAL - CENSISTA</v>
          </cell>
          <cell r="AG1241" t="str">
            <v>CE_02 - Informe operativo de recolección del Censo Económico Nacional Urbano CENU 2024 finalizado.
(Línea Base 2024 70%)</v>
          </cell>
          <cell r="AH1241">
            <v>1</v>
          </cell>
          <cell r="AI1241">
            <v>0</v>
          </cell>
          <cell r="AJ1241">
            <v>0</v>
          </cell>
          <cell r="AK1241">
            <v>0</v>
          </cell>
          <cell r="AL1241">
            <v>0</v>
          </cell>
          <cell r="AM1241">
            <v>1</v>
          </cell>
          <cell r="AN1241" t="str">
            <v>CE_02</v>
          </cell>
          <cell r="AO1241">
            <v>216000</v>
          </cell>
          <cell r="AP1241" t="str">
            <v>0</v>
          </cell>
          <cell r="AQ1241">
            <v>0</v>
          </cell>
          <cell r="AR1241" t="str">
            <v>0</v>
          </cell>
          <cell r="AS1241">
            <v>0</v>
          </cell>
          <cell r="AT1241">
            <v>216000</v>
          </cell>
          <cell r="AU1241">
            <v>0</v>
          </cell>
        </row>
        <row r="1242">
          <cell r="A1242">
            <v>103450525</v>
          </cell>
          <cell r="B1242" t="str">
            <v>GIT Censo Económico</v>
          </cell>
          <cell r="C1242" t="str">
            <v>CE</v>
          </cell>
          <cell r="D1242" t="str">
            <v>CE_2025_DRA_BDC</v>
          </cell>
          <cell r="E1242" t="str">
            <v>Censo Economico</v>
          </cell>
          <cell r="F1242" t="str">
            <v>Producción de información estructural</v>
          </cell>
          <cell r="G1242" t="str">
            <v>Bases de datos Censal</v>
          </cell>
          <cell r="H1242" t="str">
            <v>CE-Producción de información estructural-Bases de datos Censal</v>
          </cell>
          <cell r="I1242" t="str">
            <v>202300000000099</v>
          </cell>
          <cell r="J1242" t="str">
            <v>DIRECCIÓN TERRITORIAL NORTE</v>
          </cell>
          <cell r="K1242" t="str">
            <v>SOLEDAD</v>
          </cell>
          <cell r="L1242" t="str">
            <v>Insumo</v>
          </cell>
          <cell r="M1242" t="str">
            <v>Otros_gastos_operativos</v>
          </cell>
          <cell r="N1242">
            <v>1</v>
          </cell>
          <cell r="S1242">
            <v>72000</v>
          </cell>
          <cell r="T1242" t="str">
            <v>2025-02-03</v>
          </cell>
          <cell r="U1242">
            <v>72000</v>
          </cell>
          <cell r="V1242">
            <v>72000</v>
          </cell>
          <cell r="W1242">
            <v>0</v>
          </cell>
          <cell r="X1242" t="str">
            <v>NO</v>
          </cell>
          <cell r="Y1242" t="str">
            <v>NO</v>
          </cell>
          <cell r="Z1242" t="str">
            <v>68025</v>
          </cell>
          <cell r="AA1242">
            <v>72000</v>
          </cell>
          <cell r="AB1242">
            <v>0</v>
          </cell>
          <cell r="AC1242" t="str">
            <v>1815</v>
          </cell>
          <cell r="AD1242" t="str">
            <v>Dirección Territorial Barranquilla</v>
          </cell>
          <cell r="AF1242" t="str">
            <v>BARRIDO - COMUNICACIONES - TERRITORIAL - SUPERVISOR</v>
          </cell>
          <cell r="AG1242" t="str">
            <v>CE_02 - Informe operativo de recolección del Censo Económico Nacional Urbano CENU 2024 finalizado.
(Línea Base 2024 70%)</v>
          </cell>
          <cell r="AH1242">
            <v>1</v>
          </cell>
          <cell r="AI1242">
            <v>0</v>
          </cell>
          <cell r="AJ1242">
            <v>0</v>
          </cell>
          <cell r="AK1242">
            <v>0</v>
          </cell>
          <cell r="AL1242">
            <v>0</v>
          </cell>
          <cell r="AM1242">
            <v>1</v>
          </cell>
          <cell r="AN1242" t="str">
            <v>CE_02</v>
          </cell>
          <cell r="AO1242">
            <v>72000</v>
          </cell>
          <cell r="AP1242" t="str">
            <v>0</v>
          </cell>
          <cell r="AQ1242">
            <v>0</v>
          </cell>
          <cell r="AR1242" t="str">
            <v>0</v>
          </cell>
          <cell r="AS1242">
            <v>0</v>
          </cell>
          <cell r="AT1242">
            <v>72000</v>
          </cell>
          <cell r="AU1242">
            <v>0</v>
          </cell>
        </row>
        <row r="1243">
          <cell r="A1243">
            <v>104150525</v>
          </cell>
          <cell r="B1243" t="str">
            <v>GIT Censo Económico</v>
          </cell>
          <cell r="C1243" t="str">
            <v>CE</v>
          </cell>
          <cell r="D1243" t="str">
            <v>CE_2025_DRA_BDC</v>
          </cell>
          <cell r="E1243" t="str">
            <v>Censo Economico</v>
          </cell>
          <cell r="F1243" t="str">
            <v>Producción de información estructural</v>
          </cell>
          <cell r="G1243" t="str">
            <v>Bases de datos Censal</v>
          </cell>
          <cell r="H1243" t="str">
            <v>CE-Producción de información estructural-Bases de datos Censal</v>
          </cell>
          <cell r="I1243" t="str">
            <v>202300000000099</v>
          </cell>
          <cell r="J1243" t="str">
            <v>DIRECCIÓN TERRITORIAL CENTRO</v>
          </cell>
          <cell r="K1243" t="str">
            <v>BOGOTÁ</v>
          </cell>
          <cell r="L1243" t="str">
            <v>Insumo</v>
          </cell>
          <cell r="M1243" t="str">
            <v>Otros_gastos_operativos</v>
          </cell>
          <cell r="N1243">
            <v>1</v>
          </cell>
          <cell r="S1243">
            <v>30900000</v>
          </cell>
          <cell r="T1243" t="str">
            <v>2025-02-03</v>
          </cell>
          <cell r="U1243">
            <v>30900000</v>
          </cell>
          <cell r="V1243">
            <v>30900000</v>
          </cell>
          <cell r="W1243">
            <v>0</v>
          </cell>
          <cell r="X1243" t="str">
            <v>NO</v>
          </cell>
          <cell r="Y1243" t="str">
            <v>NO</v>
          </cell>
          <cell r="Z1243" t="str">
            <v>88325</v>
          </cell>
          <cell r="AA1243">
            <v>30900000</v>
          </cell>
          <cell r="AB1243">
            <v>0</v>
          </cell>
          <cell r="AC1243" t="str">
            <v>1183</v>
          </cell>
          <cell r="AD1243" t="str">
            <v>Dirección Territorial Bogotá</v>
          </cell>
          <cell r="AF1243" t="str">
            <v>COM - ARRENDAMIENTO Y ADMINISTRACIÓN BODEGA</v>
          </cell>
          <cell r="AG1243" t="str">
            <v>CE_02 - Informe operativo de recolección del Censo Económico Nacional Urbano CENU 2024 finalizado.
(Línea Base 2024 70%)</v>
          </cell>
          <cell r="AH1243">
            <v>1</v>
          </cell>
          <cell r="AI1243">
            <v>0</v>
          </cell>
          <cell r="AJ1243">
            <v>0</v>
          </cell>
          <cell r="AK1243">
            <v>0</v>
          </cell>
          <cell r="AL1243">
            <v>0</v>
          </cell>
          <cell r="AM1243">
            <v>1</v>
          </cell>
          <cell r="AN1243" t="str">
            <v>CE_02</v>
          </cell>
          <cell r="AO1243">
            <v>30900000</v>
          </cell>
          <cell r="AP1243" t="str">
            <v>0</v>
          </cell>
          <cell r="AQ1243">
            <v>0</v>
          </cell>
          <cell r="AR1243" t="str">
            <v>0</v>
          </cell>
          <cell r="AS1243">
            <v>0</v>
          </cell>
          <cell r="AT1243">
            <v>30900000</v>
          </cell>
          <cell r="AU1243">
            <v>0</v>
          </cell>
        </row>
        <row r="1244">
          <cell r="A1244">
            <v>104850525</v>
          </cell>
          <cell r="B1244" t="str">
            <v>GIT Censo Económico</v>
          </cell>
          <cell r="C1244" t="str">
            <v>CE</v>
          </cell>
          <cell r="D1244" t="str">
            <v>CE_2025_DRA_BDC</v>
          </cell>
          <cell r="E1244" t="str">
            <v>Censo Economico</v>
          </cell>
          <cell r="F1244" t="str">
            <v>Producción de información estructural</v>
          </cell>
          <cell r="G1244" t="str">
            <v>Bases de datos Censal</v>
          </cell>
          <cell r="H1244" t="str">
            <v>CE-Producción de información estructural-Bases de datos Censal</v>
          </cell>
          <cell r="I1244" t="str">
            <v>202300000000099</v>
          </cell>
          <cell r="J1244" t="str">
            <v>DIRECCIÓN TERRITORIAL SUR OCCIDENTE</v>
          </cell>
          <cell r="K1244" t="str">
            <v>CALI</v>
          </cell>
          <cell r="L1244" t="str">
            <v>Insumo</v>
          </cell>
          <cell r="M1244" t="str">
            <v>Otros_gastos_operativos</v>
          </cell>
          <cell r="N1244">
            <v>1</v>
          </cell>
          <cell r="S1244">
            <v>288000</v>
          </cell>
          <cell r="T1244" t="str">
            <v>2025-02-03</v>
          </cell>
          <cell r="U1244">
            <v>288000</v>
          </cell>
          <cell r="V1244">
            <v>288000</v>
          </cell>
          <cell r="W1244">
            <v>0</v>
          </cell>
          <cell r="X1244" t="str">
            <v>NO</v>
          </cell>
          <cell r="Y1244" t="str">
            <v>NO</v>
          </cell>
          <cell r="Z1244" t="str">
            <v>41425</v>
          </cell>
          <cell r="AA1244">
            <v>288000</v>
          </cell>
          <cell r="AB1244">
            <v>0</v>
          </cell>
          <cell r="AC1244" t="str">
            <v>1605</v>
          </cell>
          <cell r="AD1244" t="str">
            <v>Dirección Territorial Cali</v>
          </cell>
          <cell r="AF1244" t="str">
            <v>BARRIDO - COMUNICACIONES - TERRITORIAL - CENSISTA</v>
          </cell>
          <cell r="AG1244" t="str">
            <v>CE_02 - Informe operativo de recolección del Censo Económico Nacional Urbano CENU 2024 finalizado.
(Línea Base 2024 70%)</v>
          </cell>
          <cell r="AH1244">
            <v>1</v>
          </cell>
          <cell r="AI1244">
            <v>0</v>
          </cell>
          <cell r="AJ1244">
            <v>0</v>
          </cell>
          <cell r="AK1244">
            <v>0</v>
          </cell>
          <cell r="AL1244">
            <v>0</v>
          </cell>
          <cell r="AM1244">
            <v>1</v>
          </cell>
          <cell r="AN1244" t="str">
            <v>CE_02</v>
          </cell>
          <cell r="AO1244">
            <v>288000</v>
          </cell>
          <cell r="AP1244" t="str">
            <v>0</v>
          </cell>
          <cell r="AQ1244">
            <v>0</v>
          </cell>
          <cell r="AR1244" t="str">
            <v>0</v>
          </cell>
          <cell r="AS1244">
            <v>0</v>
          </cell>
          <cell r="AT1244">
            <v>288000</v>
          </cell>
          <cell r="AU1244">
            <v>0</v>
          </cell>
        </row>
        <row r="1245">
          <cell r="A1245">
            <v>105550525</v>
          </cell>
          <cell r="B1245" t="str">
            <v>GIT Censo Económico</v>
          </cell>
          <cell r="C1245" t="str">
            <v>CE</v>
          </cell>
          <cell r="D1245" t="str">
            <v>CE_2025_DRA_BDC</v>
          </cell>
          <cell r="E1245" t="str">
            <v>Censo Economico</v>
          </cell>
          <cell r="F1245" t="str">
            <v>Producción de información estructural</v>
          </cell>
          <cell r="G1245" t="str">
            <v>Bases de datos Censal</v>
          </cell>
          <cell r="H1245" t="str">
            <v>CE-Producción de información estructural-Bases de datos Censal</v>
          </cell>
          <cell r="I1245" t="str">
            <v>202300000000099</v>
          </cell>
          <cell r="J1245" t="str">
            <v>DIRECCIÓN TERRITORIAL SUR OCCIDENTE</v>
          </cell>
          <cell r="K1245" t="str">
            <v>POPAYÁN</v>
          </cell>
          <cell r="L1245" t="str">
            <v>Insumo</v>
          </cell>
          <cell r="M1245" t="str">
            <v>Otros_gastos_operativos</v>
          </cell>
          <cell r="N1245">
            <v>1</v>
          </cell>
          <cell r="S1245">
            <v>72000</v>
          </cell>
          <cell r="T1245" t="str">
            <v>2025-02-03</v>
          </cell>
          <cell r="U1245">
            <v>72000</v>
          </cell>
          <cell r="V1245">
            <v>72000</v>
          </cell>
          <cell r="W1245">
            <v>0</v>
          </cell>
          <cell r="X1245" t="str">
            <v>NO</v>
          </cell>
          <cell r="Y1245" t="str">
            <v>NO</v>
          </cell>
          <cell r="Z1245" t="str">
            <v>41125</v>
          </cell>
          <cell r="AA1245">
            <v>72000</v>
          </cell>
          <cell r="AB1245">
            <v>0</v>
          </cell>
          <cell r="AC1245" t="str">
            <v>1618</v>
          </cell>
          <cell r="AD1245" t="str">
            <v>Dirección Territorial Cali</v>
          </cell>
          <cell r="AF1245" t="str">
            <v>BARRIDO - COMUNICACIONES - TERRITORIAL - COORDINADOR COM</v>
          </cell>
          <cell r="AG1245" t="str">
            <v>CE_02 - Informe operativo de recolección del Censo Económico Nacional Urbano CENU 2024 finalizado.
(Línea Base 2024 70%)</v>
          </cell>
          <cell r="AH1245">
            <v>1</v>
          </cell>
          <cell r="AI1245">
            <v>0</v>
          </cell>
          <cell r="AJ1245">
            <v>0</v>
          </cell>
          <cell r="AK1245">
            <v>0</v>
          </cell>
          <cell r="AL1245">
            <v>0</v>
          </cell>
          <cell r="AM1245">
            <v>1</v>
          </cell>
          <cell r="AN1245" t="str">
            <v>CE_02</v>
          </cell>
          <cell r="AO1245">
            <v>72000</v>
          </cell>
          <cell r="AP1245" t="str">
            <v>0</v>
          </cell>
          <cell r="AQ1245">
            <v>0</v>
          </cell>
          <cell r="AR1245" t="str">
            <v>0</v>
          </cell>
          <cell r="AS1245">
            <v>0</v>
          </cell>
          <cell r="AT1245">
            <v>72000</v>
          </cell>
          <cell r="AU1245">
            <v>0</v>
          </cell>
        </row>
        <row r="1246">
          <cell r="A1246">
            <v>104950525</v>
          </cell>
          <cell r="B1246" t="str">
            <v>GIT Censo Económico</v>
          </cell>
          <cell r="C1246" t="str">
            <v>CE</v>
          </cell>
          <cell r="D1246" t="str">
            <v>CE_2025_DRA_BDC</v>
          </cell>
          <cell r="E1246" t="str">
            <v>Censo Economico</v>
          </cell>
          <cell r="F1246" t="str">
            <v>Producción de información estructural</v>
          </cell>
          <cell r="G1246" t="str">
            <v>Bases de datos Censal</v>
          </cell>
          <cell r="H1246" t="str">
            <v>CE-Producción de información estructural-Bases de datos Censal</v>
          </cell>
          <cell r="I1246" t="str">
            <v>202300000000099</v>
          </cell>
          <cell r="J1246" t="str">
            <v>DIRECCIÓN TERRITORIAL SUR OCCIDENTE</v>
          </cell>
          <cell r="K1246" t="str">
            <v>CALI</v>
          </cell>
          <cell r="L1246" t="str">
            <v>Insumo</v>
          </cell>
          <cell r="M1246" t="str">
            <v>Otros_gastos_operativos</v>
          </cell>
          <cell r="N1246">
            <v>1</v>
          </cell>
          <cell r="S1246">
            <v>72000</v>
          </cell>
          <cell r="T1246" t="str">
            <v>2025-02-03</v>
          </cell>
          <cell r="U1246">
            <v>72000</v>
          </cell>
          <cell r="V1246">
            <v>72000</v>
          </cell>
          <cell r="W1246">
            <v>0</v>
          </cell>
          <cell r="X1246" t="str">
            <v>NO</v>
          </cell>
          <cell r="Y1246" t="str">
            <v>NO</v>
          </cell>
          <cell r="Z1246" t="str">
            <v>41725</v>
          </cell>
          <cell r="AA1246">
            <v>72000</v>
          </cell>
          <cell r="AB1246">
            <v>0</v>
          </cell>
          <cell r="AC1246" t="str">
            <v>1619</v>
          </cell>
          <cell r="AD1246" t="str">
            <v>Dirección Territorial Cali</v>
          </cell>
          <cell r="AF1246" t="str">
            <v>BARRIDO - COMUNICACIONES - TERRITORIAL - SUPERVISOR</v>
          </cell>
          <cell r="AG1246" t="str">
            <v>CE_02 - Informe operativo de recolección del Censo Económico Nacional Urbano CENU 2024 finalizado.
(Línea Base 2024 70%)</v>
          </cell>
          <cell r="AH1246">
            <v>1</v>
          </cell>
          <cell r="AI1246">
            <v>0</v>
          </cell>
          <cell r="AJ1246">
            <v>0</v>
          </cell>
          <cell r="AK1246">
            <v>0</v>
          </cell>
          <cell r="AL1246">
            <v>0</v>
          </cell>
          <cell r="AM1246">
            <v>1</v>
          </cell>
          <cell r="AN1246" t="str">
            <v>CE_02</v>
          </cell>
          <cell r="AO1246">
            <v>72000</v>
          </cell>
          <cell r="AP1246" t="str">
            <v>0</v>
          </cell>
          <cell r="AQ1246">
            <v>0</v>
          </cell>
          <cell r="AR1246" t="str">
            <v>0</v>
          </cell>
          <cell r="AS1246">
            <v>0</v>
          </cell>
          <cell r="AT1246">
            <v>72000</v>
          </cell>
          <cell r="AU1246">
            <v>0</v>
          </cell>
        </row>
        <row r="1247">
          <cell r="A1247">
            <v>105650525</v>
          </cell>
          <cell r="B1247" t="str">
            <v>GIT Censo Económico</v>
          </cell>
          <cell r="C1247" t="str">
            <v>CE</v>
          </cell>
          <cell r="D1247" t="str">
            <v>CE_2025_DRA_BDC</v>
          </cell>
          <cell r="E1247" t="str">
            <v>Censo Economico</v>
          </cell>
          <cell r="F1247" t="str">
            <v>Producción de información estructural</v>
          </cell>
          <cell r="G1247" t="str">
            <v>Bases de datos Censal</v>
          </cell>
          <cell r="H1247" t="str">
            <v>CE-Producción de información estructural-Bases de datos Censal</v>
          </cell>
          <cell r="I1247" t="str">
            <v>202300000000099</v>
          </cell>
          <cell r="J1247" t="str">
            <v>DIRECCIÓN TERRITORIAL SUR OCCIDENTE</v>
          </cell>
          <cell r="K1247" t="str">
            <v>POPAYÁN</v>
          </cell>
          <cell r="L1247" t="str">
            <v>Insumo</v>
          </cell>
          <cell r="M1247" t="str">
            <v>Otros_gastos_operativos</v>
          </cell>
          <cell r="N1247">
            <v>1</v>
          </cell>
          <cell r="S1247">
            <v>1224000</v>
          </cell>
          <cell r="T1247" t="str">
            <v>2025-02-03</v>
          </cell>
          <cell r="U1247">
            <v>1224000</v>
          </cell>
          <cell r="V1247">
            <v>1224000</v>
          </cell>
          <cell r="W1247">
            <v>0</v>
          </cell>
          <cell r="X1247" t="str">
            <v>NO</v>
          </cell>
          <cell r="Y1247" t="str">
            <v>NO</v>
          </cell>
          <cell r="Z1247" t="str">
            <v>41625</v>
          </cell>
          <cell r="AA1247">
            <v>1224000</v>
          </cell>
          <cell r="AB1247">
            <v>0</v>
          </cell>
          <cell r="AC1247" t="str">
            <v>1616</v>
          </cell>
          <cell r="AD1247" t="str">
            <v>Dirección Territorial Cali</v>
          </cell>
          <cell r="AF1247" t="str">
            <v>BARRIDO - COMUNICACIONES - TERRITORIAL - CENSISTA RUTA</v>
          </cell>
          <cell r="AG1247" t="str">
            <v>CE_02 - Informe operativo de recolección del Censo Económico Nacional Urbano CENU 2024 finalizado.
(Línea Base 2024 70%)</v>
          </cell>
          <cell r="AH1247">
            <v>1</v>
          </cell>
          <cell r="AI1247">
            <v>0</v>
          </cell>
          <cell r="AJ1247">
            <v>0</v>
          </cell>
          <cell r="AK1247">
            <v>0</v>
          </cell>
          <cell r="AL1247">
            <v>0</v>
          </cell>
          <cell r="AM1247">
            <v>1</v>
          </cell>
          <cell r="AN1247" t="str">
            <v>CE_02</v>
          </cell>
          <cell r="AO1247">
            <v>1224000</v>
          </cell>
          <cell r="AP1247" t="str">
            <v>0</v>
          </cell>
          <cell r="AQ1247">
            <v>0</v>
          </cell>
          <cell r="AR1247" t="str">
            <v>0</v>
          </cell>
          <cell r="AS1247">
            <v>0</v>
          </cell>
          <cell r="AT1247">
            <v>1224000</v>
          </cell>
          <cell r="AU1247">
            <v>0</v>
          </cell>
        </row>
        <row r="1248">
          <cell r="A1248">
            <v>102850525</v>
          </cell>
          <cell r="B1248" t="str">
            <v>GIT Censo Económico</v>
          </cell>
          <cell r="C1248" t="str">
            <v>CE</v>
          </cell>
          <cell r="D1248" t="str">
            <v>CE_2025_DRA_BDC</v>
          </cell>
          <cell r="E1248" t="str">
            <v>Censo Economico</v>
          </cell>
          <cell r="F1248" t="str">
            <v>Producción de información estructural</v>
          </cell>
          <cell r="G1248" t="str">
            <v>Bases de datos Censal</v>
          </cell>
          <cell r="H1248" t="str">
            <v>CE-Producción de información estructural-Bases de datos Censal</v>
          </cell>
          <cell r="I1248" t="str">
            <v>202300000000099</v>
          </cell>
          <cell r="J1248" t="str">
            <v>DIRECCIÓN TERRITORIAL NORTE</v>
          </cell>
          <cell r="K1248" t="str">
            <v>VALLEDUPAR</v>
          </cell>
          <cell r="L1248" t="str">
            <v>Insumo</v>
          </cell>
          <cell r="M1248" t="str">
            <v>Otros_gastos_operativos</v>
          </cell>
          <cell r="N1248">
            <v>1</v>
          </cell>
          <cell r="S1248">
            <v>216000</v>
          </cell>
          <cell r="T1248" t="str">
            <v>2025-02-03</v>
          </cell>
          <cell r="U1248">
            <v>216000</v>
          </cell>
          <cell r="V1248">
            <v>216000</v>
          </cell>
          <cell r="W1248">
            <v>0</v>
          </cell>
          <cell r="X1248" t="str">
            <v>NO</v>
          </cell>
          <cell r="Y1248" t="str">
            <v>NO</v>
          </cell>
          <cell r="Z1248" t="str">
            <v>68125</v>
          </cell>
          <cell r="AA1248">
            <v>216000</v>
          </cell>
          <cell r="AB1248">
            <v>0</v>
          </cell>
          <cell r="AC1248" t="str">
            <v>1803</v>
          </cell>
          <cell r="AD1248" t="str">
            <v>Dirección Territorial Barranquilla</v>
          </cell>
          <cell r="AF1248" t="str">
            <v>BARRIDO - COMUNICACIONES - TERRITORIAL - CENSISTA</v>
          </cell>
          <cell r="AG1248" t="str">
            <v>CE_02 - Informe operativo de recolección del Censo Económico Nacional Urbano CENU 2024 finalizado.
(Línea Base 2024 70%)</v>
          </cell>
          <cell r="AH1248">
            <v>1</v>
          </cell>
          <cell r="AI1248">
            <v>0</v>
          </cell>
          <cell r="AJ1248">
            <v>0</v>
          </cell>
          <cell r="AK1248">
            <v>0</v>
          </cell>
          <cell r="AL1248">
            <v>0</v>
          </cell>
          <cell r="AM1248">
            <v>1</v>
          </cell>
          <cell r="AN1248" t="str">
            <v>CE_02</v>
          </cell>
          <cell r="AO1248">
            <v>216000</v>
          </cell>
          <cell r="AP1248" t="str">
            <v>0</v>
          </cell>
          <cell r="AQ1248">
            <v>0</v>
          </cell>
          <cell r="AR1248" t="str">
            <v>0</v>
          </cell>
          <cell r="AS1248">
            <v>0</v>
          </cell>
          <cell r="AT1248">
            <v>216000</v>
          </cell>
          <cell r="AU1248">
            <v>0</v>
          </cell>
        </row>
        <row r="1249">
          <cell r="A1249">
            <v>103550525</v>
          </cell>
          <cell r="B1249" t="str">
            <v>GIT Censo Económico</v>
          </cell>
          <cell r="C1249" t="str">
            <v>CE</v>
          </cell>
          <cell r="D1249" t="str">
            <v>CE_2025_DRA_BDC</v>
          </cell>
          <cell r="E1249" t="str">
            <v>Censo Economico</v>
          </cell>
          <cell r="F1249" t="str">
            <v>Producción de información estructural</v>
          </cell>
          <cell r="G1249" t="str">
            <v>Bases de datos Censal</v>
          </cell>
          <cell r="H1249" t="str">
            <v>CE-Producción de información estructural-Bases de datos Censal</v>
          </cell>
          <cell r="I1249" t="str">
            <v>202300000000099</v>
          </cell>
          <cell r="J1249" t="str">
            <v>DIRECCIÓN TERRITORIAL NORTE</v>
          </cell>
          <cell r="K1249" t="str">
            <v>VALLEDUPAR</v>
          </cell>
          <cell r="L1249" t="str">
            <v>Insumo</v>
          </cell>
          <cell r="M1249" t="str">
            <v>Otros_gastos_operativos</v>
          </cell>
          <cell r="N1249">
            <v>1</v>
          </cell>
          <cell r="S1249">
            <v>72000</v>
          </cell>
          <cell r="T1249" t="str">
            <v>2025-02-03</v>
          </cell>
          <cell r="U1249">
            <v>72000</v>
          </cell>
          <cell r="V1249">
            <v>72000</v>
          </cell>
          <cell r="W1249">
            <v>0</v>
          </cell>
          <cell r="X1249" t="str">
            <v>NO</v>
          </cell>
          <cell r="Y1249" t="str">
            <v>NO</v>
          </cell>
          <cell r="Z1249" t="str">
            <v>68025</v>
          </cell>
          <cell r="AA1249">
            <v>72000</v>
          </cell>
          <cell r="AB1249">
            <v>0</v>
          </cell>
          <cell r="AC1249" t="str">
            <v>1815</v>
          </cell>
          <cell r="AD1249" t="str">
            <v>Dirección Territorial Barranquilla</v>
          </cell>
          <cell r="AF1249" t="str">
            <v>BARRIDO - COMUNICACIONES - TERRITORIAL - SUPERVISOR</v>
          </cell>
          <cell r="AG1249" t="str">
            <v>CE_02 - Informe operativo de recolección del Censo Económico Nacional Urbano CENU 2024 finalizado.
(Línea Base 2024 70%)</v>
          </cell>
          <cell r="AH1249">
            <v>1</v>
          </cell>
          <cell r="AI1249">
            <v>0</v>
          </cell>
          <cell r="AJ1249">
            <v>0</v>
          </cell>
          <cell r="AK1249">
            <v>0</v>
          </cell>
          <cell r="AL1249">
            <v>0</v>
          </cell>
          <cell r="AM1249">
            <v>1</v>
          </cell>
          <cell r="AN1249" t="str">
            <v>CE_02</v>
          </cell>
          <cell r="AO1249">
            <v>72000</v>
          </cell>
          <cell r="AP1249" t="str">
            <v>0</v>
          </cell>
          <cell r="AQ1249">
            <v>0</v>
          </cell>
          <cell r="AR1249" t="str">
            <v>0</v>
          </cell>
          <cell r="AS1249">
            <v>0</v>
          </cell>
          <cell r="AT1249">
            <v>72000</v>
          </cell>
          <cell r="AU1249">
            <v>0</v>
          </cell>
        </row>
        <row r="1250">
          <cell r="A1250">
            <v>113850525</v>
          </cell>
          <cell r="B1250" t="str">
            <v>GIT Censo Económico</v>
          </cell>
          <cell r="C1250" t="str">
            <v>CE</v>
          </cell>
          <cell r="D1250" t="str">
            <v>CE_2025_DRA_BDC</v>
          </cell>
          <cell r="E1250" t="str">
            <v>Censo Economico</v>
          </cell>
          <cell r="F1250" t="str">
            <v>Producción de información estructural</v>
          </cell>
          <cell r="G1250" t="str">
            <v>Bases de datos Censal</v>
          </cell>
          <cell r="H1250" t="str">
            <v>CE-Producción de información estructural-Bases de datos Censal</v>
          </cell>
          <cell r="I1250" t="str">
            <v>202300000000099</v>
          </cell>
          <cell r="J1250" t="str">
            <v>DIRECCIÓN TERRITORIAL NOROCCIDENTE</v>
          </cell>
          <cell r="K1250" t="str">
            <v>MEDELLÍN</v>
          </cell>
          <cell r="L1250" t="str">
            <v>Insumo</v>
          </cell>
          <cell r="M1250" t="str">
            <v>Otros_gastos_operativos</v>
          </cell>
          <cell r="N1250">
            <v>1</v>
          </cell>
          <cell r="S1250">
            <v>936000</v>
          </cell>
          <cell r="T1250" t="str">
            <v>2025-03-03</v>
          </cell>
          <cell r="U1250">
            <v>936000</v>
          </cell>
          <cell r="V1250">
            <v>936000</v>
          </cell>
          <cell r="W1250">
            <v>0</v>
          </cell>
          <cell r="X1250" t="str">
            <v>no</v>
          </cell>
          <cell r="Y1250" t="str">
            <v>no</v>
          </cell>
          <cell r="Z1250" t="str">
            <v>40725</v>
          </cell>
          <cell r="AA1250">
            <v>936000</v>
          </cell>
          <cell r="AB1250">
            <v>0</v>
          </cell>
          <cell r="AC1250" t="str">
            <v>4821</v>
          </cell>
          <cell r="AD1250" t="str">
            <v>Dirección Territorial Medellín</v>
          </cell>
          <cell r="AF1250" t="str">
            <v>BARRIDO - COMUNICACIONES - TERRITORIAL - CENSISTA REFUERZO</v>
          </cell>
          <cell r="AG1250" t="str">
            <v>CE_02 - Informe operativo de recolección del Censo Económico Nacional Urbano CENU 2024 finalizado.
(Línea Base 2024 70%)</v>
          </cell>
          <cell r="AH1250">
            <v>1</v>
          </cell>
          <cell r="AI1250">
            <v>0</v>
          </cell>
          <cell r="AJ1250">
            <v>0</v>
          </cell>
          <cell r="AK1250">
            <v>0</v>
          </cell>
          <cell r="AL1250">
            <v>0</v>
          </cell>
          <cell r="AM1250">
            <v>1</v>
          </cell>
          <cell r="AN1250" t="str">
            <v>CE_02</v>
          </cell>
          <cell r="AO1250">
            <v>936000</v>
          </cell>
          <cell r="AP1250" t="str">
            <v>0</v>
          </cell>
          <cell r="AQ1250">
            <v>0</v>
          </cell>
          <cell r="AR1250" t="str">
            <v>0</v>
          </cell>
          <cell r="AS1250">
            <v>0</v>
          </cell>
          <cell r="AT1250">
            <v>936000</v>
          </cell>
          <cell r="AU1250">
            <v>0</v>
          </cell>
        </row>
        <row r="1251">
          <cell r="A1251">
            <v>64950525</v>
          </cell>
          <cell r="B1251" t="str">
            <v>GIT Censo Económico</v>
          </cell>
          <cell r="C1251" t="str">
            <v>CE</v>
          </cell>
          <cell r="D1251" t="str">
            <v>CE_2025_DRA_BDC</v>
          </cell>
          <cell r="E1251" t="str">
            <v>Censo Economico</v>
          </cell>
          <cell r="F1251" t="str">
            <v>Producción de información estructural</v>
          </cell>
          <cell r="G1251" t="str">
            <v>Bases de datos Censal</v>
          </cell>
          <cell r="H1251" t="str">
            <v>CE-Producción de información estructural-Bases de datos Censal</v>
          </cell>
          <cell r="I1251" t="str">
            <v>202300000000099</v>
          </cell>
          <cell r="J1251" t="str">
            <v>DIRECCIÓN TERRITORIAL NOROCCIDENTE</v>
          </cell>
          <cell r="K1251" t="str">
            <v>MEDELLÍN</v>
          </cell>
          <cell r="L1251" t="str">
            <v>Insumo</v>
          </cell>
          <cell r="M1251" t="str">
            <v>Otros_gastos_operativos</v>
          </cell>
          <cell r="N1251">
            <v>1</v>
          </cell>
          <cell r="S1251">
            <v>4140533.33</v>
          </cell>
          <cell r="T1251" t="str">
            <v>2025-01-15</v>
          </cell>
          <cell r="U1251">
            <v>4140533.33</v>
          </cell>
          <cell r="V1251">
            <v>4036533.33</v>
          </cell>
          <cell r="W1251">
            <v>104000</v>
          </cell>
          <cell r="X1251" t="str">
            <v>NO</v>
          </cell>
          <cell r="Y1251" t="str">
            <v>NO</v>
          </cell>
          <cell r="Z1251" t="str">
            <v>28825</v>
          </cell>
          <cell r="AA1251">
            <v>4036533.33</v>
          </cell>
          <cell r="AB1251">
            <v>104000</v>
          </cell>
          <cell r="AC1251" t="str">
            <v>4828</v>
          </cell>
          <cell r="AD1251" t="str">
            <v>Dirección Territorial Medellín</v>
          </cell>
          <cell r="AF1251" t="str">
            <v>BARRIDO - COMUNICACIONES - TERRITORIAL - SUPERVISOR</v>
          </cell>
          <cell r="AG1251" t="str">
            <v>CE_02 - Informe operativo de recolección del Censo Económico Nacional Urbano CENU 2024 finalizado.
(Línea Base 2024 70%)</v>
          </cell>
          <cell r="AH1251">
            <v>1</v>
          </cell>
          <cell r="AI1251">
            <v>0</v>
          </cell>
          <cell r="AJ1251">
            <v>0</v>
          </cell>
          <cell r="AK1251">
            <v>0</v>
          </cell>
          <cell r="AL1251">
            <v>0</v>
          </cell>
          <cell r="AM1251">
            <v>1</v>
          </cell>
          <cell r="AN1251" t="str">
            <v>CE_02</v>
          </cell>
          <cell r="AO1251">
            <v>4140533.33</v>
          </cell>
          <cell r="AP1251" t="str">
            <v>0</v>
          </cell>
          <cell r="AQ1251">
            <v>0</v>
          </cell>
          <cell r="AR1251" t="str">
            <v>0</v>
          </cell>
          <cell r="AS1251">
            <v>0</v>
          </cell>
          <cell r="AT1251">
            <v>4140533.33</v>
          </cell>
          <cell r="AU1251">
            <v>0</v>
          </cell>
        </row>
        <row r="1252">
          <cell r="A1252">
            <v>102150525</v>
          </cell>
          <cell r="B1252" t="str">
            <v>GIT Censo Económico</v>
          </cell>
          <cell r="C1252" t="str">
            <v>CE</v>
          </cell>
          <cell r="D1252" t="str">
            <v>CE_2025_DRA_BDC</v>
          </cell>
          <cell r="E1252" t="str">
            <v>Censo Economico</v>
          </cell>
          <cell r="F1252" t="str">
            <v>Producción de información estructural</v>
          </cell>
          <cell r="G1252" t="str">
            <v>Bases de datos Censal</v>
          </cell>
          <cell r="H1252" t="str">
            <v>CE-Producción de información estructural-Bases de datos Censal</v>
          </cell>
          <cell r="I1252" t="str">
            <v>202300000000099</v>
          </cell>
          <cell r="J1252" t="str">
            <v>DIRECCIÓN TERRITORIAL CENTRO ORIENTE</v>
          </cell>
          <cell r="K1252" t="str">
            <v>ARAUCA</v>
          </cell>
          <cell r="L1252" t="str">
            <v>Insumo</v>
          </cell>
          <cell r="M1252" t="str">
            <v>Otros_gastos_operativos</v>
          </cell>
          <cell r="N1252">
            <v>1</v>
          </cell>
          <cell r="S1252">
            <v>1285612</v>
          </cell>
          <cell r="T1252" t="str">
            <v>2025-01-27</v>
          </cell>
          <cell r="U1252">
            <v>1285612</v>
          </cell>
          <cell r="V1252">
            <v>1285612</v>
          </cell>
          <cell r="W1252">
            <v>0</v>
          </cell>
          <cell r="X1252" t="str">
            <v>no</v>
          </cell>
          <cell r="Y1252" t="str">
            <v>no</v>
          </cell>
          <cell r="Z1252" t="str">
            <v>25425</v>
          </cell>
          <cell r="AA1252">
            <v>1285612</v>
          </cell>
          <cell r="AB1252">
            <v>0</v>
          </cell>
          <cell r="AC1252" t="str">
            <v>997</v>
          </cell>
          <cell r="AD1252" t="str">
            <v>Dirección Territorial Bucaramanga</v>
          </cell>
          <cell r="AF1252" t="str">
            <v>COM - SERVICIOS PÚBLICOS</v>
          </cell>
          <cell r="AG1252" t="str">
            <v>CE_02 - Informe operativo de recolección del Censo Económico Nacional Urbano CENU 2024 finalizado.
(Línea Base 2024 70%)</v>
          </cell>
          <cell r="AH1252">
            <v>1</v>
          </cell>
          <cell r="AI1252">
            <v>0</v>
          </cell>
          <cell r="AJ1252">
            <v>0</v>
          </cell>
          <cell r="AK1252">
            <v>0</v>
          </cell>
          <cell r="AL1252">
            <v>0</v>
          </cell>
          <cell r="AM1252">
            <v>1</v>
          </cell>
          <cell r="AN1252" t="str">
            <v>CE_02</v>
          </cell>
          <cell r="AO1252">
            <v>1285612</v>
          </cell>
          <cell r="AP1252" t="str">
            <v>0</v>
          </cell>
          <cell r="AQ1252">
            <v>0</v>
          </cell>
          <cell r="AR1252" t="str">
            <v>0</v>
          </cell>
          <cell r="AS1252">
            <v>0</v>
          </cell>
          <cell r="AT1252">
            <v>1285612</v>
          </cell>
          <cell r="AU1252">
            <v>0</v>
          </cell>
        </row>
        <row r="1253">
          <cell r="A1253">
            <v>102250525</v>
          </cell>
          <cell r="B1253" t="str">
            <v>GIT Censo Económico</v>
          </cell>
          <cell r="C1253" t="str">
            <v>CE</v>
          </cell>
          <cell r="D1253" t="str">
            <v>CE_2025_DRA_BDC</v>
          </cell>
          <cell r="E1253" t="str">
            <v>Censo Economico</v>
          </cell>
          <cell r="F1253" t="str">
            <v>Producción de información estructural</v>
          </cell>
          <cell r="G1253" t="str">
            <v>Bases de datos Censal</v>
          </cell>
          <cell r="H1253" t="str">
            <v>CE-Producción de información estructural-Bases de datos Censal</v>
          </cell>
          <cell r="I1253" t="str">
            <v>202300000000099</v>
          </cell>
          <cell r="J1253" t="str">
            <v>DIRECCIÓN TERRITORIAL NORTE</v>
          </cell>
          <cell r="K1253" t="str">
            <v>BARRANQUILLA</v>
          </cell>
          <cell r="L1253" t="str">
            <v>Insumo</v>
          </cell>
          <cell r="M1253" t="str">
            <v>Otros_gastos_operativos</v>
          </cell>
          <cell r="N1253">
            <v>1</v>
          </cell>
          <cell r="S1253">
            <v>432000</v>
          </cell>
          <cell r="T1253" t="str">
            <v>2025-02-03</v>
          </cell>
          <cell r="U1253">
            <v>432000</v>
          </cell>
          <cell r="V1253">
            <v>432000</v>
          </cell>
          <cell r="W1253">
            <v>0</v>
          </cell>
          <cell r="X1253" t="str">
            <v>NO</v>
          </cell>
          <cell r="Y1253" t="str">
            <v>NO</v>
          </cell>
          <cell r="Z1253" t="str">
            <v>68125</v>
          </cell>
          <cell r="AA1253">
            <v>432000</v>
          </cell>
          <cell r="AB1253">
            <v>0</v>
          </cell>
          <cell r="AC1253" t="str">
            <v>1803</v>
          </cell>
          <cell r="AD1253" t="str">
            <v>Dirección Territorial Barranquilla</v>
          </cell>
          <cell r="AF1253" t="str">
            <v>BARRIDO - COMUNICACIONES - TERRITORIAL - CENSISTA</v>
          </cell>
          <cell r="AG1253" t="str">
            <v>CE_02 - Informe operativo de recolección del Censo Económico Nacional Urbano CENU 2024 finalizado.
(Línea Base 2024 70%)</v>
          </cell>
          <cell r="AH1253">
            <v>1</v>
          </cell>
          <cell r="AI1253">
            <v>0</v>
          </cell>
          <cell r="AJ1253">
            <v>0</v>
          </cell>
          <cell r="AK1253">
            <v>0</v>
          </cell>
          <cell r="AL1253">
            <v>0</v>
          </cell>
          <cell r="AM1253">
            <v>1</v>
          </cell>
          <cell r="AN1253" t="str">
            <v>CE_02</v>
          </cell>
          <cell r="AO1253">
            <v>432000</v>
          </cell>
          <cell r="AP1253" t="str">
            <v>0</v>
          </cell>
          <cell r="AQ1253">
            <v>0</v>
          </cell>
          <cell r="AR1253" t="str">
            <v>0</v>
          </cell>
          <cell r="AS1253">
            <v>0</v>
          </cell>
          <cell r="AT1253">
            <v>432000</v>
          </cell>
          <cell r="AU1253">
            <v>0</v>
          </cell>
        </row>
        <row r="1254">
          <cell r="A1254">
            <v>102950525</v>
          </cell>
          <cell r="B1254" t="str">
            <v>GIT Censo Económico</v>
          </cell>
          <cell r="C1254" t="str">
            <v>CE</v>
          </cell>
          <cell r="D1254" t="str">
            <v>CE_2025_DRA_BDC</v>
          </cell>
          <cell r="E1254" t="str">
            <v>Censo Economico</v>
          </cell>
          <cell r="F1254" t="str">
            <v>Producción de información estructural</v>
          </cell>
          <cell r="G1254" t="str">
            <v>Bases de datos Censal</v>
          </cell>
          <cell r="H1254" t="str">
            <v>CE-Producción de información estructural-Bases de datos Censal</v>
          </cell>
          <cell r="I1254" t="str">
            <v>202300000000099</v>
          </cell>
          <cell r="J1254" t="str">
            <v>DIRECCIÓN TERRITORIAL NORTE</v>
          </cell>
          <cell r="K1254" t="str">
            <v>BARRANQUILLA</v>
          </cell>
          <cell r="L1254" t="str">
            <v>Insumo</v>
          </cell>
          <cell r="M1254" t="str">
            <v>Otros_gastos_operativos</v>
          </cell>
          <cell r="N1254">
            <v>1</v>
          </cell>
          <cell r="S1254">
            <v>144000</v>
          </cell>
          <cell r="T1254" t="str">
            <v>2025-02-03</v>
          </cell>
          <cell r="U1254">
            <v>144000</v>
          </cell>
          <cell r="V1254">
            <v>144000</v>
          </cell>
          <cell r="W1254">
            <v>0</v>
          </cell>
          <cell r="X1254" t="str">
            <v>NO</v>
          </cell>
          <cell r="Y1254" t="str">
            <v>NO</v>
          </cell>
          <cell r="Z1254" t="str">
            <v>68025</v>
          </cell>
          <cell r="AA1254">
            <v>144000</v>
          </cell>
          <cell r="AB1254">
            <v>0</v>
          </cell>
          <cell r="AC1254" t="str">
            <v>1815</v>
          </cell>
          <cell r="AD1254" t="str">
            <v>Dirección Territorial Barranquilla</v>
          </cell>
          <cell r="AF1254" t="str">
            <v>BARRIDO - COMUNICACIONES - TERRITORIAL - SUPERVISOR</v>
          </cell>
          <cell r="AG1254" t="str">
            <v>CE_02 - Informe operativo de recolección del Censo Económico Nacional Urbano CENU 2024 finalizado.
(Línea Base 2024 70%)</v>
          </cell>
          <cell r="AH1254">
            <v>1</v>
          </cell>
          <cell r="AI1254">
            <v>0</v>
          </cell>
          <cell r="AJ1254">
            <v>0</v>
          </cell>
          <cell r="AK1254">
            <v>0</v>
          </cell>
          <cell r="AL1254">
            <v>0</v>
          </cell>
          <cell r="AM1254">
            <v>1</v>
          </cell>
          <cell r="AN1254" t="str">
            <v>CE_02</v>
          </cell>
          <cell r="AO1254">
            <v>144000</v>
          </cell>
          <cell r="AP1254" t="str">
            <v>0</v>
          </cell>
          <cell r="AQ1254">
            <v>0</v>
          </cell>
          <cell r="AR1254" t="str">
            <v>0</v>
          </cell>
          <cell r="AS1254">
            <v>0</v>
          </cell>
          <cell r="AT1254">
            <v>144000</v>
          </cell>
          <cell r="AU1254">
            <v>0</v>
          </cell>
        </row>
        <row r="1255">
          <cell r="A1255">
            <v>103650525</v>
          </cell>
          <cell r="B1255" t="str">
            <v>GIT Censo Económico</v>
          </cell>
          <cell r="C1255" t="str">
            <v>CE</v>
          </cell>
          <cell r="D1255" t="str">
            <v>CE_2025_DRA_BDC</v>
          </cell>
          <cell r="E1255" t="str">
            <v>Censo Economico</v>
          </cell>
          <cell r="F1255" t="str">
            <v>Producción de información estructural</v>
          </cell>
          <cell r="G1255" t="str">
            <v>Bases de datos Censal</v>
          </cell>
          <cell r="H1255" t="str">
            <v>CE-Producción de información estructural-Bases de datos Censal</v>
          </cell>
          <cell r="I1255" t="str">
            <v>202300000000099</v>
          </cell>
          <cell r="J1255" t="str">
            <v>DIRECCIÓN TERRITORIAL NORTE</v>
          </cell>
          <cell r="K1255" t="str">
            <v>SINCELEJO</v>
          </cell>
          <cell r="L1255" t="str">
            <v>Insumo</v>
          </cell>
          <cell r="M1255" t="str">
            <v>Otros_gastos_operativos</v>
          </cell>
          <cell r="N1255">
            <v>1</v>
          </cell>
          <cell r="S1255">
            <v>216000</v>
          </cell>
          <cell r="T1255" t="str">
            <v>2025-02-03</v>
          </cell>
          <cell r="U1255">
            <v>216000</v>
          </cell>
          <cell r="V1255">
            <v>216000</v>
          </cell>
          <cell r="W1255">
            <v>0</v>
          </cell>
          <cell r="X1255" t="str">
            <v>NO</v>
          </cell>
          <cell r="Y1255" t="str">
            <v>NO</v>
          </cell>
          <cell r="Z1255" t="str">
            <v>67825</v>
          </cell>
          <cell r="AA1255">
            <v>216000</v>
          </cell>
          <cell r="AB1255">
            <v>0</v>
          </cell>
          <cell r="AC1255" t="str">
            <v>1814</v>
          </cell>
          <cell r="AD1255" t="str">
            <v>Dirección Territorial Barranquilla</v>
          </cell>
          <cell r="AF1255" t="str">
            <v>BARRIDO - COMUNICACIONES - TERRITORIAL - CENSISTA RUTA</v>
          </cell>
          <cell r="AG1255" t="str">
            <v>CE_02 - Informe operativo de recolección del Censo Económico Nacional Urbano CENU 2024 finalizado.
(Línea Base 2024 70%)</v>
          </cell>
          <cell r="AH1255">
            <v>1</v>
          </cell>
          <cell r="AI1255">
            <v>0</v>
          </cell>
          <cell r="AJ1255">
            <v>0</v>
          </cell>
          <cell r="AK1255">
            <v>0</v>
          </cell>
          <cell r="AL1255">
            <v>0</v>
          </cell>
          <cell r="AM1255">
            <v>1</v>
          </cell>
          <cell r="AN1255" t="str">
            <v>CE_02</v>
          </cell>
          <cell r="AO1255">
            <v>216000</v>
          </cell>
          <cell r="AP1255" t="str">
            <v>0</v>
          </cell>
          <cell r="AQ1255">
            <v>0</v>
          </cell>
          <cell r="AR1255" t="str">
            <v>0</v>
          </cell>
          <cell r="AS1255">
            <v>0</v>
          </cell>
          <cell r="AT1255">
            <v>216000</v>
          </cell>
          <cell r="AU1255">
            <v>0</v>
          </cell>
        </row>
        <row r="1256">
          <cell r="A1256">
            <v>104350525</v>
          </cell>
          <cell r="B1256" t="str">
            <v>GIT Censo Económico</v>
          </cell>
          <cell r="C1256" t="str">
            <v>CE</v>
          </cell>
          <cell r="D1256" t="str">
            <v>CE_2025_DRA_BDC</v>
          </cell>
          <cell r="E1256" t="str">
            <v>Censo Economico</v>
          </cell>
          <cell r="F1256" t="str">
            <v>Producción de información estructural</v>
          </cell>
          <cell r="G1256" t="str">
            <v>Bases de datos Censal</v>
          </cell>
          <cell r="H1256" t="str">
            <v>CE-Producción de información estructural-Bases de datos Censal</v>
          </cell>
          <cell r="I1256" t="str">
            <v>202300000000099</v>
          </cell>
          <cell r="J1256" t="str">
            <v>DIRECCIÓN TERRITORIAL CENTRO</v>
          </cell>
          <cell r="K1256" t="str">
            <v>NEIVA_BOG</v>
          </cell>
          <cell r="L1256" t="str">
            <v>Insumo</v>
          </cell>
          <cell r="M1256" t="str">
            <v>Otros_gastos_operativos</v>
          </cell>
          <cell r="N1256">
            <v>1</v>
          </cell>
          <cell r="S1256">
            <v>2400000</v>
          </cell>
          <cell r="T1256" t="str">
            <v>2025-02-03</v>
          </cell>
          <cell r="U1256">
            <v>2400000</v>
          </cell>
          <cell r="V1256">
            <v>2400000</v>
          </cell>
          <cell r="W1256">
            <v>0</v>
          </cell>
          <cell r="X1256" t="str">
            <v>NO</v>
          </cell>
          <cell r="Y1256" t="str">
            <v>NO</v>
          </cell>
          <cell r="Z1256" t="str">
            <v>79525</v>
          </cell>
          <cell r="AA1256">
            <v>2400000</v>
          </cell>
          <cell r="AB1256">
            <v>0</v>
          </cell>
          <cell r="AC1256" t="str">
            <v>416</v>
          </cell>
          <cell r="AD1256" t="str">
            <v>Dirección Territorial Bogotá</v>
          </cell>
          <cell r="AF1256" t="str">
            <v>COM - ARRENDAMIENTO Y ADMINISTRACIÓN</v>
          </cell>
          <cell r="AG1256" t="str">
            <v>CE_02 - Informe operativo de recolección del Censo Económico Nacional Urbano CENU 2024 finalizado.
(Línea Base 2024 70%)</v>
          </cell>
          <cell r="AH1256">
            <v>1</v>
          </cell>
          <cell r="AI1256">
            <v>0</v>
          </cell>
          <cell r="AJ1256">
            <v>0</v>
          </cell>
          <cell r="AK1256">
            <v>0</v>
          </cell>
          <cell r="AL1256">
            <v>0</v>
          </cell>
          <cell r="AM1256">
            <v>1</v>
          </cell>
          <cell r="AN1256" t="str">
            <v>CE_02</v>
          </cell>
          <cell r="AO1256">
            <v>2400000</v>
          </cell>
          <cell r="AP1256" t="str">
            <v>0</v>
          </cell>
          <cell r="AQ1256">
            <v>0</v>
          </cell>
          <cell r="AR1256" t="str">
            <v>0</v>
          </cell>
          <cell r="AS1256">
            <v>0</v>
          </cell>
          <cell r="AT1256">
            <v>2400000</v>
          </cell>
          <cell r="AU1256">
            <v>0</v>
          </cell>
        </row>
        <row r="1257">
          <cell r="A1257">
            <v>105050525</v>
          </cell>
          <cell r="B1257" t="str">
            <v>GIT Censo Económico</v>
          </cell>
          <cell r="C1257" t="str">
            <v>CE</v>
          </cell>
          <cell r="D1257" t="str">
            <v>CE_2025_DRA_BDC</v>
          </cell>
          <cell r="E1257" t="str">
            <v>Censo Economico</v>
          </cell>
          <cell r="F1257" t="str">
            <v>Producción de información estructural</v>
          </cell>
          <cell r="G1257" t="str">
            <v>Bases de datos Censal</v>
          </cell>
          <cell r="H1257" t="str">
            <v>CE-Producción de información estructural-Bases de datos Censal</v>
          </cell>
          <cell r="I1257" t="str">
            <v>202300000000099</v>
          </cell>
          <cell r="J1257" t="str">
            <v>DIRECCIÓN TERRITORIAL SUR OCCIDENTE</v>
          </cell>
          <cell r="K1257" t="str">
            <v>CALI</v>
          </cell>
          <cell r="L1257" t="str">
            <v>Insumo</v>
          </cell>
          <cell r="M1257" t="str">
            <v>Otros_gastos_operativos</v>
          </cell>
          <cell r="N1257">
            <v>1</v>
          </cell>
          <cell r="S1257">
            <v>504000</v>
          </cell>
          <cell r="T1257" t="str">
            <v>2025-02-03</v>
          </cell>
          <cell r="U1257">
            <v>504000</v>
          </cell>
          <cell r="V1257">
            <v>504000</v>
          </cell>
          <cell r="W1257">
            <v>0</v>
          </cell>
          <cell r="X1257" t="str">
            <v>NO</v>
          </cell>
          <cell r="Y1257" t="str">
            <v>NO</v>
          </cell>
          <cell r="Z1257" t="str">
            <v>41625</v>
          </cell>
          <cell r="AA1257">
            <v>504000</v>
          </cell>
          <cell r="AB1257">
            <v>0</v>
          </cell>
          <cell r="AC1257" t="str">
            <v>1616</v>
          </cell>
          <cell r="AD1257" t="str">
            <v>Dirección Territorial Cali</v>
          </cell>
          <cell r="AF1257" t="str">
            <v>BARRIDO - COMUNICACIONES - TERRITORIAL - CENSISTA RUTA</v>
          </cell>
          <cell r="AG1257" t="str">
            <v>CE_02 - Informe operativo de recolección del Censo Económico Nacional Urbano CENU 2024 finalizado.
(Línea Base 2024 70%)</v>
          </cell>
          <cell r="AH1257">
            <v>1</v>
          </cell>
          <cell r="AI1257">
            <v>0</v>
          </cell>
          <cell r="AJ1257">
            <v>0</v>
          </cell>
          <cell r="AK1257">
            <v>0</v>
          </cell>
          <cell r="AL1257">
            <v>0</v>
          </cell>
          <cell r="AM1257">
            <v>1</v>
          </cell>
          <cell r="AN1257" t="str">
            <v>CE_02</v>
          </cell>
          <cell r="AO1257">
            <v>504000</v>
          </cell>
          <cell r="AP1257" t="str">
            <v>0</v>
          </cell>
          <cell r="AQ1257">
            <v>0</v>
          </cell>
          <cell r="AR1257" t="str">
            <v>0</v>
          </cell>
          <cell r="AS1257">
            <v>0</v>
          </cell>
          <cell r="AT1257">
            <v>504000</v>
          </cell>
          <cell r="AU1257">
            <v>0</v>
          </cell>
        </row>
        <row r="1258">
          <cell r="A1258">
            <v>106350525</v>
          </cell>
          <cell r="B1258" t="str">
            <v>GIT Censo Económico</v>
          </cell>
          <cell r="C1258" t="str">
            <v>CE</v>
          </cell>
          <cell r="D1258" t="str">
            <v>CE_2025_GIT_CE_SE</v>
          </cell>
          <cell r="E1258" t="str">
            <v>Censo Economico</v>
          </cell>
          <cell r="F1258" t="str">
            <v>Producción de información estructural</v>
          </cell>
          <cell r="G1258" t="str">
            <v>Servicio de evaluación</v>
          </cell>
          <cell r="H1258" t="str">
            <v>CE-Producción de información estructural-Servicio de evaluación</v>
          </cell>
          <cell r="I1258" t="str">
            <v>202300000000099</v>
          </cell>
          <cell r="J1258" t="str">
            <v>DIRECCIÓN TERRITORIAL CENTRAL</v>
          </cell>
          <cell r="K1258" t="str">
            <v>DANE CENTRAL</v>
          </cell>
          <cell r="L1258" t="str">
            <v>Insumo</v>
          </cell>
          <cell r="M1258" t="str">
            <v>Otros_gastos_operativos</v>
          </cell>
          <cell r="N1258">
            <v>1</v>
          </cell>
          <cell r="S1258">
            <v>152386809.66999999</v>
          </cell>
          <cell r="T1258" t="str">
            <v>2025-10-06</v>
          </cell>
          <cell r="U1258">
            <v>152386809.66999999</v>
          </cell>
          <cell r="W1258">
            <v>152386809.66999999</v>
          </cell>
          <cell r="X1258" t="str">
            <v>NO</v>
          </cell>
          <cell r="Y1258" t="str">
            <v>NO</v>
          </cell>
          <cell r="AF1258" t="str">
            <v>GASTOS OPERATIVOS - IMP_SE</v>
          </cell>
          <cell r="AG1258" t="str">
            <v>CE_10 - Consolidar el Informe de evaluación de la fase de procesamiento y análisis</v>
          </cell>
          <cell r="AH1258">
            <v>1</v>
          </cell>
          <cell r="AI1258">
            <v>0</v>
          </cell>
          <cell r="AJ1258">
            <v>0</v>
          </cell>
          <cell r="AK1258">
            <v>0</v>
          </cell>
          <cell r="AL1258">
            <v>0</v>
          </cell>
          <cell r="AM1258">
            <v>1</v>
          </cell>
          <cell r="AN1258" t="str">
            <v>CE_10</v>
          </cell>
          <cell r="AO1258">
            <v>152386809.66999999</v>
          </cell>
          <cell r="AP1258" t="str">
            <v>0</v>
          </cell>
          <cell r="AQ1258">
            <v>0</v>
          </cell>
          <cell r="AR1258" t="str">
            <v>0</v>
          </cell>
          <cell r="AS1258">
            <v>0</v>
          </cell>
          <cell r="AT1258">
            <v>152386809.66999999</v>
          </cell>
          <cell r="AU1258">
            <v>0</v>
          </cell>
        </row>
        <row r="1259">
          <cell r="A1259">
            <v>70250525</v>
          </cell>
          <cell r="B1259" t="str">
            <v>GIT Censo Económico</v>
          </cell>
          <cell r="C1259" t="str">
            <v>CE</v>
          </cell>
          <cell r="D1259" t="str">
            <v>CE_2025_DRA_BDC</v>
          </cell>
          <cell r="E1259" t="str">
            <v>Censo Economico</v>
          </cell>
          <cell r="F1259" t="str">
            <v>Producción de información estructural</v>
          </cell>
          <cell r="G1259" t="str">
            <v>Bases de datos Censal</v>
          </cell>
          <cell r="H1259" t="str">
            <v>CE-Producción de información estructural-Bases de datos Censal</v>
          </cell>
          <cell r="I1259" t="str">
            <v>202300000000099</v>
          </cell>
          <cell r="J1259" t="str">
            <v>DIRECCIÓN TERRITORIAL SUR OCCIDENTE</v>
          </cell>
          <cell r="K1259" t="str">
            <v>CALI</v>
          </cell>
          <cell r="L1259" t="str">
            <v>Insumo</v>
          </cell>
          <cell r="M1259" t="str">
            <v>Otros_gastos_operativos</v>
          </cell>
          <cell r="N1259">
            <v>1</v>
          </cell>
          <cell r="S1259">
            <v>104000</v>
          </cell>
          <cell r="T1259" t="str">
            <v>2025-01-20</v>
          </cell>
          <cell r="U1259">
            <v>104000</v>
          </cell>
          <cell r="V1259">
            <v>104000</v>
          </cell>
          <cell r="W1259">
            <v>0</v>
          </cell>
          <cell r="X1259" t="str">
            <v>NO</v>
          </cell>
          <cell r="Y1259" t="str">
            <v>NO</v>
          </cell>
          <cell r="Z1259" t="str">
            <v>38825</v>
          </cell>
          <cell r="AA1259">
            <v>104000</v>
          </cell>
          <cell r="AB1259">
            <v>0</v>
          </cell>
          <cell r="AC1259" t="str">
            <v>850</v>
          </cell>
          <cell r="AD1259" t="str">
            <v>Dirección Territorial Cali</v>
          </cell>
          <cell r="AF1259" t="str">
            <v>BARRIDO - TH - TERRITORIAL - BASE - COMUNICACIONES -COORDINADOR COM</v>
          </cell>
          <cell r="AG1259" t="str">
            <v>CE_02 - Informe operativo de recolección del Censo Económico Nacional Urbano CENU 2024 finalizado.
(Línea Base 2024 70%)</v>
          </cell>
          <cell r="AH1259">
            <v>1</v>
          </cell>
          <cell r="AI1259">
            <v>0</v>
          </cell>
          <cell r="AJ1259">
            <v>0</v>
          </cell>
          <cell r="AK1259">
            <v>0</v>
          </cell>
          <cell r="AL1259">
            <v>0</v>
          </cell>
          <cell r="AM1259">
            <v>1</v>
          </cell>
          <cell r="AN1259" t="str">
            <v>CE_02</v>
          </cell>
          <cell r="AO1259">
            <v>104000</v>
          </cell>
          <cell r="AP1259" t="str">
            <v>0</v>
          </cell>
          <cell r="AQ1259">
            <v>0</v>
          </cell>
          <cell r="AR1259" t="str">
            <v>0</v>
          </cell>
          <cell r="AS1259">
            <v>0</v>
          </cell>
          <cell r="AT1259">
            <v>104000</v>
          </cell>
          <cell r="AU1259">
            <v>0</v>
          </cell>
        </row>
        <row r="1260">
          <cell r="A1260">
            <v>102350525</v>
          </cell>
          <cell r="B1260" t="str">
            <v>GIT Censo Económico</v>
          </cell>
          <cell r="C1260" t="str">
            <v>CE</v>
          </cell>
          <cell r="D1260" t="str">
            <v>CE_2025_DRA_BDC</v>
          </cell>
          <cell r="E1260" t="str">
            <v>Censo Economico</v>
          </cell>
          <cell r="F1260" t="str">
            <v>Producción de información estructural</v>
          </cell>
          <cell r="G1260" t="str">
            <v>Bases de datos Censal</v>
          </cell>
          <cell r="H1260" t="str">
            <v>CE-Producción de información estructural-Bases de datos Censal</v>
          </cell>
          <cell r="I1260" t="str">
            <v>202300000000099</v>
          </cell>
          <cell r="J1260" t="str">
            <v>DIRECCIÓN TERRITORIAL NORTE</v>
          </cell>
          <cell r="K1260" t="str">
            <v>CARTAGENA</v>
          </cell>
          <cell r="L1260" t="str">
            <v>Insumo</v>
          </cell>
          <cell r="M1260" t="str">
            <v>Otros_gastos_operativos</v>
          </cell>
          <cell r="N1260">
            <v>1</v>
          </cell>
          <cell r="S1260">
            <v>720000</v>
          </cell>
          <cell r="T1260" t="str">
            <v>2025-02-03</v>
          </cell>
          <cell r="U1260">
            <v>720000</v>
          </cell>
          <cell r="V1260">
            <v>720000</v>
          </cell>
          <cell r="W1260">
            <v>0</v>
          </cell>
          <cell r="X1260" t="str">
            <v>NO</v>
          </cell>
          <cell r="Y1260" t="str">
            <v>NO</v>
          </cell>
          <cell r="Z1260" t="str">
            <v>68125</v>
          </cell>
          <cell r="AA1260">
            <v>720000</v>
          </cell>
          <cell r="AB1260">
            <v>0</v>
          </cell>
          <cell r="AC1260" t="str">
            <v>1803</v>
          </cell>
          <cell r="AD1260" t="str">
            <v>Dirección Territorial Barranquilla</v>
          </cell>
          <cell r="AF1260" t="str">
            <v>BARRIDO - COMUNICACIONES - TERRITORIAL - CENSISTA</v>
          </cell>
          <cell r="AG1260" t="str">
            <v>CE_02 - Informe operativo de recolección del Censo Económico Nacional Urbano CENU 2024 finalizado.
(Línea Base 2024 70%)</v>
          </cell>
          <cell r="AH1260">
            <v>1</v>
          </cell>
          <cell r="AI1260">
            <v>0</v>
          </cell>
          <cell r="AJ1260">
            <v>0</v>
          </cell>
          <cell r="AK1260">
            <v>0</v>
          </cell>
          <cell r="AL1260">
            <v>0</v>
          </cell>
          <cell r="AM1260">
            <v>1</v>
          </cell>
          <cell r="AN1260" t="str">
            <v>CE_02</v>
          </cell>
          <cell r="AO1260">
            <v>720000</v>
          </cell>
          <cell r="AP1260" t="str">
            <v>0</v>
          </cell>
          <cell r="AQ1260">
            <v>0</v>
          </cell>
          <cell r="AR1260" t="str">
            <v>0</v>
          </cell>
          <cell r="AS1260">
            <v>0</v>
          </cell>
          <cell r="AT1260">
            <v>720000</v>
          </cell>
          <cell r="AU1260">
            <v>0</v>
          </cell>
        </row>
        <row r="1261">
          <cell r="A1261">
            <v>103050525</v>
          </cell>
          <cell r="B1261" t="str">
            <v>GIT Censo Económico</v>
          </cell>
          <cell r="C1261" t="str">
            <v>CE</v>
          </cell>
          <cell r="D1261" t="str">
            <v>CE_2025_DRA_BDC</v>
          </cell>
          <cell r="E1261" t="str">
            <v>Censo Economico</v>
          </cell>
          <cell r="F1261" t="str">
            <v>Producción de información estructural</v>
          </cell>
          <cell r="G1261" t="str">
            <v>Bases de datos Censal</v>
          </cell>
          <cell r="H1261" t="str">
            <v>CE-Producción de información estructural-Bases de datos Censal</v>
          </cell>
          <cell r="I1261" t="str">
            <v>202300000000099</v>
          </cell>
          <cell r="J1261" t="str">
            <v>DIRECCIÓN TERRITORIAL NORTE</v>
          </cell>
          <cell r="K1261" t="str">
            <v>CARTAGENA</v>
          </cell>
          <cell r="L1261" t="str">
            <v>Insumo</v>
          </cell>
          <cell r="M1261" t="str">
            <v>Otros_gastos_operativos</v>
          </cell>
          <cell r="N1261">
            <v>1</v>
          </cell>
          <cell r="S1261">
            <v>144000</v>
          </cell>
          <cell r="T1261" t="str">
            <v>2025-02-03</v>
          </cell>
          <cell r="U1261">
            <v>144000</v>
          </cell>
          <cell r="V1261">
            <v>144000</v>
          </cell>
          <cell r="W1261">
            <v>0</v>
          </cell>
          <cell r="X1261" t="str">
            <v>NO</v>
          </cell>
          <cell r="Y1261" t="str">
            <v>NO</v>
          </cell>
          <cell r="Z1261" t="str">
            <v>68025</v>
          </cell>
          <cell r="AA1261">
            <v>144000</v>
          </cell>
          <cell r="AB1261">
            <v>0</v>
          </cell>
          <cell r="AC1261" t="str">
            <v>1815</v>
          </cell>
          <cell r="AD1261" t="str">
            <v>Dirección Territorial Barranquilla</v>
          </cell>
          <cell r="AF1261" t="str">
            <v>BARRIDO - COMUNICACIONES - TERRITORIAL - SUPERVISOR</v>
          </cell>
          <cell r="AG1261" t="str">
            <v>CE_02 - Informe operativo de recolección del Censo Económico Nacional Urbano CENU 2024 finalizado.
(Línea Base 2024 70%)</v>
          </cell>
          <cell r="AH1261">
            <v>1</v>
          </cell>
          <cell r="AI1261">
            <v>0</v>
          </cell>
          <cell r="AJ1261">
            <v>0</v>
          </cell>
          <cell r="AK1261">
            <v>0</v>
          </cell>
          <cell r="AL1261">
            <v>0</v>
          </cell>
          <cell r="AM1261">
            <v>1</v>
          </cell>
          <cell r="AN1261" t="str">
            <v>CE_02</v>
          </cell>
          <cell r="AO1261">
            <v>144000</v>
          </cell>
          <cell r="AP1261" t="str">
            <v>0</v>
          </cell>
          <cell r="AQ1261">
            <v>0</v>
          </cell>
          <cell r="AR1261" t="str">
            <v>0</v>
          </cell>
          <cell r="AS1261">
            <v>0</v>
          </cell>
          <cell r="AT1261">
            <v>144000</v>
          </cell>
          <cell r="AU1261">
            <v>0</v>
          </cell>
        </row>
        <row r="1262">
          <cell r="A1262">
            <v>113350525</v>
          </cell>
          <cell r="B1262" t="str">
            <v>GIT Censo Económico</v>
          </cell>
          <cell r="C1262" t="str">
            <v>CE</v>
          </cell>
          <cell r="D1262" t="str">
            <v>CE_2025_DICE_SE</v>
          </cell>
          <cell r="E1262" t="str">
            <v>Censo Economico</v>
          </cell>
          <cell r="F1262" t="str">
            <v>Producción de información estructural</v>
          </cell>
          <cell r="G1262" t="str">
            <v>Servicio de evaluación</v>
          </cell>
          <cell r="H1262" t="str">
            <v>CE-Producción de información estructural-Servicio de evaluación</v>
          </cell>
          <cell r="I1262" t="str">
            <v>202300000000099</v>
          </cell>
          <cell r="J1262" t="str">
            <v>DIRECCIÓN TERRITORIAL CENTRAL</v>
          </cell>
          <cell r="K1262" t="str">
            <v>DANE CENTRAL</v>
          </cell>
          <cell r="L1262" t="str">
            <v>Insumo</v>
          </cell>
          <cell r="M1262" t="str">
            <v>Hardware</v>
          </cell>
          <cell r="N1262">
            <v>1</v>
          </cell>
          <cell r="S1262">
            <v>36618327</v>
          </cell>
          <cell r="T1262" t="str">
            <v>2025-04-07</v>
          </cell>
          <cell r="U1262">
            <v>36618327</v>
          </cell>
          <cell r="V1262">
            <v>36618327.200000003</v>
          </cell>
          <cell r="W1262">
            <v>-0.20000000298023221</v>
          </cell>
          <cell r="X1262" t="str">
            <v>no</v>
          </cell>
          <cell r="Y1262" t="str">
            <v>no</v>
          </cell>
          <cell r="Z1262" t="str">
            <v>94625</v>
          </cell>
          <cell r="AA1262">
            <v>36618327.200000003</v>
          </cell>
          <cell r="AB1262">
            <v>-0.20000000298023221</v>
          </cell>
          <cell r="AC1262" t="str">
            <v>5244</v>
          </cell>
          <cell r="AD1262" t="str">
            <v>Dirección de Difusión y Cultura Estadística</v>
          </cell>
          <cell r="AF1262" t="str">
            <v>BYS - EQUIPOS AUDIVISUALES</v>
          </cell>
          <cell r="AG1262" t="str">
            <v>CE_11 - Elaborar un documento que consolide el diseño e implementación de la estrategia de comunicación y difusión de los resultados del Censo Económico a los grupos de interés.</v>
          </cell>
          <cell r="AH1262">
            <v>1</v>
          </cell>
          <cell r="AI1262">
            <v>0</v>
          </cell>
          <cell r="AJ1262">
            <v>0</v>
          </cell>
          <cell r="AK1262">
            <v>0</v>
          </cell>
          <cell r="AL1262">
            <v>0</v>
          </cell>
          <cell r="AM1262">
            <v>1</v>
          </cell>
          <cell r="AN1262" t="str">
            <v>CE_11</v>
          </cell>
          <cell r="AO1262">
            <v>36618327</v>
          </cell>
          <cell r="AP1262" t="str">
            <v>0</v>
          </cell>
          <cell r="AQ1262">
            <v>0</v>
          </cell>
          <cell r="AR1262" t="str">
            <v>0</v>
          </cell>
          <cell r="AS1262">
            <v>0</v>
          </cell>
          <cell r="AT1262">
            <v>36618327</v>
          </cell>
          <cell r="AU1262">
            <v>0</v>
          </cell>
        </row>
        <row r="1263">
          <cell r="A1263">
            <v>113950525</v>
          </cell>
          <cell r="B1263" t="str">
            <v>GIT Censo Económico</v>
          </cell>
          <cell r="C1263" t="str">
            <v>CE</v>
          </cell>
          <cell r="D1263" t="str">
            <v>CE_2025_DRA_BDC</v>
          </cell>
          <cell r="E1263" t="str">
            <v>Censo Economico</v>
          </cell>
          <cell r="F1263" t="str">
            <v>Producción de información estructural</v>
          </cell>
          <cell r="G1263" t="str">
            <v>Bases de datos Censal</v>
          </cell>
          <cell r="H1263" t="str">
            <v>CE-Producción de información estructural-Bases de datos Censal</v>
          </cell>
          <cell r="I1263" t="str">
            <v>202300000000099</v>
          </cell>
          <cell r="J1263" t="str">
            <v>DIRECCIÓN TERRITORIAL NOROCCIDENTE</v>
          </cell>
          <cell r="K1263" t="str">
            <v>MEDELLÍN</v>
          </cell>
          <cell r="L1263" t="str">
            <v>Insumo</v>
          </cell>
          <cell r="M1263" t="str">
            <v>Otros_gastos_operativos</v>
          </cell>
          <cell r="N1263">
            <v>1</v>
          </cell>
          <cell r="S1263">
            <v>156000</v>
          </cell>
          <cell r="T1263" t="str">
            <v>2025-03-03</v>
          </cell>
          <cell r="U1263">
            <v>156000</v>
          </cell>
          <cell r="V1263">
            <v>156000</v>
          </cell>
          <cell r="W1263">
            <v>0</v>
          </cell>
          <cell r="X1263" t="str">
            <v>no</v>
          </cell>
          <cell r="Y1263" t="str">
            <v>no</v>
          </cell>
          <cell r="Z1263" t="str">
            <v>40425</v>
          </cell>
          <cell r="AA1263">
            <v>156000</v>
          </cell>
          <cell r="AB1263">
            <v>0</v>
          </cell>
          <cell r="AC1263" t="str">
            <v>4822</v>
          </cell>
          <cell r="AD1263" t="str">
            <v>Dirección Territorial Medellín</v>
          </cell>
          <cell r="AF1263" t="str">
            <v>BARRIDO - COMUNICACIONES - TERRITORIAL - SUPERVISOR REFUERZO</v>
          </cell>
          <cell r="AG1263" t="str">
            <v>CE_02 - Informe operativo de recolección del Censo Económico Nacional Urbano CENU 2024 finalizado.
(Línea Base 2024 70%)</v>
          </cell>
          <cell r="AH1263">
            <v>1</v>
          </cell>
          <cell r="AI1263">
            <v>0</v>
          </cell>
          <cell r="AJ1263">
            <v>0</v>
          </cell>
          <cell r="AK1263">
            <v>0</v>
          </cell>
          <cell r="AL1263">
            <v>0</v>
          </cell>
          <cell r="AM1263">
            <v>1</v>
          </cell>
          <cell r="AN1263" t="str">
            <v>CE_02</v>
          </cell>
          <cell r="AO1263">
            <v>156000</v>
          </cell>
          <cell r="AP1263" t="str">
            <v>0</v>
          </cell>
          <cell r="AQ1263">
            <v>0</v>
          </cell>
          <cell r="AR1263" t="str">
            <v>0</v>
          </cell>
          <cell r="AS1263">
            <v>0</v>
          </cell>
          <cell r="AT1263">
            <v>156000</v>
          </cell>
          <cell r="AU1263">
            <v>0</v>
          </cell>
        </row>
        <row r="1264">
          <cell r="A1264">
            <v>65050525</v>
          </cell>
          <cell r="B1264" t="str">
            <v>GIT Censo Económico</v>
          </cell>
          <cell r="C1264" t="str">
            <v>CE</v>
          </cell>
          <cell r="D1264" t="str">
            <v>CE_2025_DRA_BDC</v>
          </cell>
          <cell r="E1264" t="str">
            <v>Censo Economico</v>
          </cell>
          <cell r="F1264" t="str">
            <v>Producción de información estructural</v>
          </cell>
          <cell r="G1264" t="str">
            <v>Bases de datos Censal</v>
          </cell>
          <cell r="H1264" t="str">
            <v>CE-Producción de información estructural-Bases de datos Censal</v>
          </cell>
          <cell r="I1264" t="str">
            <v>202300000000099</v>
          </cell>
          <cell r="J1264" t="str">
            <v>DIRECCIÓN TERRITORIAL NOROCCIDENTE</v>
          </cell>
          <cell r="K1264" t="str">
            <v>MEDELLÍN</v>
          </cell>
          <cell r="L1264" t="str">
            <v>Insumo</v>
          </cell>
          <cell r="M1264" t="str">
            <v>Otros_gastos_operativos</v>
          </cell>
          <cell r="N1264">
            <v>1</v>
          </cell>
          <cell r="S1264">
            <v>3312000</v>
          </cell>
          <cell r="T1264" t="str">
            <v>2025-01-15</v>
          </cell>
          <cell r="U1264">
            <v>3312000</v>
          </cell>
          <cell r="V1264">
            <v>3312000</v>
          </cell>
          <cell r="W1264">
            <v>0</v>
          </cell>
          <cell r="X1264" t="str">
            <v>no</v>
          </cell>
          <cell r="Y1264" t="str">
            <v>no</v>
          </cell>
          <cell r="Z1264" t="str">
            <v>37725</v>
          </cell>
          <cell r="AA1264">
            <v>3312000</v>
          </cell>
          <cell r="AB1264">
            <v>0</v>
          </cell>
          <cell r="AC1264" t="str">
            <v>4823</v>
          </cell>
          <cell r="AD1264" t="str">
            <v>Dirección Territorial Medellín</v>
          </cell>
          <cell r="AF1264" t="str">
            <v>BARRIDO - COMUNICACIONES - TERRITORIAL - CENSISTA RUTA</v>
          </cell>
          <cell r="AG1264" t="str">
            <v>CE_02 - Informe operativo de recolección del Censo Económico Nacional Urbano CENU 2024 finalizado.
(Línea Base 2024 70%)</v>
          </cell>
          <cell r="AH1264">
            <v>1</v>
          </cell>
          <cell r="AI1264">
            <v>0</v>
          </cell>
          <cell r="AJ1264">
            <v>0</v>
          </cell>
          <cell r="AK1264">
            <v>0</v>
          </cell>
          <cell r="AL1264">
            <v>0</v>
          </cell>
          <cell r="AM1264">
            <v>1</v>
          </cell>
          <cell r="AN1264" t="str">
            <v>CE_02</v>
          </cell>
          <cell r="AO1264">
            <v>3312000</v>
          </cell>
          <cell r="AP1264" t="str">
            <v>0</v>
          </cell>
          <cell r="AQ1264">
            <v>0</v>
          </cell>
          <cell r="AR1264" t="str">
            <v>0</v>
          </cell>
          <cell r="AS1264">
            <v>0</v>
          </cell>
          <cell r="AT1264">
            <v>3312000</v>
          </cell>
          <cell r="AU1264">
            <v>0</v>
          </cell>
        </row>
        <row r="1265">
          <cell r="A1265">
            <v>65150525</v>
          </cell>
          <cell r="B1265" t="str">
            <v>GIT Censo Económico</v>
          </cell>
          <cell r="C1265" t="str">
            <v>CE</v>
          </cell>
          <cell r="D1265" t="str">
            <v>CE_2025_DRA_BDC</v>
          </cell>
          <cell r="E1265" t="str">
            <v>Censo Economico</v>
          </cell>
          <cell r="F1265" t="str">
            <v>Producción de información estructural</v>
          </cell>
          <cell r="G1265" t="str">
            <v>Bases de datos Censal</v>
          </cell>
          <cell r="H1265" t="str">
            <v>CE-Producción de información estructural-Bases de datos Censal</v>
          </cell>
          <cell r="I1265" t="str">
            <v>202300000000099</v>
          </cell>
          <cell r="J1265" t="str">
            <v>DIRECCIÓN TERRITORIAL NOROCCIDENTE</v>
          </cell>
          <cell r="K1265" t="str">
            <v>MEDELLÍN</v>
          </cell>
          <cell r="L1265" t="str">
            <v>Insumo</v>
          </cell>
          <cell r="M1265" t="str">
            <v>Otros_gastos_operativos</v>
          </cell>
          <cell r="N1265">
            <v>1</v>
          </cell>
          <cell r="S1265">
            <v>144000</v>
          </cell>
          <cell r="T1265" t="str">
            <v>2025-03-03</v>
          </cell>
          <cell r="U1265">
            <v>144000</v>
          </cell>
          <cell r="V1265">
            <v>144000</v>
          </cell>
          <cell r="W1265">
            <v>0</v>
          </cell>
          <cell r="X1265" t="str">
            <v>no</v>
          </cell>
          <cell r="Y1265" t="str">
            <v>no</v>
          </cell>
          <cell r="Z1265" t="str">
            <v>40125</v>
          </cell>
          <cell r="AA1265">
            <v>144000</v>
          </cell>
          <cell r="AB1265">
            <v>0</v>
          </cell>
          <cell r="AC1265" t="str">
            <v>4826</v>
          </cell>
          <cell r="AD1265" t="str">
            <v>Dirección Territorial Medellín</v>
          </cell>
          <cell r="AF1265" t="str">
            <v>BARRIDO - COMUNICACIONES - TERRITORIAL - COORDINADOR RUTA</v>
          </cell>
          <cell r="AG1265" t="str">
            <v>CE_02 - Informe operativo de recolección del Censo Económico Nacional Urbano CENU 2024 finalizado.
(Línea Base 2024 70%)</v>
          </cell>
          <cell r="AH1265">
            <v>1</v>
          </cell>
          <cell r="AI1265">
            <v>0</v>
          </cell>
          <cell r="AJ1265">
            <v>0</v>
          </cell>
          <cell r="AK1265">
            <v>0</v>
          </cell>
          <cell r="AL1265">
            <v>0</v>
          </cell>
          <cell r="AM1265">
            <v>1</v>
          </cell>
          <cell r="AN1265" t="str">
            <v>CE_02</v>
          </cell>
          <cell r="AO1265">
            <v>144000</v>
          </cell>
          <cell r="AP1265" t="str">
            <v>0</v>
          </cell>
          <cell r="AQ1265">
            <v>0</v>
          </cell>
          <cell r="AR1265" t="str">
            <v>0</v>
          </cell>
          <cell r="AS1265">
            <v>0</v>
          </cell>
          <cell r="AT1265">
            <v>144000</v>
          </cell>
          <cell r="AU1265">
            <v>0</v>
          </cell>
        </row>
        <row r="1266">
          <cell r="A1266">
            <v>103750525</v>
          </cell>
          <cell r="B1266" t="str">
            <v>GIT Censo Económico</v>
          </cell>
          <cell r="C1266" t="str">
            <v>CE</v>
          </cell>
          <cell r="D1266" t="str">
            <v>CE_2025_DRA_BDC</v>
          </cell>
          <cell r="E1266" t="str">
            <v>Censo Economico</v>
          </cell>
          <cell r="F1266" t="str">
            <v>Producción de información estructural</v>
          </cell>
          <cell r="G1266" t="str">
            <v>Bases de datos Censal</v>
          </cell>
          <cell r="H1266" t="str">
            <v>CE-Producción de información estructural-Bases de datos Censal</v>
          </cell>
          <cell r="I1266" t="str">
            <v>202300000000099</v>
          </cell>
          <cell r="J1266" t="str">
            <v>DIRECCIÓN TERRITORIAL NORTE</v>
          </cell>
          <cell r="K1266" t="str">
            <v>SINCELEJO</v>
          </cell>
          <cell r="L1266" t="str">
            <v>Insumo</v>
          </cell>
          <cell r="M1266" t="str">
            <v>Otros_gastos_operativos</v>
          </cell>
          <cell r="N1266">
            <v>1</v>
          </cell>
          <cell r="S1266">
            <v>72000</v>
          </cell>
          <cell r="T1266" t="str">
            <v>2025-02-03</v>
          </cell>
          <cell r="U1266">
            <v>72000</v>
          </cell>
          <cell r="V1266">
            <v>72000</v>
          </cell>
          <cell r="W1266">
            <v>0</v>
          </cell>
          <cell r="X1266" t="str">
            <v>NO</v>
          </cell>
          <cell r="Y1266" t="str">
            <v>NO</v>
          </cell>
          <cell r="Z1266" t="str">
            <v>67725</v>
          </cell>
          <cell r="AA1266">
            <v>72000</v>
          </cell>
          <cell r="AB1266">
            <v>0</v>
          </cell>
          <cell r="AC1266" t="str">
            <v>1813</v>
          </cell>
          <cell r="AD1266" t="str">
            <v>Dirección Territorial Barranquilla</v>
          </cell>
          <cell r="AF1266" t="str">
            <v>BARRIDO - COMUNICACIONES - TERRITORIAL - SUPERVISOR RUTA</v>
          </cell>
          <cell r="AG1266" t="str">
            <v>CE_02 - Informe operativo de recolección del Censo Económico Nacional Urbano CENU 2024 finalizado.
(Línea Base 2024 70%)</v>
          </cell>
          <cell r="AH1266">
            <v>1</v>
          </cell>
          <cell r="AI1266">
            <v>0</v>
          </cell>
          <cell r="AJ1266">
            <v>0</v>
          </cell>
          <cell r="AK1266">
            <v>0</v>
          </cell>
          <cell r="AL1266">
            <v>0</v>
          </cell>
          <cell r="AM1266">
            <v>1</v>
          </cell>
          <cell r="AN1266" t="str">
            <v>CE_02</v>
          </cell>
          <cell r="AO1266">
            <v>72000</v>
          </cell>
          <cell r="AP1266" t="str">
            <v>0</v>
          </cell>
          <cell r="AQ1266">
            <v>0</v>
          </cell>
          <cell r="AR1266" t="str">
            <v>0</v>
          </cell>
          <cell r="AS1266">
            <v>0</v>
          </cell>
          <cell r="AT1266">
            <v>72000</v>
          </cell>
          <cell r="AU1266">
            <v>0</v>
          </cell>
        </row>
        <row r="1267">
          <cell r="A1267">
            <v>100850525</v>
          </cell>
          <cell r="B1267" t="str">
            <v>GIT Censo Económico</v>
          </cell>
          <cell r="C1267" t="str">
            <v>CE</v>
          </cell>
          <cell r="D1267" t="str">
            <v>CE_2025_DRA_BDC</v>
          </cell>
          <cell r="E1267" t="str">
            <v>Censo Economico</v>
          </cell>
          <cell r="F1267" t="str">
            <v>Producción de información estructural</v>
          </cell>
          <cell r="G1267" t="str">
            <v>Bases de datos Censal</v>
          </cell>
          <cell r="H1267" t="str">
            <v>CE-Producción de información estructural-Bases de datos Censal</v>
          </cell>
          <cell r="I1267" t="str">
            <v>202300000000099</v>
          </cell>
          <cell r="J1267" t="str">
            <v>DIRECCIÓN TERRITORIAL CENTRO OCCIDENTE</v>
          </cell>
          <cell r="K1267" t="str">
            <v>IBAGUÉ_MAN</v>
          </cell>
          <cell r="L1267" t="str">
            <v>Insumo</v>
          </cell>
          <cell r="M1267" t="str">
            <v>Otros_gastos_operativos</v>
          </cell>
          <cell r="N1267">
            <v>1</v>
          </cell>
          <cell r="S1267">
            <v>1447116.94</v>
          </cell>
          <cell r="T1267" t="str">
            <v>2025-01-27</v>
          </cell>
          <cell r="U1267">
            <v>1447116.94</v>
          </cell>
          <cell r="V1267">
            <v>1447116.94</v>
          </cell>
          <cell r="W1267">
            <v>0</v>
          </cell>
          <cell r="X1267" t="str">
            <v>no</v>
          </cell>
          <cell r="Y1267" t="str">
            <v>no</v>
          </cell>
          <cell r="Z1267" t="str">
            <v>34325</v>
          </cell>
          <cell r="AA1267">
            <v>1447116.94</v>
          </cell>
          <cell r="AB1267">
            <v>0</v>
          </cell>
          <cell r="AC1267" t="str">
            <v>604</v>
          </cell>
          <cell r="AD1267" t="str">
            <v>FUN_FONDANE</v>
          </cell>
          <cell r="AF1267" t="str">
            <v>COM - SERVICIOS PÚBLICOS</v>
          </cell>
          <cell r="AG1267" t="str">
            <v>CE_02 - Informe operativo de recolección del Censo Económico Nacional Urbano CENU 2024 finalizado.
(Línea Base 2024 70%)</v>
          </cell>
          <cell r="AH1267">
            <v>1</v>
          </cell>
          <cell r="AI1267">
            <v>0</v>
          </cell>
          <cell r="AJ1267">
            <v>0</v>
          </cell>
          <cell r="AK1267">
            <v>0</v>
          </cell>
          <cell r="AL1267">
            <v>0</v>
          </cell>
          <cell r="AM1267">
            <v>1</v>
          </cell>
          <cell r="AN1267" t="str">
            <v>CE_02</v>
          </cell>
          <cell r="AO1267">
            <v>1447116.94</v>
          </cell>
          <cell r="AP1267" t="str">
            <v>0</v>
          </cell>
          <cell r="AQ1267">
            <v>0</v>
          </cell>
          <cell r="AR1267" t="str">
            <v>0</v>
          </cell>
          <cell r="AS1267">
            <v>0</v>
          </cell>
          <cell r="AT1267">
            <v>1447116.94</v>
          </cell>
          <cell r="AU1267">
            <v>0</v>
          </cell>
        </row>
        <row r="1268">
          <cell r="A1268">
            <v>105150525</v>
          </cell>
          <cell r="B1268" t="str">
            <v>GIT Censo Económico</v>
          </cell>
          <cell r="C1268" t="str">
            <v>CE</v>
          </cell>
          <cell r="D1268" t="str">
            <v>CE_2025_DRA_BDC</v>
          </cell>
          <cell r="E1268" t="str">
            <v>Censo Economico</v>
          </cell>
          <cell r="F1268" t="str">
            <v>Producción de información estructural</v>
          </cell>
          <cell r="G1268" t="str">
            <v>Bases de datos Censal</v>
          </cell>
          <cell r="H1268" t="str">
            <v>CE-Producción de información estructural-Bases de datos Censal</v>
          </cell>
          <cell r="I1268" t="str">
            <v>202300000000099</v>
          </cell>
          <cell r="J1268" t="str">
            <v>DIRECCIÓN TERRITORIAL SUR OCCIDENTE</v>
          </cell>
          <cell r="K1268" t="str">
            <v>CALI</v>
          </cell>
          <cell r="L1268" t="str">
            <v>Insumo</v>
          </cell>
          <cell r="M1268" t="str">
            <v>Otros_gastos_operativos</v>
          </cell>
          <cell r="N1268">
            <v>1</v>
          </cell>
          <cell r="S1268">
            <v>144000</v>
          </cell>
          <cell r="T1268" t="str">
            <v>2025-02-03</v>
          </cell>
          <cell r="U1268">
            <v>144000</v>
          </cell>
          <cell r="V1268">
            <v>144000</v>
          </cell>
          <cell r="W1268">
            <v>0</v>
          </cell>
          <cell r="X1268" t="str">
            <v>NO</v>
          </cell>
          <cell r="Y1268" t="str">
            <v>NO</v>
          </cell>
          <cell r="Z1268" t="str">
            <v>41525</v>
          </cell>
          <cell r="AA1268">
            <v>144000</v>
          </cell>
          <cell r="AB1268">
            <v>0</v>
          </cell>
          <cell r="AC1268" t="str">
            <v>1632</v>
          </cell>
          <cell r="AD1268" t="str">
            <v>Dirección Territorial Cali</v>
          </cell>
          <cell r="AF1268" t="str">
            <v>BARRIDO - COMUNICACIONES - TERRITORIAL - SUPERVISOR RUTA</v>
          </cell>
          <cell r="AG1268" t="str">
            <v>CE_02 - Informe operativo de recolección del Censo Económico Nacional Urbano CENU 2024 finalizado.
(Línea Base 2024 70%)</v>
          </cell>
          <cell r="AH1268">
            <v>1</v>
          </cell>
          <cell r="AI1268">
            <v>0</v>
          </cell>
          <cell r="AJ1268">
            <v>0</v>
          </cell>
          <cell r="AK1268">
            <v>0</v>
          </cell>
          <cell r="AL1268">
            <v>0</v>
          </cell>
          <cell r="AM1268">
            <v>1</v>
          </cell>
          <cell r="AN1268" t="str">
            <v>CE_02</v>
          </cell>
          <cell r="AO1268">
            <v>144000</v>
          </cell>
          <cell r="AP1268" t="str">
            <v>0</v>
          </cell>
          <cell r="AQ1268">
            <v>0</v>
          </cell>
          <cell r="AR1268" t="str">
            <v>0</v>
          </cell>
          <cell r="AS1268">
            <v>0</v>
          </cell>
          <cell r="AT1268">
            <v>144000</v>
          </cell>
          <cell r="AU1268">
            <v>0</v>
          </cell>
        </row>
        <row r="1269">
          <cell r="A1269">
            <v>105850525</v>
          </cell>
          <cell r="B1269" t="str">
            <v>GIT Censo Económico</v>
          </cell>
          <cell r="C1269" t="str">
            <v>CE</v>
          </cell>
          <cell r="D1269" t="str">
            <v>CE_2025_DRA_BDC</v>
          </cell>
          <cell r="E1269" t="str">
            <v>Censo Economico</v>
          </cell>
          <cell r="F1269" t="str">
            <v>Producción de información estructural</v>
          </cell>
          <cell r="G1269" t="str">
            <v>Bases de datos Censal</v>
          </cell>
          <cell r="H1269" t="str">
            <v>CE-Producción de información estructural-Bases de datos Censal</v>
          </cell>
          <cell r="I1269" t="str">
            <v>202300000000099</v>
          </cell>
          <cell r="J1269" t="str">
            <v>DIRECCIÓN TERRITORIAL SUR OCCIDENTE</v>
          </cell>
          <cell r="K1269" t="str">
            <v>POPAYÁN</v>
          </cell>
          <cell r="L1269" t="str">
            <v>Insumo</v>
          </cell>
          <cell r="M1269" t="str">
            <v>Otros_gastos_operativos</v>
          </cell>
          <cell r="N1269">
            <v>1</v>
          </cell>
          <cell r="S1269">
            <v>144000</v>
          </cell>
          <cell r="T1269" t="str">
            <v>2025-02-03</v>
          </cell>
          <cell r="U1269">
            <v>144000</v>
          </cell>
          <cell r="V1269">
            <v>144000</v>
          </cell>
          <cell r="W1269">
            <v>0</v>
          </cell>
          <cell r="X1269" t="str">
            <v>NO</v>
          </cell>
          <cell r="Y1269" t="str">
            <v>NO</v>
          </cell>
          <cell r="Z1269" t="str">
            <v>41325</v>
          </cell>
          <cell r="AA1269">
            <v>144000</v>
          </cell>
          <cell r="AB1269">
            <v>0</v>
          </cell>
          <cell r="AC1269" t="str">
            <v>1622</v>
          </cell>
          <cell r="AD1269" t="str">
            <v>Dirección Territorial Cali</v>
          </cell>
          <cell r="AF1269" t="str">
            <v>BARRIDO - COMUNICACIONES - TERRITORIAL - COORDINADOR RUTA</v>
          </cell>
          <cell r="AG1269" t="str">
            <v>CE_02 - Informe operativo de recolección del Censo Económico Nacional Urbano CENU 2024 finalizado.
(Línea Base 2024 70%)</v>
          </cell>
          <cell r="AH1269">
            <v>1</v>
          </cell>
          <cell r="AI1269">
            <v>0</v>
          </cell>
          <cell r="AJ1269">
            <v>0</v>
          </cell>
          <cell r="AK1269">
            <v>0</v>
          </cell>
          <cell r="AL1269">
            <v>0</v>
          </cell>
          <cell r="AM1269">
            <v>1</v>
          </cell>
          <cell r="AN1269" t="str">
            <v>CE_02</v>
          </cell>
          <cell r="AO1269">
            <v>144000</v>
          </cell>
          <cell r="AP1269" t="str">
            <v>0</v>
          </cell>
          <cell r="AQ1269">
            <v>0</v>
          </cell>
          <cell r="AR1269" t="str">
            <v>0</v>
          </cell>
          <cell r="AS1269">
            <v>0</v>
          </cell>
          <cell r="AT1269">
            <v>144000</v>
          </cell>
          <cell r="AU1269">
            <v>0</v>
          </cell>
        </row>
        <row r="1270">
          <cell r="A1270">
            <v>154950525</v>
          </cell>
          <cell r="B1270" t="str">
            <v>GIT Censo Económico</v>
          </cell>
          <cell r="C1270" t="str">
            <v>CE</v>
          </cell>
          <cell r="D1270" t="str">
            <v>CE_2025_DICE_SE</v>
          </cell>
          <cell r="E1270" t="str">
            <v>Censo Economico</v>
          </cell>
          <cell r="F1270" t="str">
            <v>Producción de información estructural</v>
          </cell>
          <cell r="G1270" t="str">
            <v>Servicio de evaluación</v>
          </cell>
          <cell r="H1270" t="str">
            <v>CE-Producción de información estructural-Servicio de evaluación</v>
          </cell>
          <cell r="I1270" t="str">
            <v>202300000000099</v>
          </cell>
          <cell r="J1270" t="str">
            <v>DIRECCIÓN TERRITORIAL CENTRAL</v>
          </cell>
          <cell r="K1270" t="str">
            <v>DANE CENTRAL</v>
          </cell>
          <cell r="L1270" t="str">
            <v>Insumo</v>
          </cell>
          <cell r="M1270" t="str">
            <v>Otros_gastos_operativos</v>
          </cell>
          <cell r="N1270">
            <v>1</v>
          </cell>
          <cell r="S1270">
            <v>0.32</v>
          </cell>
          <cell r="T1270" t="str">
            <v>2025-11-03</v>
          </cell>
          <cell r="U1270">
            <v>0.32</v>
          </cell>
          <cell r="W1270">
            <v>0.32</v>
          </cell>
          <cell r="X1270" t="str">
            <v>NO</v>
          </cell>
          <cell r="Y1270" t="str">
            <v>NO</v>
          </cell>
          <cell r="AF1270" t="str">
            <v>Saldo de contratación</v>
          </cell>
          <cell r="AG1270" t="str">
            <v>CE_11 - Elaborar un documento que consolide el diseño e implementación de la estrategia de comunicación y difusión de los resultados del Censo Económico a los grupos de interés.</v>
          </cell>
          <cell r="AH1270">
            <v>1</v>
          </cell>
          <cell r="AI1270" t="str">
            <v/>
          </cell>
          <cell r="AJ1270">
            <v>0</v>
          </cell>
          <cell r="AK1270" t="str">
            <v/>
          </cell>
          <cell r="AL1270">
            <v>0</v>
          </cell>
          <cell r="AM1270">
            <v>1</v>
          </cell>
          <cell r="AN1270" t="str">
            <v xml:space="preserve">CE_11 </v>
          </cell>
          <cell r="AO1270">
            <v>0.32</v>
          </cell>
          <cell r="AP1270" t="str">
            <v/>
          </cell>
          <cell r="AQ1270">
            <v>0</v>
          </cell>
          <cell r="AR1270" t="str">
            <v/>
          </cell>
          <cell r="AS1270">
            <v>0</v>
          </cell>
          <cell r="AT1270">
            <v>0.32</v>
          </cell>
          <cell r="AU1270">
            <v>0</v>
          </cell>
        </row>
        <row r="1271">
          <cell r="A1271">
            <v>38550525</v>
          </cell>
          <cell r="B1271" t="str">
            <v>GIT Censo Económico</v>
          </cell>
          <cell r="C1271" t="str">
            <v>CE</v>
          </cell>
          <cell r="D1271" t="str">
            <v>CE_2025_DICE_SE</v>
          </cell>
          <cell r="E1271" t="str">
            <v>Censo Economico</v>
          </cell>
          <cell r="F1271" t="str">
            <v>Producción de información estructural</v>
          </cell>
          <cell r="G1271" t="str">
            <v>Servicio de evaluación</v>
          </cell>
          <cell r="H1271" t="str">
            <v>CE-Producción de información estructural-Servicio de evaluación</v>
          </cell>
          <cell r="I1271" t="str">
            <v>202300000000099</v>
          </cell>
          <cell r="J1271" t="str">
            <v>DIRECCIÓN TERRITORIAL CENTRAL</v>
          </cell>
          <cell r="K1271" t="str">
            <v>DANE CENTRAL</v>
          </cell>
          <cell r="L1271" t="str">
            <v>Insumo</v>
          </cell>
          <cell r="M1271" t="str">
            <v>Impresos</v>
          </cell>
          <cell r="N1271">
            <v>1</v>
          </cell>
          <cell r="S1271">
            <v>41412000</v>
          </cell>
          <cell r="T1271" t="str">
            <v>2025-05-01</v>
          </cell>
          <cell r="U1271">
            <v>41412000</v>
          </cell>
          <cell r="V1271">
            <v>41412000</v>
          </cell>
          <cell r="W1271">
            <v>0</v>
          </cell>
          <cell r="X1271" t="str">
            <v>no</v>
          </cell>
          <cell r="Y1271" t="str">
            <v>no</v>
          </cell>
          <cell r="Z1271" t="str">
            <v>92825</v>
          </cell>
          <cell r="AA1271">
            <v>41412000</v>
          </cell>
          <cell r="AB1271">
            <v>0</v>
          </cell>
          <cell r="AC1271" t="str">
            <v>4771</v>
          </cell>
          <cell r="AD1271" t="str">
            <v>GIT Censo Económico</v>
          </cell>
          <cell r="AF1271" t="str">
            <v>IMPRESOS - -</v>
          </cell>
          <cell r="AG1271" t="str">
            <v>CE_11 - Elaborar un documento que consolide el diseño e implementación de la estrategia de comunicación y difusión de los resultados del Censo Económico a los grupos de interés.</v>
          </cell>
          <cell r="AH1271">
            <v>1</v>
          </cell>
          <cell r="AI1271">
            <v>0</v>
          </cell>
          <cell r="AJ1271">
            <v>0</v>
          </cell>
          <cell r="AK1271">
            <v>0</v>
          </cell>
          <cell r="AL1271">
            <v>0</v>
          </cell>
          <cell r="AM1271">
            <v>1</v>
          </cell>
          <cell r="AN1271" t="str">
            <v>CE_11</v>
          </cell>
          <cell r="AO1271">
            <v>41412000</v>
          </cell>
          <cell r="AP1271" t="str">
            <v>0</v>
          </cell>
          <cell r="AQ1271">
            <v>0</v>
          </cell>
          <cell r="AR1271" t="str">
            <v>0</v>
          </cell>
          <cell r="AS1271">
            <v>0</v>
          </cell>
          <cell r="AT1271">
            <v>41412000</v>
          </cell>
          <cell r="AU1271">
            <v>0</v>
          </cell>
        </row>
        <row r="1272">
          <cell r="A1272">
            <v>39050525</v>
          </cell>
          <cell r="B1272" t="str">
            <v>GIT Censo Económico</v>
          </cell>
          <cell r="C1272" t="str">
            <v>CE</v>
          </cell>
          <cell r="D1272" t="str">
            <v>CE_2025_SISTEMAS_BDC</v>
          </cell>
          <cell r="E1272" t="str">
            <v>Censo Economico</v>
          </cell>
          <cell r="F1272" t="str">
            <v>Producción de información estructural</v>
          </cell>
          <cell r="G1272" t="str">
            <v>Bases de datos Censal</v>
          </cell>
          <cell r="H1272" t="str">
            <v>CE-Producción de información estructural-Bases de datos Censal</v>
          </cell>
          <cell r="I1272" t="str">
            <v>202300000000099</v>
          </cell>
          <cell r="J1272" t="str">
            <v>DIRECCIÓN TERRITORIAL CENTRAL</v>
          </cell>
          <cell r="K1272" t="str">
            <v>DANE CENTRAL</v>
          </cell>
          <cell r="L1272" t="str">
            <v>Insumo</v>
          </cell>
          <cell r="M1272" t="str">
            <v>Otros_gastos_operativos</v>
          </cell>
          <cell r="N1272">
            <v>1</v>
          </cell>
          <cell r="S1272">
            <v>2052868395</v>
          </cell>
          <cell r="T1272" t="str">
            <v>2025-04-01</v>
          </cell>
          <cell r="U1272">
            <v>2052868395</v>
          </cell>
          <cell r="V1272">
            <v>2052868394.95</v>
          </cell>
          <cell r="W1272">
            <v>4.999995231628418E-2</v>
          </cell>
          <cell r="X1272" t="str">
            <v>no</v>
          </cell>
          <cell r="Y1272" t="str">
            <v>no</v>
          </cell>
          <cell r="Z1272" t="str">
            <v>28825</v>
          </cell>
          <cell r="AA1272">
            <v>2052868394.95</v>
          </cell>
          <cell r="AB1272">
            <v>4.999995231628418E-2</v>
          </cell>
          <cell r="AC1272" t="str">
            <v>2064</v>
          </cell>
          <cell r="AD1272" t="str">
            <v>Oficina de Sistemas</v>
          </cell>
          <cell r="AF1272" t="str">
            <v>SERVICIOS DE CONECTIVIDAD - -</v>
          </cell>
          <cell r="AG1272" t="str">
            <v>CE_04 - Atender los requerimientos de análisis y procesamiento geoestadístico de los datos resultantes del CENU derivados del proceso de difusión de la operación estadística</v>
          </cell>
          <cell r="AH1272">
            <v>1</v>
          </cell>
          <cell r="AI1272">
            <v>0</v>
          </cell>
          <cell r="AJ1272">
            <v>0</v>
          </cell>
          <cell r="AK1272">
            <v>0</v>
          </cell>
          <cell r="AL1272">
            <v>0</v>
          </cell>
          <cell r="AM1272">
            <v>1</v>
          </cell>
          <cell r="AN1272" t="str">
            <v>CE_04</v>
          </cell>
          <cell r="AO1272">
            <v>2052868395</v>
          </cell>
          <cell r="AP1272" t="str">
            <v>0</v>
          </cell>
          <cell r="AQ1272">
            <v>0</v>
          </cell>
          <cell r="AR1272" t="str">
            <v>0</v>
          </cell>
          <cell r="AS1272">
            <v>0</v>
          </cell>
          <cell r="AT1272">
            <v>2052868395</v>
          </cell>
          <cell r="AU1272">
            <v>0</v>
          </cell>
        </row>
        <row r="1273">
          <cell r="A1273">
            <v>100950525</v>
          </cell>
          <cell r="B1273" t="str">
            <v>GIT Censo Económico</v>
          </cell>
          <cell r="C1273" t="str">
            <v>CE</v>
          </cell>
          <cell r="D1273" t="str">
            <v>CE_2025_DRA_BDC</v>
          </cell>
          <cell r="E1273" t="str">
            <v>Censo Economico</v>
          </cell>
          <cell r="F1273" t="str">
            <v>Producción de información estructural</v>
          </cell>
          <cell r="G1273" t="str">
            <v>Bases de datos Censal</v>
          </cell>
          <cell r="H1273" t="str">
            <v>CE-Producción de información estructural-Bases de datos Censal</v>
          </cell>
          <cell r="I1273" t="str">
            <v>202300000000099</v>
          </cell>
          <cell r="J1273" t="str">
            <v>DIRECCIÓN TERRITORIAL CENTRO OCCIDENTE</v>
          </cell>
          <cell r="K1273" t="str">
            <v>MANIZALES_MAN</v>
          </cell>
          <cell r="L1273" t="str">
            <v>Insumo</v>
          </cell>
          <cell r="M1273" t="str">
            <v>Otros_gastos_operativos</v>
          </cell>
          <cell r="N1273">
            <v>1</v>
          </cell>
          <cell r="S1273">
            <v>498218</v>
          </cell>
          <cell r="T1273" t="str">
            <v>2025-01-27</v>
          </cell>
          <cell r="U1273">
            <v>498218</v>
          </cell>
          <cell r="V1273">
            <v>498218</v>
          </cell>
          <cell r="W1273">
            <v>0</v>
          </cell>
          <cell r="X1273" t="str">
            <v>NO</v>
          </cell>
          <cell r="Y1273" t="str">
            <v>NO</v>
          </cell>
          <cell r="Z1273" t="str">
            <v>34425</v>
          </cell>
          <cell r="AA1273">
            <v>498218</v>
          </cell>
          <cell r="AB1273">
            <v>0</v>
          </cell>
          <cell r="AC1273" t="str">
            <v>605</v>
          </cell>
          <cell r="AD1273" t="str">
            <v>Dirección Territorial Manizales</v>
          </cell>
          <cell r="AF1273" t="str">
            <v>COM - SERVICIOS PÚBLICOS</v>
          </cell>
          <cell r="AG1273" t="str">
            <v>CE_02 - Informe operativo de recolección del Censo Económico Nacional Urbano CENU 2024 finalizado.
(Línea Base 2024 70%)</v>
          </cell>
          <cell r="AH1273">
            <v>1</v>
          </cell>
          <cell r="AI1273">
            <v>0</v>
          </cell>
          <cell r="AJ1273">
            <v>0</v>
          </cell>
          <cell r="AK1273">
            <v>0</v>
          </cell>
          <cell r="AL1273">
            <v>0</v>
          </cell>
          <cell r="AM1273">
            <v>1</v>
          </cell>
          <cell r="AN1273" t="str">
            <v>CE_02</v>
          </cell>
          <cell r="AO1273">
            <v>498218</v>
          </cell>
          <cell r="AP1273" t="str">
            <v>0</v>
          </cell>
          <cell r="AQ1273">
            <v>0</v>
          </cell>
          <cell r="AR1273" t="str">
            <v>0</v>
          </cell>
          <cell r="AS1273">
            <v>0</v>
          </cell>
          <cell r="AT1273">
            <v>498218</v>
          </cell>
          <cell r="AU1273">
            <v>0</v>
          </cell>
        </row>
        <row r="1274">
          <cell r="A1274">
            <v>2947101025</v>
          </cell>
          <cell r="B1274" t="str">
            <v>GIT Gestión Documental</v>
          </cell>
          <cell r="C1274" t="str">
            <v>GD</v>
          </cell>
          <cell r="D1274" t="str">
            <v>GESTION_DOC_2025_SGD</v>
          </cell>
          <cell r="E1274" t="str">
            <v>Gestión Documental</v>
          </cell>
          <cell r="F1274" t="str">
            <v>Optimización de la gestión documental</v>
          </cell>
          <cell r="G1274" t="str">
            <v>SERVICIO DE GESTIÓN DOCUMENTAL</v>
          </cell>
          <cell r="H1274" t="str">
            <v>GD-Optimización de la gestión documental-SERVICIO DE GESTIÓN DOCUMENTAL</v>
          </cell>
          <cell r="I1274" t="str">
            <v>202400000000149</v>
          </cell>
          <cell r="J1274" t="str">
            <v>DIRECCIÓN TERRITORIAL CENTRAL</v>
          </cell>
          <cell r="K1274" t="str">
            <v>DANE CENTRAL</v>
          </cell>
          <cell r="L1274" t="str">
            <v>Talento Humano</v>
          </cell>
          <cell r="M1274" t="str">
            <v>Asistencial</v>
          </cell>
          <cell r="N1274" t="str">
            <v>5</v>
          </cell>
          <cell r="O1274">
            <v>8</v>
          </cell>
          <cell r="P1274" t="str">
            <v>21</v>
          </cell>
          <cell r="Q1274" t="str">
            <v>8.7000000000</v>
          </cell>
          <cell r="R1274">
            <v>100</v>
          </cell>
          <cell r="S1274">
            <v>3800000</v>
          </cell>
          <cell r="T1274" t="str">
            <v>2025-03-17</v>
          </cell>
          <cell r="U1274">
            <v>165300000</v>
          </cell>
          <cell r="V1274">
            <v>165300000</v>
          </cell>
          <cell r="W1274">
            <v>0</v>
          </cell>
          <cell r="X1274" t="str">
            <v>NO</v>
          </cell>
          <cell r="Y1274" t="str">
            <v>NO</v>
          </cell>
          <cell r="Z1274" t="str">
            <v>92925</v>
          </cell>
          <cell r="AA1274">
            <v>165300000</v>
          </cell>
          <cell r="AB1274">
            <v>0</v>
          </cell>
          <cell r="AC1274" t="str">
            <v>4310</v>
          </cell>
          <cell r="AD1274" t="str">
            <v>Administrativa</v>
          </cell>
          <cell r="AF1274" t="str">
            <v>Apoyos técnicos procesos documentales - -</v>
          </cell>
          <cell r="AG1274" t="str">
            <v>SG_ADM_10-Actualizar los instrumentos archivísticos (aprobados por el Comité de Gestión y Desempeño Institucional) de acuerdo con la normativa vigente, orientados a fortalecer la planeación de la gestión documental de la Entidad.</v>
          </cell>
          <cell r="AH1274">
            <v>0.34</v>
          </cell>
          <cell r="AI1274" t="str">
            <v>SG_ADM_09-Aplicar las Tablas de Retención Documental convalidadas en 500 unidades documentales del Archivo Central de DANE CAN, para la conservación de los documentos producidos por la Entidad.</v>
          </cell>
          <cell r="AJ1274">
            <v>0.33</v>
          </cell>
          <cell r="AK1274" t="str">
            <v>SG_ADM_08-Implementar las Tablas de Valoración Documental convalidadas en 67  metros lineales del fondo acumulado, para la conservación de los documentos producidos por la Entidad.</v>
          </cell>
          <cell r="AL1274">
            <v>0.33</v>
          </cell>
          <cell r="AM1274">
            <v>1</v>
          </cell>
          <cell r="AN1274" t="str">
            <v>SG_ADM_10</v>
          </cell>
          <cell r="AO1274">
            <v>56202000.000000007</v>
          </cell>
          <cell r="AP1274" t="str">
            <v>SG_ADM_09</v>
          </cell>
          <cell r="AQ1274">
            <v>54549000</v>
          </cell>
          <cell r="AR1274" t="str">
            <v>SG_ADM_08</v>
          </cell>
          <cell r="AS1274">
            <v>54549000</v>
          </cell>
          <cell r="AT1274">
            <v>165300000</v>
          </cell>
          <cell r="AU1274">
            <v>0</v>
          </cell>
        </row>
        <row r="1275">
          <cell r="A1275">
            <v>2946101025</v>
          </cell>
          <cell r="B1275" t="str">
            <v>GIT Gestión Documental</v>
          </cell>
          <cell r="C1275" t="str">
            <v>GD</v>
          </cell>
          <cell r="D1275" t="str">
            <v>GESTION_DOC_2025_SGD</v>
          </cell>
          <cell r="E1275" t="str">
            <v>Gestión Documental</v>
          </cell>
          <cell r="F1275" t="str">
            <v>Optimización de la gestión documental</v>
          </cell>
          <cell r="G1275" t="str">
            <v>SERVICIO DE GESTIÓN DOCUMENTAL</v>
          </cell>
          <cell r="H1275" t="str">
            <v>GD-Optimización de la gestión documental-SERVICIO DE GESTIÓN DOCUMENTAL</v>
          </cell>
          <cell r="I1275" t="str">
            <v>202400000000149</v>
          </cell>
          <cell r="J1275" t="str">
            <v>DIRECCIÓN TERRITORIAL CENTRAL</v>
          </cell>
          <cell r="K1275" t="str">
            <v>DANE CENTRAL</v>
          </cell>
          <cell r="L1275" t="str">
            <v>Talento Humano</v>
          </cell>
          <cell r="M1275" t="str">
            <v>Profesional</v>
          </cell>
          <cell r="N1275" t="str">
            <v>1</v>
          </cell>
          <cell r="O1275">
            <v>2</v>
          </cell>
          <cell r="P1275" t="str">
            <v>19</v>
          </cell>
          <cell r="Q1275" t="str">
            <v>2.6333333333</v>
          </cell>
          <cell r="R1275">
            <v>100</v>
          </cell>
          <cell r="S1275">
            <v>6500000</v>
          </cell>
          <cell r="T1275" t="str">
            <v>2025-03-17</v>
          </cell>
          <cell r="U1275">
            <v>17116666.670000002</v>
          </cell>
          <cell r="V1275">
            <v>17116666.600000001</v>
          </cell>
          <cell r="W1275">
            <v>7.0000000298023224E-2</v>
          </cell>
          <cell r="X1275" t="str">
            <v>NO</v>
          </cell>
          <cell r="Y1275" t="str">
            <v>NO</v>
          </cell>
          <cell r="Z1275" t="str">
            <v>36625</v>
          </cell>
          <cell r="AA1275">
            <v>17116666.600000001</v>
          </cell>
          <cell r="AB1275">
            <v>7.0000000298023224E-2</v>
          </cell>
          <cell r="AC1275" t="str">
            <v>498</v>
          </cell>
          <cell r="AD1275" t="str">
            <v>GIT Gestión Documental</v>
          </cell>
          <cell r="AF1275" t="str">
            <v>Profesional Lider Técnico Procesos de Gestión Documental - -</v>
          </cell>
          <cell r="AG1275" t="str">
            <v>SG_ADM_10-Actualizar los instrumentos archivísticos (aprobados por el Comité de Gestión y Desempeño Institucional) de acuerdo con la normativa vigente, orientados a fortalecer la planeación de la gestión documental de la Entidad.</v>
          </cell>
          <cell r="AH1275">
            <v>0.34</v>
          </cell>
          <cell r="AI1275" t="str">
            <v>SG_ADM_09-Aplicar las Tablas de Retención Documental convalidadas en 500 unidades documentales del Archivo Central de DANE CAN, para la conservación de los documentos producidos por la Entidad.</v>
          </cell>
          <cell r="AJ1275">
            <v>0.33</v>
          </cell>
          <cell r="AK1275" t="str">
            <v>SG_ADM_08-Implementar las Tablas de Valoración Documental convalidadas en 67  metros lineales del fondo acumulado, para la conservación de los documentos producidos por la Entidad.</v>
          </cell>
          <cell r="AL1275">
            <v>0.33</v>
          </cell>
          <cell r="AM1275">
            <v>1</v>
          </cell>
          <cell r="AN1275" t="str">
            <v>SG_ADM_10</v>
          </cell>
          <cell r="AO1275">
            <v>5819666.6678000009</v>
          </cell>
          <cell r="AP1275" t="str">
            <v>SG_ADM_09</v>
          </cell>
          <cell r="AQ1275">
            <v>5648500.0011000009</v>
          </cell>
          <cell r="AR1275" t="str">
            <v>SG_ADM_08</v>
          </cell>
          <cell r="AS1275">
            <v>5648500.0011000009</v>
          </cell>
          <cell r="AT1275">
            <v>17116666.670000002</v>
          </cell>
          <cell r="AU1275">
            <v>0</v>
          </cell>
        </row>
        <row r="1276">
          <cell r="A1276">
            <v>2945101025</v>
          </cell>
          <cell r="B1276" t="str">
            <v>GIT Gestión Documental</v>
          </cell>
          <cell r="C1276" t="str">
            <v>GD</v>
          </cell>
          <cell r="D1276" t="str">
            <v>GESTION_DOC_2025_SGD</v>
          </cell>
          <cell r="E1276" t="str">
            <v>Gestión Documental</v>
          </cell>
          <cell r="F1276" t="str">
            <v>Optimización de la gestión documental</v>
          </cell>
          <cell r="G1276" t="str">
            <v>SERVICIO DE GESTIÓN DOCUMENTAL</v>
          </cell>
          <cell r="H1276" t="str">
            <v>GD-Optimización de la gestión documental-SERVICIO DE GESTIÓN DOCUMENTAL</v>
          </cell>
          <cell r="I1276" t="str">
            <v>202400000000149</v>
          </cell>
          <cell r="J1276" t="str">
            <v>DIRECCIÓN TERRITORIAL CENTRAL</v>
          </cell>
          <cell r="K1276" t="str">
            <v>DANE CENTRAL</v>
          </cell>
          <cell r="L1276" t="str">
            <v>Talento Humano</v>
          </cell>
          <cell r="M1276" t="str">
            <v>Profesional</v>
          </cell>
          <cell r="N1276" t="str">
            <v>1</v>
          </cell>
          <cell r="O1276">
            <v>0</v>
          </cell>
          <cell r="P1276" t="str">
            <v>20</v>
          </cell>
          <cell r="Q1276" t="str">
            <v>0.6666666667</v>
          </cell>
          <cell r="R1276">
            <v>100</v>
          </cell>
          <cell r="S1276">
            <v>9000000</v>
          </cell>
          <cell r="T1276" t="str">
            <v>2025-01-20</v>
          </cell>
          <cell r="U1276">
            <v>6000000</v>
          </cell>
          <cell r="V1276">
            <v>6000000</v>
          </cell>
          <cell r="W1276">
            <v>0</v>
          </cell>
          <cell r="X1276" t="str">
            <v>NO</v>
          </cell>
          <cell r="Y1276" t="str">
            <v>NO</v>
          </cell>
          <cell r="Z1276" t="str">
            <v>36825</v>
          </cell>
          <cell r="AA1276">
            <v>6000000</v>
          </cell>
          <cell r="AB1276">
            <v>0</v>
          </cell>
          <cell r="AC1276" t="str">
            <v>497</v>
          </cell>
          <cell r="AD1276" t="str">
            <v>GIT Gestión Documental</v>
          </cell>
          <cell r="AF1276" t="str">
            <v>GLORIA JOSEFINA CELIS_Profesional Lider Gestión Procesos de Gestión Documental - -</v>
          </cell>
          <cell r="AG1276" t="str">
            <v>SG_ADM_10-Actualizar los instrumentos archivísticos (aprobados por el Comité de Gestión y Desempeño Institucional) de acuerdo con la normativa vigente, orientados a fortalecer la planeación de la gestión documental de la Entidad.</v>
          </cell>
          <cell r="AH1276">
            <v>0.34</v>
          </cell>
          <cell r="AI1276" t="str">
            <v>SG_ADM_09-Aplicar las Tablas de Retención Documental convalidadas en 500 unidades documentales del Archivo Central de DANE CAN, para la conservación de los documentos producidos por la Entidad.</v>
          </cell>
          <cell r="AJ1276">
            <v>0.33</v>
          </cell>
          <cell r="AK1276" t="str">
            <v>SG_ADM_08-Implementar las Tablas de Valoración Documental convalidadas en 67  metros lineales del fondo acumulado, para la conservación de los documentos producidos por la Entidad.</v>
          </cell>
          <cell r="AL1276">
            <v>0.33</v>
          </cell>
          <cell r="AM1276">
            <v>1</v>
          </cell>
          <cell r="AN1276" t="str">
            <v>SG_ADM_10</v>
          </cell>
          <cell r="AO1276">
            <v>2040000.0000000002</v>
          </cell>
          <cell r="AP1276" t="str">
            <v>SG_ADM_09</v>
          </cell>
          <cell r="AQ1276">
            <v>1980000</v>
          </cell>
          <cell r="AR1276" t="str">
            <v>SG_ADM_08</v>
          </cell>
          <cell r="AS1276">
            <v>1980000</v>
          </cell>
          <cell r="AT1276">
            <v>6000000</v>
          </cell>
          <cell r="AU1276">
            <v>0</v>
          </cell>
        </row>
        <row r="1277">
          <cell r="A1277">
            <v>3597101025</v>
          </cell>
          <cell r="B1277" t="str">
            <v>GIT Gestión Documental</v>
          </cell>
          <cell r="C1277" t="str">
            <v>GD</v>
          </cell>
          <cell r="D1277" t="str">
            <v>GESTION_DOC_2025_SGD</v>
          </cell>
          <cell r="E1277" t="str">
            <v>Gestión Documental</v>
          </cell>
          <cell r="F1277" t="str">
            <v>Optimización de la gestión documental</v>
          </cell>
          <cell r="G1277" t="str">
            <v>SERVICIO DE GESTIÓN DOCUMENTAL</v>
          </cell>
          <cell r="H1277" t="str">
            <v>GD-Optimización de la gestión documental-SERVICIO DE GESTIÓN DOCUMENTAL</v>
          </cell>
          <cell r="I1277" t="str">
            <v>202400000000149</v>
          </cell>
          <cell r="J1277" t="str">
            <v>DIRECCIÓN TERRITORIAL CENTRAL</v>
          </cell>
          <cell r="K1277" t="str">
            <v>DANE CENTRAL</v>
          </cell>
          <cell r="L1277" t="str">
            <v>Talento Humano</v>
          </cell>
          <cell r="M1277" t="str">
            <v>Profesional</v>
          </cell>
          <cell r="N1277" t="str">
            <v>1</v>
          </cell>
          <cell r="O1277">
            <v>9</v>
          </cell>
          <cell r="P1277" t="str">
            <v>3</v>
          </cell>
          <cell r="Q1277" t="str">
            <v>9.1000000000</v>
          </cell>
          <cell r="R1277">
            <v>100</v>
          </cell>
          <cell r="S1277">
            <v>4000000</v>
          </cell>
          <cell r="T1277" t="str">
            <v>2025-03-17</v>
          </cell>
          <cell r="U1277">
            <v>36400000</v>
          </cell>
          <cell r="V1277">
            <v>36400000</v>
          </cell>
          <cell r="W1277">
            <v>0</v>
          </cell>
          <cell r="X1277" t="str">
            <v>NO</v>
          </cell>
          <cell r="Y1277" t="str">
            <v>NO</v>
          </cell>
          <cell r="Z1277" t="str">
            <v>88425</v>
          </cell>
          <cell r="AA1277">
            <v>36400000</v>
          </cell>
          <cell r="AB1277">
            <v>0</v>
          </cell>
          <cell r="AC1277" t="str">
            <v>2849</v>
          </cell>
          <cell r="AD1277" t="str">
            <v>Administrativa</v>
          </cell>
          <cell r="AF1277" t="str">
            <v>PROFESIONAL GESTIÓN DOCUMENTAL</v>
          </cell>
          <cell r="AG1277" t="str">
            <v>SG_ADM_10-Actualizar los instrumentos archivísticos (aprobados por el Comité de Gestión y Desempeño Institucional) de acuerdo con la normativa vigente, orientados a fortalecer la planeación de la gestión documental de la Entidad.</v>
          </cell>
          <cell r="AH1277">
            <v>0.34</v>
          </cell>
          <cell r="AI1277" t="str">
            <v>SG_ADM_09-Aplicar las Tablas de Retención Documental convalidadas en 500 unidades documentales del Archivo Central de DANE CAN, para la conservación de los documentos producidos por la Entidad.</v>
          </cell>
          <cell r="AJ1277">
            <v>0.33</v>
          </cell>
          <cell r="AK1277" t="str">
            <v>SG_ADM_08-Implementar las Tablas de Valoración Documental convalidadas en 67  metros lineales del fondo acumulado, para la conservación de los documentos producidos por la Entidad.</v>
          </cell>
          <cell r="AL1277">
            <v>0.33</v>
          </cell>
          <cell r="AM1277">
            <v>1</v>
          </cell>
          <cell r="AN1277" t="str">
            <v>SG_ADM_10</v>
          </cell>
          <cell r="AO1277">
            <v>12376000</v>
          </cell>
          <cell r="AP1277" t="str">
            <v>SG_ADM_09</v>
          </cell>
          <cell r="AQ1277">
            <v>12012000</v>
          </cell>
          <cell r="AR1277" t="str">
            <v>SG_ADM_08</v>
          </cell>
          <cell r="AS1277">
            <v>12012000</v>
          </cell>
          <cell r="AT1277">
            <v>36400000</v>
          </cell>
          <cell r="AU1277">
            <v>0</v>
          </cell>
        </row>
        <row r="1278">
          <cell r="A1278">
            <v>3967101025</v>
          </cell>
          <cell r="B1278" t="str">
            <v>GIT Gestión Documental</v>
          </cell>
          <cell r="C1278" t="str">
            <v>GD</v>
          </cell>
          <cell r="D1278" t="str">
            <v>GESTION_DOC_2025_SGD</v>
          </cell>
          <cell r="E1278" t="str">
            <v>Gestión Documental</v>
          </cell>
          <cell r="F1278" t="str">
            <v>Optimización de la gestión documental</v>
          </cell>
          <cell r="G1278" t="str">
            <v>SERVICIO DE GESTIÓN DOCUMENTAL</v>
          </cell>
          <cell r="H1278" t="str">
            <v>GD-Optimización de la gestión documental-SERVICIO DE GESTIÓN DOCUMENTAL</v>
          </cell>
          <cell r="I1278" t="str">
            <v>202400000000149</v>
          </cell>
          <cell r="J1278" t="str">
            <v>DIRECCIÓN TERRITORIAL CENTRAL</v>
          </cell>
          <cell r="K1278" t="str">
            <v>DANE CENTRAL</v>
          </cell>
          <cell r="L1278" t="str">
            <v>Talento Humano</v>
          </cell>
          <cell r="M1278" t="str">
            <v>Tecnico</v>
          </cell>
          <cell r="N1278" t="str">
            <v>2</v>
          </cell>
          <cell r="O1278">
            <v>9</v>
          </cell>
          <cell r="P1278" t="str">
            <v>0</v>
          </cell>
          <cell r="Q1278" t="str">
            <v>9.0000000000</v>
          </cell>
          <cell r="R1278">
            <v>100</v>
          </cell>
          <cell r="S1278">
            <v>2650000</v>
          </cell>
          <cell r="T1278" t="str">
            <v>2025-04-01</v>
          </cell>
          <cell r="U1278">
            <v>47700000</v>
          </cell>
          <cell r="V1278">
            <v>46110000</v>
          </cell>
          <cell r="W1278">
            <v>1590000</v>
          </cell>
          <cell r="X1278" t="str">
            <v>NO</v>
          </cell>
          <cell r="Y1278" t="str">
            <v>NO</v>
          </cell>
          <cell r="Z1278" t="str">
            <v>93925</v>
          </cell>
          <cell r="AA1278">
            <v>46110000</v>
          </cell>
          <cell r="AB1278">
            <v>1590000</v>
          </cell>
          <cell r="AC1278" t="str">
            <v>5063</v>
          </cell>
          <cell r="AD1278" t="str">
            <v>Administrativa</v>
          </cell>
          <cell r="AF1278" t="str">
            <v>Se crea fila para perfiles asistenciales en apoyo para la clasificación, organización y eliminación de expedientes contractuales</v>
          </cell>
          <cell r="AG1278" t="str">
            <v>SG_ADM_10-Actualizar los instrumentos archivísticos (aprobados por el Comité de Gestión y Desempeño Institucional) de acuerdo con la normativa vigente, orientados a fortalecer la planeación de la gestión documental de la Entidad.</v>
          </cell>
          <cell r="AH1278">
            <v>0.34</v>
          </cell>
          <cell r="AI1278" t="str">
            <v>SG_ADM_09-Aplicar las Tablas de Retención Documental convalidadas en 500 unidades documentales del Archivo Central de DANE CAN, para la conservación de los documentos producidos por la Entidad.</v>
          </cell>
          <cell r="AJ1278">
            <v>0.33</v>
          </cell>
          <cell r="AK1278" t="str">
            <v>SG_ADM_08-Implementar las Tablas de Valoración Documental convalidadas en 67  metros lineales del fondo acumulado, para la conservación de los documentos producidos por la Entidad.</v>
          </cell>
          <cell r="AL1278">
            <v>0.33</v>
          </cell>
          <cell r="AM1278">
            <v>1</v>
          </cell>
          <cell r="AN1278" t="str">
            <v>SG_ADM_10</v>
          </cell>
          <cell r="AO1278">
            <v>16218000.000000002</v>
          </cell>
          <cell r="AP1278" t="str">
            <v>SG_ADM_09</v>
          </cell>
          <cell r="AQ1278">
            <v>15741000</v>
          </cell>
          <cell r="AR1278" t="str">
            <v>SG_ADM_08</v>
          </cell>
          <cell r="AS1278">
            <v>15741000</v>
          </cell>
          <cell r="AT1278">
            <v>47700000</v>
          </cell>
          <cell r="AU1278">
            <v>0</v>
          </cell>
        </row>
        <row r="1279">
          <cell r="A1279">
            <v>4003101025</v>
          </cell>
          <cell r="B1279" t="str">
            <v>GIT Gestión Documental</v>
          </cell>
          <cell r="C1279" t="str">
            <v>GD</v>
          </cell>
          <cell r="D1279" t="str">
            <v>GESTION_DOC_2025_SGD</v>
          </cell>
          <cell r="E1279" t="str">
            <v>Gestión Documental</v>
          </cell>
          <cell r="F1279" t="str">
            <v>Optimización de la gestión documental</v>
          </cell>
          <cell r="G1279" t="str">
            <v>SERVICIO DE GESTIÓN DOCUMENTAL</v>
          </cell>
          <cell r="H1279" t="str">
            <v>GD-Optimización de la gestión documental-SERVICIO DE GESTIÓN DOCUMENTAL</v>
          </cell>
          <cell r="I1279" t="str">
            <v>202400000000149</v>
          </cell>
          <cell r="J1279" t="str">
            <v>DIRECCIÓN TERRITORIAL NORTE</v>
          </cell>
          <cell r="K1279" t="str">
            <v>BARRANQUILLA</v>
          </cell>
          <cell r="L1279" t="str">
            <v>Talento Humano</v>
          </cell>
          <cell r="M1279" t="str">
            <v>Tecnico</v>
          </cell>
          <cell r="N1279" t="str">
            <v>1</v>
          </cell>
          <cell r="O1279">
            <v>8</v>
          </cell>
          <cell r="P1279" t="str">
            <v>0</v>
          </cell>
          <cell r="Q1279" t="str">
            <v>8.0000000000</v>
          </cell>
          <cell r="R1279">
            <v>100</v>
          </cell>
          <cell r="S1279">
            <v>3350000</v>
          </cell>
          <cell r="T1279" t="str">
            <v>2025-04-01</v>
          </cell>
          <cell r="U1279">
            <v>26800000</v>
          </cell>
          <cell r="V1279">
            <v>26800000</v>
          </cell>
          <cell r="W1279">
            <v>0</v>
          </cell>
          <cell r="X1279" t="str">
            <v>NO</v>
          </cell>
          <cell r="Y1279" t="str">
            <v>NO</v>
          </cell>
          <cell r="Z1279" t="str">
            <v>73625</v>
          </cell>
          <cell r="AA1279">
            <v>26800000</v>
          </cell>
          <cell r="AB1279">
            <v>0</v>
          </cell>
          <cell r="AC1279" t="str">
            <v>5407</v>
          </cell>
          <cell r="AD1279" t="str">
            <v>Dirección Territorial Barranquilla</v>
          </cell>
          <cell r="AF1279" t="str">
            <v>personal técnico con el fin de aplicar y dar cumplimiento a la organización documental de la territorial</v>
          </cell>
          <cell r="AG1279" t="str">
            <v>SG_ADM_10-Actualizar los instrumentos archivísticos (aprobados por el Comité de Gestión y Desempeño Institucional) de acuerdo con la normativa vigente, orientados a fortalecer la planeación de la gestión documental de la Entidad.</v>
          </cell>
          <cell r="AH1279">
            <v>0.34</v>
          </cell>
          <cell r="AI1279" t="str">
            <v>SG_ADM_09-Aplicar las Tablas de Retención Documental convalidadas en 500 unidades documentales del Archivo Central de DANE CAN, para la conservación de los documentos producidos por la Entidad.</v>
          </cell>
          <cell r="AJ1279">
            <v>0.33</v>
          </cell>
          <cell r="AK1279" t="str">
            <v>SG_ADM_08-Implementar las Tablas de Valoración Documental convalidadas en 67  metros lineales del fondo acumulado, para la conservación de los documentos producidos por la Entidad.</v>
          </cell>
          <cell r="AL1279">
            <v>0.33</v>
          </cell>
          <cell r="AM1279">
            <v>1</v>
          </cell>
          <cell r="AN1279" t="str">
            <v>SG_ADM_10</v>
          </cell>
          <cell r="AO1279">
            <v>9112000</v>
          </cell>
          <cell r="AP1279" t="str">
            <v>SG_ADM_09</v>
          </cell>
          <cell r="AQ1279">
            <v>8844000</v>
          </cell>
          <cell r="AR1279" t="str">
            <v>SG_ADM_08</v>
          </cell>
          <cell r="AS1279">
            <v>8844000</v>
          </cell>
          <cell r="AT1279">
            <v>26800000</v>
          </cell>
          <cell r="AU1279">
            <v>0</v>
          </cell>
        </row>
        <row r="1280">
          <cell r="A1280">
            <v>4004101025</v>
          </cell>
          <cell r="B1280" t="str">
            <v>GIT Gestión Documental</v>
          </cell>
          <cell r="C1280" t="str">
            <v>GD</v>
          </cell>
          <cell r="D1280" t="str">
            <v>GESTION_DOC_2025_SGD</v>
          </cell>
          <cell r="E1280" t="str">
            <v>Gestión Documental</v>
          </cell>
          <cell r="F1280" t="str">
            <v>Optimización de la gestión documental</v>
          </cell>
          <cell r="G1280" t="str">
            <v>SERVICIO DE GESTIÓN DOCUMENTAL</v>
          </cell>
          <cell r="H1280" t="str">
            <v>GD-Optimización de la gestión documental-SERVICIO DE GESTIÓN DOCUMENTAL</v>
          </cell>
          <cell r="I1280" t="str">
            <v>202400000000149</v>
          </cell>
          <cell r="J1280" t="str">
            <v>DIRECCIÓN TERRITORIAL SUR OCCIDENTE</v>
          </cell>
          <cell r="K1280" t="str">
            <v>CALI</v>
          </cell>
          <cell r="L1280" t="str">
            <v>Talento Humano</v>
          </cell>
          <cell r="M1280" t="str">
            <v>Tecnico</v>
          </cell>
          <cell r="N1280" t="str">
            <v>1</v>
          </cell>
          <cell r="O1280">
            <v>8</v>
          </cell>
          <cell r="P1280" t="str">
            <v>0</v>
          </cell>
          <cell r="Q1280" t="str">
            <v>8.0000000000</v>
          </cell>
          <cell r="R1280">
            <v>100</v>
          </cell>
          <cell r="S1280">
            <v>3350000</v>
          </cell>
          <cell r="T1280" t="str">
            <v>2025-05-01</v>
          </cell>
          <cell r="U1280">
            <v>26800000</v>
          </cell>
          <cell r="V1280">
            <v>26800000</v>
          </cell>
          <cell r="W1280">
            <v>0</v>
          </cell>
          <cell r="X1280" t="str">
            <v>NO</v>
          </cell>
          <cell r="Y1280" t="str">
            <v>NO</v>
          </cell>
          <cell r="Z1280" t="str">
            <v>51525</v>
          </cell>
          <cell r="AA1280">
            <v>26800000</v>
          </cell>
          <cell r="AB1280">
            <v>0</v>
          </cell>
          <cell r="AC1280" t="str">
            <v>5419</v>
          </cell>
          <cell r="AD1280" t="str">
            <v>Dirección Territorial Cali</v>
          </cell>
          <cell r="AF1280" t="str">
            <v>personal técnico con el fin de aplicar y dar cumplimiento a la organización documental de la territorial</v>
          </cell>
          <cell r="AG1280" t="str">
            <v>SG_ADM_10-Actualizar los instrumentos archivísticos (aprobados por el Comité de Gestión y Desempeño Institucional) de acuerdo con la normativa vigente, orientados a fortalecer la planeación de la gestión documental de la Entidad.</v>
          </cell>
          <cell r="AH1280">
            <v>0.34</v>
          </cell>
          <cell r="AI1280" t="str">
            <v>SG_ADM_09-Aplicar las Tablas de Retención Documental convalidadas en 500 unidades documentales del Archivo Central de DANE CAN, para la conservación de los documentos producidos por la Entidad.</v>
          </cell>
          <cell r="AJ1280">
            <v>0.33</v>
          </cell>
          <cell r="AK1280" t="str">
            <v>SG_ADM_08-Implementar las Tablas de Valoración Documental convalidadas en 67  metros lineales del fondo acumulado, para la conservación de los documentos producidos por la Entidad.</v>
          </cell>
          <cell r="AL1280">
            <v>0.33</v>
          </cell>
          <cell r="AM1280">
            <v>1</v>
          </cell>
          <cell r="AN1280" t="str">
            <v>SG_ADM_10</v>
          </cell>
          <cell r="AO1280">
            <v>9112000</v>
          </cell>
          <cell r="AP1280" t="str">
            <v>SG_ADM_09</v>
          </cell>
          <cell r="AQ1280">
            <v>8844000</v>
          </cell>
          <cell r="AR1280" t="str">
            <v>SG_ADM_08</v>
          </cell>
          <cell r="AS1280">
            <v>8844000</v>
          </cell>
          <cell r="AT1280">
            <v>26800000</v>
          </cell>
          <cell r="AU1280">
            <v>0</v>
          </cell>
        </row>
        <row r="1281">
          <cell r="A1281">
            <v>4005101025</v>
          </cell>
          <cell r="B1281" t="str">
            <v>GIT Gestión Documental</v>
          </cell>
          <cell r="C1281" t="str">
            <v>GD</v>
          </cell>
          <cell r="D1281" t="str">
            <v>GESTION_DOC_2025_SGD</v>
          </cell>
          <cell r="E1281" t="str">
            <v>Gestión Documental</v>
          </cell>
          <cell r="F1281" t="str">
            <v>Optimización de la gestión documental</v>
          </cell>
          <cell r="G1281" t="str">
            <v>SERVICIO DE GESTIÓN DOCUMENTAL</v>
          </cell>
          <cell r="H1281" t="str">
            <v>GD-Optimización de la gestión documental-SERVICIO DE GESTIÓN DOCUMENTAL</v>
          </cell>
          <cell r="I1281" t="str">
            <v>202400000000149</v>
          </cell>
          <cell r="J1281" t="str">
            <v>DIRECCIÓN TERRITORIAL CENTRO</v>
          </cell>
          <cell r="K1281" t="str">
            <v>BOGOTÁ</v>
          </cell>
          <cell r="L1281" t="str">
            <v>Talento Humano</v>
          </cell>
          <cell r="M1281" t="str">
            <v>Tecnico</v>
          </cell>
          <cell r="N1281" t="str">
            <v>1</v>
          </cell>
          <cell r="O1281">
            <v>8</v>
          </cell>
          <cell r="P1281" t="str">
            <v>0</v>
          </cell>
          <cell r="Q1281" t="str">
            <v>8.0000000000</v>
          </cell>
          <cell r="R1281">
            <v>100</v>
          </cell>
          <cell r="S1281">
            <v>3000000</v>
          </cell>
          <cell r="T1281" t="str">
            <v>2025-05-01</v>
          </cell>
          <cell r="U1281">
            <v>24000000</v>
          </cell>
          <cell r="V1281">
            <v>24000000</v>
          </cell>
          <cell r="W1281">
            <v>0</v>
          </cell>
          <cell r="X1281" t="str">
            <v>NO</v>
          </cell>
          <cell r="Y1281" t="str">
            <v>NO</v>
          </cell>
          <cell r="Z1281" t="str">
            <v>95325</v>
          </cell>
          <cell r="AA1281">
            <v>24000000</v>
          </cell>
          <cell r="AB1281">
            <v>0</v>
          </cell>
          <cell r="AC1281" t="str">
            <v>5361</v>
          </cell>
          <cell r="AD1281" t="str">
            <v>Dirección Territorial Bogotá</v>
          </cell>
          <cell r="AF1281" t="str">
            <v>personal técnico con el fin de aplicar y dar cumplimiento a la organización documental de la territorial</v>
          </cell>
          <cell r="AG1281" t="str">
            <v>SG_ADM_10-Actualizar los instrumentos archivísticos (aprobados por el Comité de Gestión y Desempeño Institucional) de acuerdo con la normativa vigente, orientados a fortalecer la planeación de la gestión documental de la Entidad.</v>
          </cell>
          <cell r="AH1281">
            <v>0.34</v>
          </cell>
          <cell r="AI1281" t="str">
            <v>SG_ADM_09-Aplicar las Tablas de Retención Documental convalidadas en 500 unidades documentales del Archivo Central de DANE CAN, para la conservación de los documentos producidos por la Entidad.</v>
          </cell>
          <cell r="AJ1281">
            <v>0.33</v>
          </cell>
          <cell r="AK1281" t="str">
            <v>SG_ADM_08-Implementar las Tablas de Valoración Documental convalidadas en 67  metros lineales del fondo acumulado, para la conservación de los documentos producidos por la Entidad.</v>
          </cell>
          <cell r="AL1281">
            <v>0.33</v>
          </cell>
          <cell r="AM1281">
            <v>1</v>
          </cell>
          <cell r="AN1281" t="str">
            <v>SG_ADM_10</v>
          </cell>
          <cell r="AO1281">
            <v>8160000.0000000009</v>
          </cell>
          <cell r="AP1281" t="str">
            <v>SG_ADM_09</v>
          </cell>
          <cell r="AQ1281">
            <v>7920000</v>
          </cell>
          <cell r="AR1281" t="str">
            <v>SG_ADM_08</v>
          </cell>
          <cell r="AS1281">
            <v>7920000</v>
          </cell>
          <cell r="AT1281">
            <v>24000000</v>
          </cell>
          <cell r="AU1281">
            <v>0</v>
          </cell>
        </row>
        <row r="1282">
          <cell r="A1282">
            <v>4006101025</v>
          </cell>
          <cell r="B1282" t="str">
            <v>GIT Gestión Documental</v>
          </cell>
          <cell r="C1282" t="str">
            <v>GD</v>
          </cell>
          <cell r="D1282" t="str">
            <v>GESTION_DOC_2025_SGD</v>
          </cell>
          <cell r="E1282" t="str">
            <v>Gestión Documental</v>
          </cell>
          <cell r="F1282" t="str">
            <v>Optimización de la gestión documental</v>
          </cell>
          <cell r="G1282" t="str">
            <v>SERVICIO DE GESTIÓN DOCUMENTAL</v>
          </cell>
          <cell r="H1282" t="str">
            <v>GD-Optimización de la gestión documental-SERVICIO DE GESTIÓN DOCUMENTAL</v>
          </cell>
          <cell r="I1282" t="str">
            <v>202400000000149</v>
          </cell>
          <cell r="J1282" t="str">
            <v>DIRECCIÓN TERRITORIAL CENTRO ORIENTE</v>
          </cell>
          <cell r="K1282" t="str">
            <v>BUCARAMANGA</v>
          </cell>
          <cell r="L1282" t="str">
            <v>Talento Humano</v>
          </cell>
          <cell r="M1282" t="str">
            <v>Tecnico</v>
          </cell>
          <cell r="N1282" t="str">
            <v>1</v>
          </cell>
          <cell r="O1282">
            <v>7</v>
          </cell>
          <cell r="P1282" t="str">
            <v>23</v>
          </cell>
          <cell r="Q1282" t="str">
            <v>7.7666666667</v>
          </cell>
          <cell r="R1282">
            <v>100</v>
          </cell>
          <cell r="S1282">
            <v>3350000</v>
          </cell>
          <cell r="T1282" t="str">
            <v>2025-05-01</v>
          </cell>
          <cell r="U1282">
            <v>26018333.329999998</v>
          </cell>
          <cell r="V1282">
            <v>26018333</v>
          </cell>
          <cell r="W1282">
            <v>0.32999999821186071</v>
          </cell>
          <cell r="X1282" t="str">
            <v>NO</v>
          </cell>
          <cell r="Y1282" t="str">
            <v>NO</v>
          </cell>
          <cell r="Z1282" t="str">
            <v>34725</v>
          </cell>
          <cell r="AA1282">
            <v>26018333</v>
          </cell>
          <cell r="AB1282">
            <v>0.32999999821186071</v>
          </cell>
          <cell r="AC1282" t="str">
            <v>5422</v>
          </cell>
          <cell r="AD1282" t="str">
            <v>Dirección Territorial Bucaramanga</v>
          </cell>
          <cell r="AF1282" t="str">
            <v>personal técnico con el fin de aplicar y dar cumplimiento a la organización documental de la territorial</v>
          </cell>
          <cell r="AG1282" t="str">
            <v>SG_ADM_10-Actualizar los instrumentos archivísticos (aprobados por el Comité de Gestión y Desempeño Institucional) de acuerdo con la normativa vigente, orientados a fortalecer la planeación de la gestión documental de la Entidad.</v>
          </cell>
          <cell r="AH1282">
            <v>0.34</v>
          </cell>
          <cell r="AI1282" t="str">
            <v>SG_ADM_09-Aplicar las Tablas de Retención Documental convalidadas en 500 unidades documentales del Archivo Central de DANE CAN, para la conservación de los documentos producidos por la Entidad.</v>
          </cell>
          <cell r="AJ1282">
            <v>0.33</v>
          </cell>
          <cell r="AK1282" t="str">
            <v>SG_ADM_08-Implementar las Tablas de Valoración Documental convalidadas en 67  metros lineales del fondo acumulado, para la conservación de los documentos producidos por la Entidad.</v>
          </cell>
          <cell r="AL1282">
            <v>0.33</v>
          </cell>
          <cell r="AM1282">
            <v>1</v>
          </cell>
          <cell r="AN1282" t="str">
            <v>SG_ADM_10</v>
          </cell>
          <cell r="AO1282">
            <v>8846233.3322000001</v>
          </cell>
          <cell r="AP1282" t="str">
            <v>SG_ADM_09</v>
          </cell>
          <cell r="AQ1282">
            <v>8586049.9989</v>
          </cell>
          <cell r="AR1282" t="str">
            <v>SG_ADM_08</v>
          </cell>
          <cell r="AS1282">
            <v>8586049.9989</v>
          </cell>
          <cell r="AT1282">
            <v>26018333.330000002</v>
          </cell>
          <cell r="AU1282">
            <v>0</v>
          </cell>
        </row>
        <row r="1283">
          <cell r="A1283">
            <v>4007101025</v>
          </cell>
          <cell r="B1283" t="str">
            <v>GIT Gestión Documental</v>
          </cell>
          <cell r="C1283" t="str">
            <v>GD</v>
          </cell>
          <cell r="D1283" t="str">
            <v>GESTION_DOC_2025_SGD</v>
          </cell>
          <cell r="E1283" t="str">
            <v>Gestión Documental</v>
          </cell>
          <cell r="F1283" t="str">
            <v>Optimización de la gestión documental</v>
          </cell>
          <cell r="G1283" t="str">
            <v>SERVICIO DE GESTIÓN DOCUMENTAL</v>
          </cell>
          <cell r="H1283" t="str">
            <v>GD-Optimización de la gestión documental-SERVICIO DE GESTIÓN DOCUMENTAL</v>
          </cell>
          <cell r="I1283" t="str">
            <v>202400000000149</v>
          </cell>
          <cell r="J1283" t="str">
            <v>DIRECCIÓN TERRITORIAL CENTRO OCCIDENTE</v>
          </cell>
          <cell r="K1283" t="str">
            <v>MANIZALES_MAN</v>
          </cell>
          <cell r="L1283" t="str">
            <v>Talento Humano</v>
          </cell>
          <cell r="M1283" t="str">
            <v>Tecnico</v>
          </cell>
          <cell r="N1283" t="str">
            <v>1</v>
          </cell>
          <cell r="O1283">
            <v>7</v>
          </cell>
          <cell r="P1283" t="str">
            <v>22</v>
          </cell>
          <cell r="Q1283" t="str">
            <v>7.7333333333</v>
          </cell>
          <cell r="R1283">
            <v>100</v>
          </cell>
          <cell r="S1283">
            <v>3350000</v>
          </cell>
          <cell r="T1283" t="str">
            <v>2025-05-01</v>
          </cell>
          <cell r="U1283">
            <v>25906666.670000002</v>
          </cell>
          <cell r="V1283">
            <v>25906667</v>
          </cell>
          <cell r="W1283">
            <v>-0.32999999821186071</v>
          </cell>
          <cell r="X1283" t="str">
            <v>NO</v>
          </cell>
          <cell r="Y1283" t="str">
            <v>NO</v>
          </cell>
          <cell r="Z1283" t="str">
            <v>41425</v>
          </cell>
          <cell r="AA1283">
            <v>25906667</v>
          </cell>
          <cell r="AB1283">
            <v>-0.32999999821186071</v>
          </cell>
          <cell r="AC1283" t="str">
            <v>5434</v>
          </cell>
          <cell r="AD1283" t="str">
            <v>Dirección Territorial Manizales</v>
          </cell>
          <cell r="AF1283" t="str">
            <v>personal técnico con el fin de aplicar y dar cumplimiento a la organización documental de la territorial</v>
          </cell>
          <cell r="AG1283" t="str">
            <v>SG_ADM_10-Actualizar los instrumentos archivísticos (aprobados por el Comité de Gestión y Desempeño Institucional) de acuerdo con la normativa vigente, orientados a fortalecer la planeación de la gestión documental de la Entidad.</v>
          </cell>
          <cell r="AH1283">
            <v>0.34</v>
          </cell>
          <cell r="AI1283" t="str">
            <v>SG_ADM_09-Aplicar las Tablas de Retención Documental convalidadas en 500 unidades documentales del Archivo Central de DANE CAN, para la conservación de los documentos producidos por la Entidad.</v>
          </cell>
          <cell r="AJ1283">
            <v>0.33</v>
          </cell>
          <cell r="AK1283" t="str">
            <v>SG_ADM_08-Implementar las Tablas de Valoración Documental convalidadas en 67  metros lineales del fondo acumulado, para la conservación de los documentos producidos por la Entidad.</v>
          </cell>
          <cell r="AL1283">
            <v>0.33</v>
          </cell>
          <cell r="AM1283">
            <v>1</v>
          </cell>
          <cell r="AN1283" t="str">
            <v>SG_ADM_10</v>
          </cell>
          <cell r="AO1283">
            <v>8808266.6678000018</v>
          </cell>
          <cell r="AP1283" t="str">
            <v>SG_ADM_09</v>
          </cell>
          <cell r="AQ1283">
            <v>8549200.0011000019</v>
          </cell>
          <cell r="AR1283" t="str">
            <v>SG_ADM_08</v>
          </cell>
          <cell r="AS1283">
            <v>8549200.0011000019</v>
          </cell>
          <cell r="AT1283">
            <v>25906666.670000009</v>
          </cell>
          <cell r="AU1283">
            <v>0</v>
          </cell>
        </row>
        <row r="1284">
          <cell r="A1284">
            <v>4008101025</v>
          </cell>
          <cell r="B1284" t="str">
            <v>GIT Gestión Documental</v>
          </cell>
          <cell r="C1284" t="str">
            <v>GD</v>
          </cell>
          <cell r="D1284" t="str">
            <v>GESTION_DOC_2025_SGD</v>
          </cell>
          <cell r="E1284" t="str">
            <v>Gestión Documental</v>
          </cell>
          <cell r="F1284" t="str">
            <v>Optimización de la gestión documental</v>
          </cell>
          <cell r="G1284" t="str">
            <v>SERVICIO DE GESTIÓN DOCUMENTAL</v>
          </cell>
          <cell r="H1284" t="str">
            <v>GD-Optimización de la gestión documental-SERVICIO DE GESTIÓN DOCUMENTAL</v>
          </cell>
          <cell r="I1284" t="str">
            <v>202400000000149</v>
          </cell>
          <cell r="J1284" t="str">
            <v>DIRECCIÓN TERRITORIAL NOROCCIDENTE</v>
          </cell>
          <cell r="K1284" t="str">
            <v>MEDELLÍN</v>
          </cell>
          <cell r="L1284" t="str">
            <v>Talento Humano</v>
          </cell>
          <cell r="M1284" t="str">
            <v>Tecnico</v>
          </cell>
          <cell r="N1284" t="str">
            <v>1</v>
          </cell>
          <cell r="O1284">
            <v>8</v>
          </cell>
          <cell r="P1284" t="str">
            <v>0</v>
          </cell>
          <cell r="Q1284" t="str">
            <v>8.0000000000</v>
          </cell>
          <cell r="R1284">
            <v>100</v>
          </cell>
          <cell r="S1284">
            <v>3350000</v>
          </cell>
          <cell r="T1284" t="str">
            <v>2025-05-01</v>
          </cell>
          <cell r="U1284">
            <v>26800000</v>
          </cell>
          <cell r="V1284">
            <v>26800000</v>
          </cell>
          <cell r="W1284">
            <v>0</v>
          </cell>
          <cell r="X1284" t="str">
            <v>NO</v>
          </cell>
          <cell r="Y1284" t="str">
            <v>NO</v>
          </cell>
          <cell r="Z1284" t="str">
            <v>46325</v>
          </cell>
          <cell r="AA1284">
            <v>26800000</v>
          </cell>
          <cell r="AB1284">
            <v>0</v>
          </cell>
          <cell r="AC1284" t="str">
            <v>5458</v>
          </cell>
          <cell r="AD1284" t="str">
            <v>Dirección Territorial Medellín</v>
          </cell>
          <cell r="AF1284" t="str">
            <v>personal técnico con el fin de aplicar y dar cumplimiento a la organización documental de la territorial</v>
          </cell>
          <cell r="AG1284" t="str">
            <v>SG_ADM_10-Actualizar los instrumentos archivísticos (aprobados por el Comité de Gestión y Desempeño Institucional) de acuerdo con la normativa vigente, orientados a fortalecer la planeación de la gestión documental de la Entidad.</v>
          </cell>
          <cell r="AH1284">
            <v>0.34</v>
          </cell>
          <cell r="AI1284" t="str">
            <v>SG_ADM_09-Aplicar las Tablas de Retención Documental convalidadas en 500 unidades documentales del Archivo Central de DANE CAN, para la conservación de los documentos producidos por la Entidad.</v>
          </cell>
          <cell r="AJ1284">
            <v>0.33</v>
          </cell>
          <cell r="AK1284" t="str">
            <v>SG_ADM_08-Implementar las Tablas de Valoración Documental convalidadas en 67  metros lineales del fondo acumulado, para la conservación de los documentos producidos por la Entidad.</v>
          </cell>
          <cell r="AL1284">
            <v>0.33</v>
          </cell>
          <cell r="AM1284">
            <v>1</v>
          </cell>
          <cell r="AN1284" t="str">
            <v>SG_ADM_10</v>
          </cell>
          <cell r="AO1284">
            <v>9112000</v>
          </cell>
          <cell r="AP1284" t="str">
            <v>SG_ADM_09</v>
          </cell>
          <cell r="AQ1284">
            <v>8844000</v>
          </cell>
          <cell r="AR1284" t="str">
            <v>SG_ADM_08</v>
          </cell>
          <cell r="AS1284">
            <v>8844000</v>
          </cell>
          <cell r="AT1284">
            <v>26800000</v>
          </cell>
          <cell r="AU1284">
            <v>0</v>
          </cell>
        </row>
        <row r="1285">
          <cell r="A1285">
            <v>4009101025</v>
          </cell>
          <cell r="B1285" t="str">
            <v>GIT Gestión Documental</v>
          </cell>
          <cell r="C1285" t="str">
            <v>GD</v>
          </cell>
          <cell r="D1285" t="str">
            <v>GESTION_DOC_2025_SGD</v>
          </cell>
          <cell r="E1285" t="str">
            <v>Gestión Documental</v>
          </cell>
          <cell r="F1285" t="str">
            <v>Optimización de la gestión documental</v>
          </cell>
          <cell r="G1285" t="str">
            <v>SERVICIO DE GESTIÓN DOCUMENTAL</v>
          </cell>
          <cell r="H1285" t="str">
            <v>GD-Optimización de la gestión documental-SERVICIO DE GESTIÓN DOCUMENTAL</v>
          </cell>
          <cell r="I1285" t="str">
            <v>202400000000149</v>
          </cell>
          <cell r="J1285" t="str">
            <v>DIRECCIÓN TERRITORIAL CENTRAL</v>
          </cell>
          <cell r="K1285" t="str">
            <v>DANE CENTRAL</v>
          </cell>
          <cell r="L1285" t="str">
            <v>Talento Humano</v>
          </cell>
          <cell r="M1285" t="str">
            <v>Profesional Junior</v>
          </cell>
          <cell r="N1285" t="str">
            <v>1</v>
          </cell>
          <cell r="O1285">
            <v>8</v>
          </cell>
          <cell r="P1285" t="str">
            <v>0</v>
          </cell>
          <cell r="Q1285" t="str">
            <v>8.0000000000</v>
          </cell>
          <cell r="R1285">
            <v>100</v>
          </cell>
          <cell r="S1285">
            <v>4500000</v>
          </cell>
          <cell r="T1285" t="str">
            <v>2025-04-24</v>
          </cell>
          <cell r="U1285">
            <v>36000000</v>
          </cell>
          <cell r="V1285">
            <v>36000000</v>
          </cell>
          <cell r="W1285">
            <v>0</v>
          </cell>
          <cell r="X1285" t="str">
            <v>NO</v>
          </cell>
          <cell r="Y1285" t="str">
            <v>NO</v>
          </cell>
          <cell r="Z1285" t="str">
            <v>96025</v>
          </cell>
          <cell r="AA1285">
            <v>36000000</v>
          </cell>
          <cell r="AB1285">
            <v>0</v>
          </cell>
          <cell r="AC1285" t="str">
            <v>5402</v>
          </cell>
          <cell r="AD1285" t="str">
            <v>Administrativa</v>
          </cell>
          <cell r="AF1285" t="str">
            <v>profesional que brinde soporte en la gestión documental y los servicios tecnológicos requeridos en la implementación del SGDEA - LEONARDO ARDILA</v>
          </cell>
          <cell r="AG1285" t="str">
            <v>SG_ADM_10-Actualizar los instrumentos archivísticos (aprobados por el Comité de Gestión y Desempeño Institucional) de acuerdo con la normativa vigente, orientados a fortalecer la planeación de la gestión documental de la Entidad.</v>
          </cell>
          <cell r="AH1285">
            <v>0.34</v>
          </cell>
          <cell r="AI1285" t="str">
            <v>SG_ADM_09-Aplicar las Tablas de Retención Documental convalidadas en 500 unidades documentales del Archivo Central de DANE CAN, para la conservación de los documentos producidos por la Entidad.</v>
          </cell>
          <cell r="AJ1285">
            <v>0.33</v>
          </cell>
          <cell r="AK1285" t="str">
            <v>SG_ADM_08-Implementar las Tablas de Valoración Documental convalidadas en 67  metros lineales del fondo acumulado, para la conservación de los documentos producidos por la Entidad.</v>
          </cell>
          <cell r="AL1285">
            <v>0.33</v>
          </cell>
          <cell r="AM1285">
            <v>1</v>
          </cell>
          <cell r="AN1285" t="str">
            <v>SG_ADM_10</v>
          </cell>
          <cell r="AO1285">
            <v>12240000</v>
          </cell>
          <cell r="AP1285" t="str">
            <v>SG_ADM_09</v>
          </cell>
          <cell r="AQ1285">
            <v>11880000</v>
          </cell>
          <cell r="AR1285" t="str">
            <v>SG_ADM_08</v>
          </cell>
          <cell r="AS1285">
            <v>11880000</v>
          </cell>
          <cell r="AT1285">
            <v>36000000</v>
          </cell>
          <cell r="AU1285">
            <v>0</v>
          </cell>
        </row>
        <row r="1286">
          <cell r="A1286">
            <v>4188101025</v>
          </cell>
          <cell r="B1286" t="str">
            <v>GIT Gestión Documental</v>
          </cell>
          <cell r="C1286" t="str">
            <v>GD</v>
          </cell>
          <cell r="D1286" t="str">
            <v>GESTION_DOC_2025_SGD</v>
          </cell>
          <cell r="E1286" t="str">
            <v>Gestión Documental</v>
          </cell>
          <cell r="F1286" t="str">
            <v>Optimización de la gestión documental</v>
          </cell>
          <cell r="G1286" t="str">
            <v>SERVICIO DE GESTIÓN DOCUMENTAL</v>
          </cell>
          <cell r="H1286" t="str">
            <v>GD-Optimización de la gestión documental-SERVICIO DE GESTIÓN DOCUMENTAL</v>
          </cell>
          <cell r="I1286" t="str">
            <v>202400000000149</v>
          </cell>
          <cell r="J1286" t="str">
            <v>DIRECCIÓN TERRITORIAL CENTRAL</v>
          </cell>
          <cell r="K1286" t="str">
            <v>DANE CENTRAL</v>
          </cell>
          <cell r="L1286" t="str">
            <v>Talento Humano</v>
          </cell>
          <cell r="M1286" t="str">
            <v>Profesional Junior</v>
          </cell>
          <cell r="N1286" t="str">
            <v>1</v>
          </cell>
          <cell r="O1286">
            <v>7</v>
          </cell>
          <cell r="P1286" t="str">
            <v>0</v>
          </cell>
          <cell r="Q1286" t="str">
            <v>7.0000000000</v>
          </cell>
          <cell r="R1286">
            <v>100</v>
          </cell>
          <cell r="S1286">
            <v>5200000</v>
          </cell>
          <cell r="T1286" t="str">
            <v>2025-05-20</v>
          </cell>
          <cell r="U1286">
            <v>36400000</v>
          </cell>
          <cell r="V1286">
            <v>36400000</v>
          </cell>
          <cell r="W1286">
            <v>0</v>
          </cell>
          <cell r="X1286" t="str">
            <v>NO</v>
          </cell>
          <cell r="Y1286" t="str">
            <v>NO</v>
          </cell>
          <cell r="Z1286" t="str">
            <v>99525</v>
          </cell>
          <cell r="AA1286">
            <v>36400000</v>
          </cell>
          <cell r="AB1286">
            <v>0</v>
          </cell>
          <cell r="AC1286" t="str">
            <v>5594</v>
          </cell>
          <cell r="AD1286" t="str">
            <v>Administrativa</v>
          </cell>
          <cell r="AF1286" t="str">
            <v>MILENA OLAYA</v>
          </cell>
          <cell r="AG1286" t="str">
            <v>SG_ADM_10-Actualizar los instrumentos archivísticos (aprobados por el Comité de Gestión y Desempeño Institucional) de acuerdo con la normativa vigente, orientados a fortalecer la planeación de la gestión documental de la Entidad.</v>
          </cell>
          <cell r="AH1286">
            <v>0.34</v>
          </cell>
          <cell r="AI1286" t="str">
            <v>SG_ADM_09-Aplicar las Tablas de Retención Documental convalidadas en 500 unidades documentales del Archivo Central de DANE CAN, para la conservación de los documentos producidos por la Entidad.</v>
          </cell>
          <cell r="AJ1286">
            <v>0.33</v>
          </cell>
          <cell r="AK1286" t="str">
            <v>SG_ADM_08-Implementar las Tablas de Valoración Documental convalidadas en 67  metros lineales del fondo acumulado, para la conservación de los documentos producidos por la Entidad.</v>
          </cell>
          <cell r="AL1286">
            <v>0.33</v>
          </cell>
          <cell r="AM1286">
            <v>1</v>
          </cell>
          <cell r="AN1286" t="str">
            <v>SG_ADM_10</v>
          </cell>
          <cell r="AO1286">
            <v>12376000</v>
          </cell>
          <cell r="AP1286" t="str">
            <v>SG_ADM_09</v>
          </cell>
          <cell r="AQ1286">
            <v>12012000</v>
          </cell>
          <cell r="AR1286" t="str">
            <v>SG_ADM_08</v>
          </cell>
          <cell r="AS1286">
            <v>12012000</v>
          </cell>
          <cell r="AT1286">
            <v>36400000</v>
          </cell>
          <cell r="AU1286">
            <v>0</v>
          </cell>
        </row>
        <row r="1287">
          <cell r="A1287">
            <v>4189101025</v>
          </cell>
          <cell r="B1287" t="str">
            <v>GIT Gestión Documental</v>
          </cell>
          <cell r="C1287" t="str">
            <v>GD</v>
          </cell>
          <cell r="D1287" t="str">
            <v>GESTION_DOC_2025_SGD</v>
          </cell>
          <cell r="E1287" t="str">
            <v>Gestión Documental</v>
          </cell>
          <cell r="F1287" t="str">
            <v>Optimización de la gestión documental</v>
          </cell>
          <cell r="G1287" t="str">
            <v>SERVICIO DE GESTIÓN DOCUMENTAL</v>
          </cell>
          <cell r="H1287" t="str">
            <v>GD-Optimización de la gestión documental-SERVICIO DE GESTIÓN DOCUMENTAL</v>
          </cell>
          <cell r="I1287" t="str">
            <v>202400000000149</v>
          </cell>
          <cell r="J1287" t="str">
            <v>DIRECCIÓN TERRITORIAL CENTRAL</v>
          </cell>
          <cell r="K1287" t="str">
            <v>DANE CENTRAL</v>
          </cell>
          <cell r="L1287" t="str">
            <v>Talento Humano</v>
          </cell>
          <cell r="M1287" t="str">
            <v>Profesional Junior</v>
          </cell>
          <cell r="N1287" t="str">
            <v>6</v>
          </cell>
          <cell r="O1287">
            <v>6</v>
          </cell>
          <cell r="P1287" t="str">
            <v>0</v>
          </cell>
          <cell r="Q1287" t="str">
            <v>6.0000000000</v>
          </cell>
          <cell r="R1287">
            <v>100</v>
          </cell>
          <cell r="S1287">
            <v>3800000</v>
          </cell>
          <cell r="T1287" t="str">
            <v>2025-06-01</v>
          </cell>
          <cell r="U1287">
            <v>136800000</v>
          </cell>
          <cell r="V1287">
            <v>136800000</v>
          </cell>
          <cell r="W1287">
            <v>0</v>
          </cell>
          <cell r="X1287" t="str">
            <v>NO</v>
          </cell>
          <cell r="Y1287" t="str">
            <v>NO</v>
          </cell>
          <cell r="Z1287" t="str">
            <v>102225</v>
          </cell>
          <cell r="AA1287">
            <v>136800000</v>
          </cell>
          <cell r="AB1287">
            <v>0</v>
          </cell>
          <cell r="AC1287" t="str">
            <v>6047</v>
          </cell>
          <cell r="AD1287" t="str">
            <v>Administrativa</v>
          </cell>
          <cell r="AF1287" t="str">
            <v>personal que apoyará la validación de registros en SGDEA y los Archivos documentales de la entidad</v>
          </cell>
          <cell r="AG1287" t="str">
            <v>SG_ADM_10-Actualizar los instrumentos archivísticos (aprobados por el Comité de Gestión y Desempeño Institucional) de acuerdo con la normativa vigente, orientados a fortalecer la planeación de la gestión documental de la Entidad.</v>
          </cell>
          <cell r="AH1287">
            <v>0.34</v>
          </cell>
          <cell r="AI1287" t="str">
            <v>SG_ADM_09-Aplicar las Tablas de Retención Documental convalidadas en 500 unidades documentales del Archivo Central de DANE CAN, para la conservación de los documentos producidos por la Entidad.</v>
          </cell>
          <cell r="AJ1287">
            <v>0.33</v>
          </cell>
          <cell r="AK1287" t="str">
            <v>SG_ADM_08-Implementar las Tablas de Valoración Documental convalidadas en 67  metros lineales del fondo acumulado, para la conservación de los documentos producidos por la Entidad.</v>
          </cell>
          <cell r="AL1287">
            <v>0.33</v>
          </cell>
          <cell r="AM1287">
            <v>1</v>
          </cell>
          <cell r="AN1287" t="str">
            <v>SG_ADM_10</v>
          </cell>
          <cell r="AO1287">
            <v>46512000</v>
          </cell>
          <cell r="AP1287" t="str">
            <v>SG_ADM_09</v>
          </cell>
          <cell r="AQ1287">
            <v>45144000</v>
          </cell>
          <cell r="AR1287" t="str">
            <v>SG_ADM_08</v>
          </cell>
          <cell r="AS1287">
            <v>45144000</v>
          </cell>
          <cell r="AT1287">
            <v>136800000</v>
          </cell>
          <cell r="AU1287">
            <v>0</v>
          </cell>
        </row>
        <row r="1288">
          <cell r="A1288">
            <v>5135101025</v>
          </cell>
          <cell r="B1288" t="str">
            <v>GIT Gestión Documental</v>
          </cell>
          <cell r="C1288" t="str">
            <v>GD</v>
          </cell>
          <cell r="D1288" t="str">
            <v>GESTION_DOC_2025_SGD</v>
          </cell>
          <cell r="E1288" t="str">
            <v>Gestión Documental</v>
          </cell>
          <cell r="F1288" t="str">
            <v>Optimización de la gestión documental</v>
          </cell>
          <cell r="G1288" t="str">
            <v>SERVICIO DE GESTIÓN DOCUMENTAL</v>
          </cell>
          <cell r="H1288" t="str">
            <v>GD-Optimización de la gestión documental-SERVICIO DE GESTIÓN DOCUMENTAL</v>
          </cell>
          <cell r="I1288" t="str">
            <v>202400000000149</v>
          </cell>
          <cell r="J1288" t="str">
            <v>DIRECCIÓN TERRITORIAL CENTRAL</v>
          </cell>
          <cell r="K1288" t="str">
            <v>DANE CENTRAL</v>
          </cell>
          <cell r="L1288" t="str">
            <v>Talento Humano</v>
          </cell>
          <cell r="M1288" t="str">
            <v>Profesional</v>
          </cell>
          <cell r="N1288" t="str">
            <v>2</v>
          </cell>
          <cell r="O1288">
            <v>3</v>
          </cell>
          <cell r="P1288" t="str">
            <v>0</v>
          </cell>
          <cell r="Q1288" t="str">
            <v>3.0000000000</v>
          </cell>
          <cell r="R1288">
            <v>100</v>
          </cell>
          <cell r="S1288">
            <v>6636000</v>
          </cell>
          <cell r="T1288" t="str">
            <v>2025-10-01</v>
          </cell>
          <cell r="U1288">
            <v>39816000</v>
          </cell>
          <cell r="W1288">
            <v>39816000</v>
          </cell>
          <cell r="X1288" t="str">
            <v>NO</v>
          </cell>
          <cell r="Y1288" t="str">
            <v>NO</v>
          </cell>
          <cell r="AF1288" t="str">
            <v>Profesionales sistematización procesos SGDEA y Documentales</v>
          </cell>
          <cell r="AG1288" t="str">
            <v>SG_ADM_10-Actualizar los instrumentos archivísticos (aprobados por el Comité de Gestión y Desempeño Institucional) de acuerdo con la normativa vigente, orientados a fortalecer la planeación de la gestión documental de la Entidad.</v>
          </cell>
          <cell r="AH1288">
            <v>0.34</v>
          </cell>
          <cell r="AI1288" t="str">
            <v>SG_ADM_09-Aplicar las Tablas de Retención Documental convalidadas en 500 unidades documentales del Archivo Central de DANE CAN, para la conservación de los documentos producidos por la Entidad.</v>
          </cell>
          <cell r="AJ1288">
            <v>0.33</v>
          </cell>
          <cell r="AK1288" t="str">
            <v>SG_ADM_08-Implementar las Tablas de Valoración Documental convalidadas en 67  metros lineales del fondo acumulado, para la conservación de los documentos producidos por la Entidad.</v>
          </cell>
          <cell r="AL1288">
            <v>0.33</v>
          </cell>
          <cell r="AM1288">
            <v>1</v>
          </cell>
          <cell r="AN1288" t="str">
            <v>SG_ADM_10</v>
          </cell>
          <cell r="AO1288">
            <v>13537440.000000002</v>
          </cell>
          <cell r="AP1288" t="str">
            <v>SG_ADM_09</v>
          </cell>
          <cell r="AQ1288">
            <v>13139280</v>
          </cell>
          <cell r="AR1288" t="str">
            <v>SG_ADM_08</v>
          </cell>
          <cell r="AS1288">
            <v>13139280</v>
          </cell>
          <cell r="AT1288">
            <v>39816000</v>
          </cell>
          <cell r="AU1288">
            <v>0</v>
          </cell>
        </row>
        <row r="1289">
          <cell r="A1289">
            <v>5136101025</v>
          </cell>
          <cell r="B1289" t="str">
            <v>GIT Gestión Documental</v>
          </cell>
          <cell r="C1289" t="str">
            <v>GD</v>
          </cell>
          <cell r="D1289" t="str">
            <v>GESTION_DOC_2025_SGD</v>
          </cell>
          <cell r="E1289" t="str">
            <v>Gestión Documental</v>
          </cell>
          <cell r="F1289" t="str">
            <v>Optimización de la gestión documental</v>
          </cell>
          <cell r="G1289" t="str">
            <v>SERVICIO DE GESTIÓN DOCUMENTAL</v>
          </cell>
          <cell r="H1289" t="str">
            <v>GD-Optimización de la gestión documental-SERVICIO DE GESTIÓN DOCUMENTAL</v>
          </cell>
          <cell r="I1289" t="str">
            <v>202400000000149</v>
          </cell>
          <cell r="J1289" t="str">
            <v>DIRECCIÓN TERRITORIAL CENTRAL</v>
          </cell>
          <cell r="K1289" t="str">
            <v>DANE CENTRAL</v>
          </cell>
          <cell r="L1289" t="str">
            <v>Talento Humano</v>
          </cell>
          <cell r="M1289" t="str">
            <v>Tecnico</v>
          </cell>
          <cell r="N1289" t="str">
            <v>8</v>
          </cell>
          <cell r="O1289">
            <v>3</v>
          </cell>
          <cell r="P1289" t="str">
            <v>0</v>
          </cell>
          <cell r="Q1289" t="str">
            <v>3.0000000000</v>
          </cell>
          <cell r="R1289">
            <v>100</v>
          </cell>
          <cell r="S1289">
            <v>3350000</v>
          </cell>
          <cell r="T1289" t="str">
            <v>2025-10-01</v>
          </cell>
          <cell r="U1289">
            <v>80400000</v>
          </cell>
          <cell r="W1289">
            <v>80400000</v>
          </cell>
          <cell r="X1289" t="str">
            <v>NO</v>
          </cell>
          <cell r="Y1289" t="str">
            <v>NO</v>
          </cell>
          <cell r="AF1289" t="str">
            <v>Tecnólogos Apoyo Cierre Vigencia 2025</v>
          </cell>
          <cell r="AG1289" t="str">
            <v>SG_ADM_10-Actualizar los instrumentos archivísticos (aprobados por el Comité de Gestión y Desempeño Institucional) de acuerdo con la normativa vigente, orientados a fortalecer la planeación de la gestión documental de la Entidad.</v>
          </cell>
          <cell r="AH1289">
            <v>0.34</v>
          </cell>
          <cell r="AI1289" t="str">
            <v>SG_ADM_09-Aplicar las Tablas de Retención Documental convalidadas en 500 unidades documentales del Archivo Central de DANE CAN, para la conservación de los documentos producidos por la Entidad.</v>
          </cell>
          <cell r="AJ1289">
            <v>0.33</v>
          </cell>
          <cell r="AK1289" t="str">
            <v>SG_ADM_08-Implementar las Tablas de Valoración Documental convalidadas en 67  metros lineales del fondo acumulado, para la conservación de los documentos producidos por la Entidad.</v>
          </cell>
          <cell r="AL1289">
            <v>0.33</v>
          </cell>
          <cell r="AM1289">
            <v>1</v>
          </cell>
          <cell r="AN1289" t="str">
            <v>SG_ADM_10</v>
          </cell>
          <cell r="AO1289">
            <v>27336000.000000004</v>
          </cell>
          <cell r="AP1289" t="str">
            <v>SG_ADM_09</v>
          </cell>
          <cell r="AQ1289">
            <v>26532000</v>
          </cell>
          <cell r="AR1289" t="str">
            <v>SG_ADM_08</v>
          </cell>
          <cell r="AS1289">
            <v>26532000</v>
          </cell>
          <cell r="AT1289">
            <v>80400000</v>
          </cell>
          <cell r="AU1289">
            <v>0</v>
          </cell>
        </row>
        <row r="1290">
          <cell r="A1290">
            <v>108401025</v>
          </cell>
          <cell r="B1290" t="str">
            <v>GIT Gestión Documental</v>
          </cell>
          <cell r="C1290" t="str">
            <v>GD</v>
          </cell>
          <cell r="D1290" t="str">
            <v>GESTION_DOC_2025_SGD</v>
          </cell>
          <cell r="E1290" t="str">
            <v>Gestión Documental</v>
          </cell>
          <cell r="F1290" t="str">
            <v>Optimización de la gestión documental</v>
          </cell>
          <cell r="G1290" t="str">
            <v>SERVICIO DE GESTIÓN DOCUMENTAL</v>
          </cell>
          <cell r="H1290" t="str">
            <v>GD-Optimización de la gestión documental-SERVICIO DE GESTIÓN DOCUMENTAL</v>
          </cell>
          <cell r="I1290" t="str">
            <v>202400000000149</v>
          </cell>
          <cell r="J1290" t="str">
            <v>DIRECCIÓN TERRITORIAL CENTRAL</v>
          </cell>
          <cell r="K1290" t="str">
            <v>DANE CENTRAL</v>
          </cell>
          <cell r="L1290" t="str">
            <v>Tiquete</v>
          </cell>
          <cell r="M1290" t="str">
            <v>tiquete_nacional</v>
          </cell>
          <cell r="N1290">
            <v>20</v>
          </cell>
          <cell r="T1290" t="str">
            <v>2025-04-01</v>
          </cell>
          <cell r="U1290">
            <v>20000000</v>
          </cell>
          <cell r="V1290">
            <v>20000000</v>
          </cell>
          <cell r="W1290">
            <v>0</v>
          </cell>
          <cell r="X1290" t="str">
            <v>NO</v>
          </cell>
          <cell r="Y1290" t="str">
            <v>NO</v>
          </cell>
          <cell r="Z1290" t="str">
            <v>93125</v>
          </cell>
          <cell r="AA1290">
            <v>20000000</v>
          </cell>
          <cell r="AB1290">
            <v>0</v>
          </cell>
          <cell r="AC1290" t="str">
            <v>4953</v>
          </cell>
          <cell r="AD1290" t="str">
            <v>Gestión Humana</v>
          </cell>
          <cell r="AF1290" t="str">
            <v>TIQUTES - -</v>
          </cell>
          <cell r="AG1290" t="str">
            <v>SG_ADM_10-Actualizar los instrumentos archivísticos (aprobados por el Comité de Gestión y Desempeño Institucional) de acuerdo con la normativa vigente, orientados a fortalecer la planeación de la gestión documental de la Entidad.</v>
          </cell>
          <cell r="AH1290">
            <v>0.34</v>
          </cell>
          <cell r="AI1290" t="str">
            <v>SG_ADM_09-Aplicar las Tablas de Retención Documental convalidadas en 500 unidades documentales del Archivo Central de DANE CAN, para la conservación de los documentos producidos por la Entidad.</v>
          </cell>
          <cell r="AJ1290">
            <v>0.33</v>
          </cell>
          <cell r="AK1290" t="str">
            <v>SG_ADM_08-Implementar las Tablas de Valoración Documental convalidadas en 67  metros lineales del fondo acumulado, para la conservación de los documentos producidos por la Entidad.</v>
          </cell>
          <cell r="AL1290">
            <v>0.33</v>
          </cell>
          <cell r="AM1290">
            <v>1</v>
          </cell>
          <cell r="AN1290" t="str">
            <v>SG_ADM_10</v>
          </cell>
          <cell r="AO1290">
            <v>6800000.0000000009</v>
          </cell>
          <cell r="AP1290" t="str">
            <v>SG_ADM_09</v>
          </cell>
          <cell r="AQ1290">
            <v>6600000</v>
          </cell>
          <cell r="AR1290" t="str">
            <v>SG_ADM_08</v>
          </cell>
          <cell r="AS1290">
            <v>6600000</v>
          </cell>
          <cell r="AT1290">
            <v>20000000</v>
          </cell>
          <cell r="AU1290">
            <v>0</v>
          </cell>
        </row>
        <row r="1291">
          <cell r="A1291">
            <v>619301025</v>
          </cell>
          <cell r="B1291" t="str">
            <v>GIT Gestión Documental</v>
          </cell>
          <cell r="C1291" t="str">
            <v>GD</v>
          </cell>
          <cell r="D1291" t="str">
            <v>GESTION_DOC_2025_SGD</v>
          </cell>
          <cell r="E1291" t="str">
            <v>Gestión Documental</v>
          </cell>
          <cell r="F1291" t="str">
            <v>Optimización de la gestión documental</v>
          </cell>
          <cell r="G1291" t="str">
            <v>SERVICIO DE GESTIÓN DOCUMENTAL</v>
          </cell>
          <cell r="H1291" t="str">
            <v>GD-Optimización de la gestión documental-SERVICIO DE GESTIÓN DOCUMENTAL</v>
          </cell>
          <cell r="I1291" t="str">
            <v>202400000000149</v>
          </cell>
          <cell r="J1291" t="str">
            <v>DIRECCIÓN TERRITORIAL CENTRAL</v>
          </cell>
          <cell r="K1291" t="str">
            <v>DANE CENTRAL</v>
          </cell>
          <cell r="L1291" t="str">
            <v>Viático</v>
          </cell>
          <cell r="M1291" t="str">
            <v>Viático</v>
          </cell>
          <cell r="T1291" t="str">
            <v>2025-03-01</v>
          </cell>
          <cell r="U1291">
            <v>20000000</v>
          </cell>
          <cell r="V1291">
            <v>20000000</v>
          </cell>
          <cell r="W1291">
            <v>0</v>
          </cell>
          <cell r="X1291" t="str">
            <v>NO</v>
          </cell>
          <cell r="Y1291" t="str">
            <v>NO</v>
          </cell>
          <cell r="Z1291" t="str">
            <v>89325</v>
          </cell>
          <cell r="AA1291">
            <v>20000000</v>
          </cell>
          <cell r="AB1291">
            <v>0</v>
          </cell>
          <cell r="AC1291" t="str">
            <v>2892</v>
          </cell>
          <cell r="AD1291" t="str">
            <v>Administrativa</v>
          </cell>
          <cell r="AF1291" t="str">
            <v>VIATICOS - -</v>
          </cell>
          <cell r="AG1291" t="str">
            <v>SG_ADM_10-Actualizar los instrumentos archivísticos (aprobados por el Comité de Gestión y Desempeño Institucional) de acuerdo con la normativa vigente, orientados a fortalecer la planeación de la gestión documental de la Entidad.</v>
          </cell>
          <cell r="AH1291">
            <v>0.34</v>
          </cell>
          <cell r="AI1291" t="str">
            <v>SG_ADM_09-Aplicar las Tablas de Retención Documental convalidadas en 500 unidades documentales del Archivo Central de DANE CAN, para la conservación de los documentos producidos por la Entidad.</v>
          </cell>
          <cell r="AJ1291">
            <v>0.33</v>
          </cell>
          <cell r="AK1291" t="str">
            <v>SG_ADM_08-Implementar las Tablas de Valoración Documental convalidadas en 67  metros lineales del fondo acumulado, para la conservación de los documentos producidos por la Entidad.</v>
          </cell>
          <cell r="AL1291">
            <v>0.33</v>
          </cell>
          <cell r="AM1291">
            <v>1</v>
          </cell>
          <cell r="AN1291" t="str">
            <v>SG_ADM_10</v>
          </cell>
          <cell r="AO1291">
            <v>6800000.0000000009</v>
          </cell>
          <cell r="AP1291" t="str">
            <v>SG_ADM_09</v>
          </cell>
          <cell r="AQ1291">
            <v>6600000</v>
          </cell>
          <cell r="AR1291" t="str">
            <v>SG_ADM_08</v>
          </cell>
          <cell r="AS1291">
            <v>6600000</v>
          </cell>
          <cell r="AT1291">
            <v>20000000</v>
          </cell>
          <cell r="AU1291">
            <v>0</v>
          </cell>
        </row>
        <row r="1292">
          <cell r="A1292">
            <v>382501025</v>
          </cell>
          <cell r="B1292" t="str">
            <v>GIT Gestión Documental</v>
          </cell>
          <cell r="C1292" t="str">
            <v>GD</v>
          </cell>
          <cell r="D1292" t="str">
            <v>GESTION_DOC_2025_SGD</v>
          </cell>
          <cell r="E1292" t="str">
            <v>Gestión Documental</v>
          </cell>
          <cell r="F1292" t="str">
            <v>Optimización de la gestión documental</v>
          </cell>
          <cell r="G1292" t="str">
            <v>SERVICIO DE GESTIÓN DOCUMENTAL</v>
          </cell>
          <cell r="H1292" t="str">
            <v>GD-Optimización de la gestión documental-SERVICIO DE GESTIÓN DOCUMENTAL</v>
          </cell>
          <cell r="I1292" t="str">
            <v>202400000000149</v>
          </cell>
          <cell r="J1292" t="str">
            <v>DIRECCIÓN TERRITORIAL CENTRAL</v>
          </cell>
          <cell r="K1292" t="str">
            <v>DANE CENTRAL</v>
          </cell>
          <cell r="L1292" t="str">
            <v>Insumo</v>
          </cell>
          <cell r="M1292" t="str">
            <v>Otros_gastos_operativos</v>
          </cell>
          <cell r="N1292">
            <v>1</v>
          </cell>
          <cell r="S1292">
            <v>1742333.33</v>
          </cell>
          <cell r="T1292" t="str">
            <v>2025-10-01</v>
          </cell>
          <cell r="U1292">
            <v>1742333.33</v>
          </cell>
          <cell r="W1292">
            <v>1742333.33</v>
          </cell>
          <cell r="X1292" t="str">
            <v>NO</v>
          </cell>
          <cell r="Y1292" t="str">
            <v>NO</v>
          </cell>
          <cell r="AF1292" t="str">
            <v>PROCESO DE CONTRATACIÓN SOURCING PARA APLICAICPON DE TVD Y TRD ARCHIVOS DOCUMENTALES - -</v>
          </cell>
          <cell r="AG1292" t="str">
            <v>SG_ADM_10-Actualizar los instrumentos archivísticos (aprobados por el Comité de Gestión y Desempeño Institucional) de acuerdo con la normativa vigente, orientados a fortalecer la planeación de la gestión documental de la Entidad.</v>
          </cell>
          <cell r="AH1292">
            <v>0.34</v>
          </cell>
          <cell r="AI1292" t="str">
            <v>SG_ADM_09-Aplicar las Tablas de Retención Documental convalidadas en 500 unidades documentales del Archivo Central de DANE CAN, para la conservación de los documentos producidos por la Entidad.</v>
          </cell>
          <cell r="AJ1292">
            <v>0.33</v>
          </cell>
          <cell r="AK1292" t="str">
            <v>SG_ADM_08-Implementar las Tablas de Valoración Documental convalidadas en 67  metros lineales del fondo acumulado, para la conservación de los documentos producidos por la Entidad.</v>
          </cell>
          <cell r="AL1292">
            <v>0.33</v>
          </cell>
          <cell r="AM1292">
            <v>1</v>
          </cell>
          <cell r="AN1292" t="str">
            <v>SG_ADM_10</v>
          </cell>
          <cell r="AO1292">
            <v>592393.33220000006</v>
          </cell>
          <cell r="AP1292" t="str">
            <v>SG_ADM_09</v>
          </cell>
          <cell r="AQ1292">
            <v>574969.99890000001</v>
          </cell>
          <cell r="AR1292" t="str">
            <v>SG_ADM_08</v>
          </cell>
          <cell r="AS1292">
            <v>574969.99890000001</v>
          </cell>
          <cell r="AT1292">
            <v>1742333.33</v>
          </cell>
          <cell r="AU1292">
            <v>0</v>
          </cell>
        </row>
        <row r="1293">
          <cell r="A1293">
            <v>294410925</v>
          </cell>
          <cell r="B1293" t="str">
            <v>GIT Infraestructura</v>
          </cell>
          <cell r="C1293" t="str">
            <v>INFRA</v>
          </cell>
          <cell r="D1293" t="str">
            <v>FORTIS_2025_SM</v>
          </cell>
          <cell r="E1293" t="str">
            <v>Fortalecimiento de la Infraestructura de las Sedes</v>
          </cell>
          <cell r="F1293" t="str">
            <v>Fortalecimiento de la infraestructura</v>
          </cell>
          <cell r="G1293" t="str">
            <v>Sedes mantenidas</v>
          </cell>
          <cell r="H1293" t="str">
            <v>INFRA-Fortalecimiento de la infraestructura-Sedes mantenidas</v>
          </cell>
          <cell r="I1293" t="str">
            <v>202400000000150</v>
          </cell>
          <cell r="J1293" t="str">
            <v>DIRECCIÓN TERRITORIAL CENTRAL</v>
          </cell>
          <cell r="K1293" t="str">
            <v>DANE CENTRAL</v>
          </cell>
          <cell r="L1293" t="str">
            <v>Talento Humano</v>
          </cell>
          <cell r="M1293" t="str">
            <v>Profesional</v>
          </cell>
          <cell r="N1293" t="str">
            <v>1</v>
          </cell>
          <cell r="O1293">
            <v>10</v>
          </cell>
          <cell r="P1293" t="str">
            <v>3</v>
          </cell>
          <cell r="Q1293" t="str">
            <v>10.1000000000</v>
          </cell>
          <cell r="R1293">
            <v>100</v>
          </cell>
          <cell r="S1293">
            <v>5000000</v>
          </cell>
          <cell r="T1293" t="str">
            <v>2025-02-26</v>
          </cell>
          <cell r="U1293">
            <v>50500000</v>
          </cell>
          <cell r="V1293">
            <v>50500000</v>
          </cell>
          <cell r="W1293">
            <v>0</v>
          </cell>
          <cell r="X1293" t="str">
            <v>NO</v>
          </cell>
          <cell r="Y1293" t="str">
            <v>NO</v>
          </cell>
          <cell r="Z1293" t="str">
            <v>66525</v>
          </cell>
          <cell r="AA1293">
            <v>50500000</v>
          </cell>
          <cell r="AB1293">
            <v>0</v>
          </cell>
          <cell r="AC1293" t="str">
            <v>1821</v>
          </cell>
          <cell r="AD1293" t="str">
            <v>Administrativa</v>
          </cell>
          <cell r="AF1293" t="str">
            <v>WILMER MORENO</v>
          </cell>
          <cell r="AG1293" t="str">
            <v>SG_ADM_01</v>
          </cell>
          <cell r="AH1293">
            <v>0.5</v>
          </cell>
          <cell r="AI1293" t="str">
            <v>SG_ADM_02</v>
          </cell>
          <cell r="AJ1293">
            <v>0.5</v>
          </cell>
          <cell r="AK1293">
            <v>0</v>
          </cell>
          <cell r="AL1293">
            <v>0</v>
          </cell>
          <cell r="AM1293">
            <v>1</v>
          </cell>
          <cell r="AN1293" t="str">
            <v>SG_ADM_01</v>
          </cell>
          <cell r="AO1293">
            <v>25250000</v>
          </cell>
          <cell r="AP1293" t="str">
            <v>SG_ADM_02</v>
          </cell>
          <cell r="AQ1293">
            <v>25250000</v>
          </cell>
          <cell r="AR1293" t="str">
            <v>0</v>
          </cell>
          <cell r="AS1293">
            <v>0</v>
          </cell>
          <cell r="AT1293">
            <v>50500000</v>
          </cell>
          <cell r="AU1293">
            <v>0</v>
          </cell>
        </row>
        <row r="1294">
          <cell r="A1294">
            <v>294310925</v>
          </cell>
          <cell r="B1294" t="str">
            <v>GIT Infraestructura</v>
          </cell>
          <cell r="C1294" t="str">
            <v>INFRA</v>
          </cell>
          <cell r="D1294" t="str">
            <v>FORTIS_2025_SM</v>
          </cell>
          <cell r="E1294" t="str">
            <v>Fortalecimiento de la Infraestructura de las Sedes</v>
          </cell>
          <cell r="F1294" t="str">
            <v>Fortalecimiento de la infraestructura</v>
          </cell>
          <cell r="G1294" t="str">
            <v>Sedes mantenidas</v>
          </cell>
          <cell r="H1294" t="str">
            <v>INFRA-Fortalecimiento de la infraestructura-Sedes mantenidas</v>
          </cell>
          <cell r="I1294" t="str">
            <v>202400000000150</v>
          </cell>
          <cell r="J1294" t="str">
            <v>DIRECCIÓN TERRITORIAL CENTRAL</v>
          </cell>
          <cell r="K1294" t="str">
            <v>DANE CENTRAL</v>
          </cell>
          <cell r="L1294" t="str">
            <v>Talento Humano</v>
          </cell>
          <cell r="M1294" t="str">
            <v>Profesional</v>
          </cell>
          <cell r="N1294" t="str">
            <v>1</v>
          </cell>
          <cell r="O1294">
            <v>5</v>
          </cell>
          <cell r="P1294" t="str">
            <v>0</v>
          </cell>
          <cell r="Q1294" t="str">
            <v>5</v>
          </cell>
          <cell r="R1294">
            <v>100</v>
          </cell>
          <cell r="S1294">
            <v>5700000</v>
          </cell>
          <cell r="T1294" t="str">
            <v>2025-01-13</v>
          </cell>
          <cell r="U1294">
            <v>28500000</v>
          </cell>
          <cell r="V1294">
            <v>28500000</v>
          </cell>
          <cell r="W1294">
            <v>0</v>
          </cell>
          <cell r="X1294" t="str">
            <v>NO</v>
          </cell>
          <cell r="Y1294" t="str">
            <v>NO</v>
          </cell>
          <cell r="Z1294" t="str">
            <v>36725</v>
          </cell>
          <cell r="AA1294">
            <v>28500000</v>
          </cell>
          <cell r="AB1294">
            <v>0</v>
          </cell>
          <cell r="AC1294" t="str">
            <v>496</v>
          </cell>
          <cell r="AD1294" t="str">
            <v>GIT Infraestructura</v>
          </cell>
          <cell r="AF1294" t="str">
            <v>EDILBERTO PEÑA ROMERO</v>
          </cell>
          <cell r="AG1294" t="str">
            <v>SG_ADM_01</v>
          </cell>
          <cell r="AH1294">
            <v>0.5</v>
          </cell>
          <cell r="AI1294" t="str">
            <v>SG_ADM_02</v>
          </cell>
          <cell r="AJ1294">
            <v>0.5</v>
          </cell>
          <cell r="AK1294">
            <v>0</v>
          </cell>
          <cell r="AL1294">
            <v>0</v>
          </cell>
          <cell r="AM1294">
            <v>1</v>
          </cell>
          <cell r="AN1294" t="str">
            <v>SG_ADM_01</v>
          </cell>
          <cell r="AO1294">
            <v>14250000</v>
          </cell>
          <cell r="AP1294" t="str">
            <v>SG_ADM_02</v>
          </cell>
          <cell r="AQ1294">
            <v>14250000</v>
          </cell>
          <cell r="AR1294" t="str">
            <v>0</v>
          </cell>
          <cell r="AS1294">
            <v>0</v>
          </cell>
          <cell r="AT1294">
            <v>28500000</v>
          </cell>
          <cell r="AU1294">
            <v>0</v>
          </cell>
        </row>
        <row r="1295">
          <cell r="A1295">
            <v>359610925</v>
          </cell>
          <cell r="B1295" t="str">
            <v>GIT Infraestructura</v>
          </cell>
          <cell r="C1295" t="str">
            <v>INFRA</v>
          </cell>
          <cell r="D1295" t="str">
            <v>FORTIS_2025_SM</v>
          </cell>
          <cell r="E1295" t="str">
            <v>Fortalecimiento de la Infraestructura de las Sedes</v>
          </cell>
          <cell r="F1295" t="str">
            <v>Fortalecimiento de la infraestructura</v>
          </cell>
          <cell r="G1295" t="str">
            <v>Sedes mantenidas</v>
          </cell>
          <cell r="H1295" t="str">
            <v>INFRA-Fortalecimiento de la infraestructura-Sedes mantenidas</v>
          </cell>
          <cell r="I1295" t="str">
            <v>202400000000150</v>
          </cell>
          <cell r="J1295" t="str">
            <v>DIRECCIÓN TERRITORIAL CENTRAL</v>
          </cell>
          <cell r="K1295" t="str">
            <v>DANE CENTRAL</v>
          </cell>
          <cell r="L1295" t="str">
            <v>Talento Humano</v>
          </cell>
          <cell r="M1295" t="str">
            <v>Profesional</v>
          </cell>
          <cell r="N1295" t="str">
            <v>1</v>
          </cell>
          <cell r="O1295">
            <v>5</v>
          </cell>
          <cell r="P1295" t="str">
            <v>0</v>
          </cell>
          <cell r="Q1295" t="str">
            <v>5.0000000000</v>
          </cell>
          <cell r="R1295">
            <v>100</v>
          </cell>
          <cell r="S1295">
            <v>8000000</v>
          </cell>
          <cell r="T1295" t="str">
            <v>2025-07-01</v>
          </cell>
          <cell r="U1295">
            <v>40000000</v>
          </cell>
          <cell r="V1295">
            <v>40000000</v>
          </cell>
          <cell r="W1295">
            <v>0</v>
          </cell>
          <cell r="X1295" t="str">
            <v>no</v>
          </cell>
          <cell r="Y1295" t="str">
            <v>no</v>
          </cell>
          <cell r="Z1295" t="str">
            <v>103925</v>
          </cell>
          <cell r="AA1295">
            <v>40000000</v>
          </cell>
          <cell r="AB1295">
            <v>0</v>
          </cell>
          <cell r="AC1295" t="str">
            <v>6190</v>
          </cell>
          <cell r="AD1295" t="str">
            <v>Administrativa</v>
          </cell>
          <cell r="AF1295" t="str">
            <v>PROFESIONAL INFRAESTRUCTURA (AQUITECTO-CIVIL)</v>
          </cell>
          <cell r="AG1295" t="str">
            <v>SG_ADM_01</v>
          </cell>
          <cell r="AH1295">
            <v>0.5</v>
          </cell>
          <cell r="AI1295" t="str">
            <v>SG_ADM_02</v>
          </cell>
          <cell r="AJ1295">
            <v>0.5</v>
          </cell>
          <cell r="AK1295">
            <v>0</v>
          </cell>
          <cell r="AL1295">
            <v>0</v>
          </cell>
          <cell r="AM1295">
            <v>1</v>
          </cell>
          <cell r="AN1295" t="str">
            <v>SG_ADM_01</v>
          </cell>
          <cell r="AO1295">
            <v>20000000</v>
          </cell>
          <cell r="AP1295" t="str">
            <v>SG_ADM_02</v>
          </cell>
          <cell r="AQ1295">
            <v>20000000</v>
          </cell>
          <cell r="AR1295" t="str">
            <v>0</v>
          </cell>
          <cell r="AS1295">
            <v>0</v>
          </cell>
          <cell r="AT1295">
            <v>40000000</v>
          </cell>
          <cell r="AU1295">
            <v>0</v>
          </cell>
        </row>
        <row r="1296">
          <cell r="A1296">
            <v>10740925</v>
          </cell>
          <cell r="B1296" t="str">
            <v>GIT Infraestructura</v>
          </cell>
          <cell r="C1296" t="str">
            <v>INFRA</v>
          </cell>
          <cell r="D1296" t="str">
            <v>FORTIS_2025_SM</v>
          </cell>
          <cell r="E1296" t="str">
            <v>Fortalecimiento de la Infraestructura de las Sedes</v>
          </cell>
          <cell r="F1296" t="str">
            <v>Fortalecimiento de la infraestructura</v>
          </cell>
          <cell r="G1296" t="str">
            <v>Sedes mantenidas</v>
          </cell>
          <cell r="H1296" t="str">
            <v>INFRA-Fortalecimiento de la infraestructura-Sedes mantenidas</v>
          </cell>
          <cell r="I1296" t="str">
            <v>202400000000150</v>
          </cell>
          <cell r="J1296" t="str">
            <v>DIRECCIÓN TERRITORIAL CENTRAL</v>
          </cell>
          <cell r="K1296" t="str">
            <v>DANE CENTRAL</v>
          </cell>
          <cell r="L1296" t="str">
            <v>Tiquete</v>
          </cell>
          <cell r="M1296" t="str">
            <v>tiquete_nacional</v>
          </cell>
          <cell r="N1296">
            <v>20</v>
          </cell>
          <cell r="T1296" t="str">
            <v>2025-04-01</v>
          </cell>
          <cell r="U1296">
            <v>20000000</v>
          </cell>
          <cell r="V1296">
            <v>20000000</v>
          </cell>
          <cell r="W1296">
            <v>0</v>
          </cell>
          <cell r="X1296" t="str">
            <v>NO</v>
          </cell>
          <cell r="Y1296" t="str">
            <v>NO</v>
          </cell>
          <cell r="Z1296" t="str">
            <v>93125</v>
          </cell>
          <cell r="AA1296">
            <v>20000000</v>
          </cell>
          <cell r="AB1296">
            <v>0</v>
          </cell>
          <cell r="AC1296" t="str">
            <v>4953</v>
          </cell>
          <cell r="AD1296" t="str">
            <v>Gestión Humana</v>
          </cell>
          <cell r="AF1296" t="str">
            <v>TIQUTES - -</v>
          </cell>
          <cell r="AG1296" t="str">
            <v>SG_ADM_01</v>
          </cell>
          <cell r="AH1296">
            <v>0.5</v>
          </cell>
          <cell r="AI1296" t="str">
            <v>SG_ADM_02</v>
          </cell>
          <cell r="AJ1296">
            <v>0.5</v>
          </cell>
          <cell r="AK1296">
            <v>0</v>
          </cell>
          <cell r="AL1296">
            <v>0</v>
          </cell>
          <cell r="AM1296">
            <v>1</v>
          </cell>
          <cell r="AN1296" t="str">
            <v>SG_ADM_01</v>
          </cell>
          <cell r="AO1296">
            <v>10000000</v>
          </cell>
          <cell r="AP1296" t="str">
            <v>SG_ADM_02</v>
          </cell>
          <cell r="AQ1296">
            <v>10000000</v>
          </cell>
          <cell r="AR1296" t="str">
            <v>0</v>
          </cell>
          <cell r="AS1296">
            <v>0</v>
          </cell>
          <cell r="AT1296">
            <v>20000000</v>
          </cell>
          <cell r="AU1296">
            <v>0</v>
          </cell>
        </row>
        <row r="1297">
          <cell r="A1297">
            <v>61830925</v>
          </cell>
          <cell r="B1297" t="str">
            <v>GIT Infraestructura</v>
          </cell>
          <cell r="C1297" t="str">
            <v>INFRA</v>
          </cell>
          <cell r="D1297" t="str">
            <v>FORTIS_2025_SM</v>
          </cell>
          <cell r="E1297" t="str">
            <v>Fortalecimiento de la Infraestructura de las Sedes</v>
          </cell>
          <cell r="F1297" t="str">
            <v>Fortalecimiento de la infraestructura</v>
          </cell>
          <cell r="G1297" t="str">
            <v>Sedes mantenidas</v>
          </cell>
          <cell r="H1297" t="str">
            <v>INFRA-Fortalecimiento de la infraestructura-Sedes mantenidas</v>
          </cell>
          <cell r="I1297" t="str">
            <v>202400000000150</v>
          </cell>
          <cell r="J1297" t="str">
            <v>DIRECCIÓN TERRITORIAL CENTRAL</v>
          </cell>
          <cell r="K1297" t="str">
            <v>DANE CENTRAL</v>
          </cell>
          <cell r="L1297" t="str">
            <v>Viático</v>
          </cell>
          <cell r="M1297" t="str">
            <v>Viático</v>
          </cell>
          <cell r="T1297" t="str">
            <v>2025-03-01</v>
          </cell>
          <cell r="U1297">
            <v>20000000</v>
          </cell>
          <cell r="V1297">
            <v>20000000</v>
          </cell>
          <cell r="W1297">
            <v>0</v>
          </cell>
          <cell r="X1297" t="str">
            <v>NO</v>
          </cell>
          <cell r="Y1297" t="str">
            <v>NO</v>
          </cell>
          <cell r="Z1297" t="str">
            <v>89225</v>
          </cell>
          <cell r="AA1297">
            <v>20000000</v>
          </cell>
          <cell r="AB1297">
            <v>0</v>
          </cell>
          <cell r="AC1297" t="str">
            <v>2908</v>
          </cell>
          <cell r="AD1297" t="str">
            <v>Administrativa</v>
          </cell>
          <cell r="AF1297" t="str">
            <v>VIATICOS - -</v>
          </cell>
          <cell r="AG1297" t="str">
            <v>SG_ADM_01</v>
          </cell>
          <cell r="AH1297">
            <v>0.5</v>
          </cell>
          <cell r="AI1297" t="str">
            <v>SG_ADM_02</v>
          </cell>
          <cell r="AJ1297">
            <v>0.5</v>
          </cell>
          <cell r="AK1297">
            <v>0</v>
          </cell>
          <cell r="AL1297">
            <v>0</v>
          </cell>
          <cell r="AM1297">
            <v>1</v>
          </cell>
          <cell r="AN1297" t="str">
            <v>SG_ADM_01</v>
          </cell>
          <cell r="AO1297">
            <v>10000000</v>
          </cell>
          <cell r="AP1297" t="str">
            <v>SG_ADM_02</v>
          </cell>
          <cell r="AQ1297">
            <v>10000000</v>
          </cell>
          <cell r="AR1297" t="str">
            <v>0</v>
          </cell>
          <cell r="AS1297">
            <v>0</v>
          </cell>
          <cell r="AT1297">
            <v>20000000</v>
          </cell>
          <cell r="AU1297">
            <v>0</v>
          </cell>
        </row>
        <row r="1298">
          <cell r="A1298">
            <v>168350925</v>
          </cell>
          <cell r="B1298" t="str">
            <v>GIT Infraestructura</v>
          </cell>
          <cell r="C1298" t="str">
            <v>INFRA</v>
          </cell>
          <cell r="D1298" t="str">
            <v>FORTIS_2025_SM</v>
          </cell>
          <cell r="E1298" t="str">
            <v>Fortalecimiento de la Infraestructura de las Sedes</v>
          </cell>
          <cell r="F1298" t="str">
            <v>Fortalecimiento de la infraestructura</v>
          </cell>
          <cell r="G1298" t="str">
            <v>Sedes mantenidas</v>
          </cell>
          <cell r="H1298" t="str">
            <v>INFRA-Fortalecimiento de la infraestructura-Sedes mantenidas</v>
          </cell>
          <cell r="I1298" t="str">
            <v>202400000000150</v>
          </cell>
          <cell r="J1298" t="str">
            <v>DIRECCIÓN TERRITORIAL NORTE</v>
          </cell>
          <cell r="K1298" t="str">
            <v>BARRANQUILLA</v>
          </cell>
          <cell r="L1298" t="str">
            <v>Insumo</v>
          </cell>
          <cell r="M1298" t="str">
            <v>Otros_gastos_operativos</v>
          </cell>
          <cell r="N1298">
            <v>1</v>
          </cell>
          <cell r="S1298">
            <v>25000000</v>
          </cell>
          <cell r="T1298" t="str">
            <v>2025-11-03</v>
          </cell>
          <cell r="U1298">
            <v>25000000</v>
          </cell>
          <cell r="W1298">
            <v>25000000</v>
          </cell>
          <cell r="X1298" t="str">
            <v>NO</v>
          </cell>
          <cell r="Y1298" t="str">
            <v>NO</v>
          </cell>
          <cell r="AF1298" t="str">
            <v>MANTENIMIENTO DE PAREDES AFECTADAS POR HUMEDAD, RESANE Y PINTURAS, MANTENIMIENTO DE REJAS DE FACHADA LATERAL.</v>
          </cell>
          <cell r="AG1298" t="str">
            <v>SG_ADM_01</v>
          </cell>
          <cell r="AH1298">
            <v>0.5</v>
          </cell>
          <cell r="AI1298" t="str">
            <v>SG_ADM_02</v>
          </cell>
          <cell r="AJ1298">
            <v>0.5</v>
          </cell>
          <cell r="AK1298" t="str">
            <v/>
          </cell>
          <cell r="AL1298">
            <v>0</v>
          </cell>
          <cell r="AM1298">
            <v>1</v>
          </cell>
          <cell r="AN1298" t="str">
            <v>SG_ADM_01</v>
          </cell>
          <cell r="AO1298">
            <v>12500000</v>
          </cell>
          <cell r="AP1298" t="str">
            <v>SG_ADM_02</v>
          </cell>
          <cell r="AQ1298">
            <v>12500000</v>
          </cell>
          <cell r="AR1298" t="str">
            <v/>
          </cell>
          <cell r="AS1298">
            <v>0</v>
          </cell>
          <cell r="AT1298">
            <v>25000000</v>
          </cell>
          <cell r="AU1298">
            <v>0</v>
          </cell>
        </row>
        <row r="1299">
          <cell r="A1299">
            <v>168450925</v>
          </cell>
          <cell r="B1299" t="str">
            <v>GIT Infraestructura</v>
          </cell>
          <cell r="C1299" t="str">
            <v>INFRA</v>
          </cell>
          <cell r="D1299" t="str">
            <v>FORTIS_2025_SM</v>
          </cell>
          <cell r="E1299" t="str">
            <v>Fortalecimiento de la Infraestructura de las Sedes</v>
          </cell>
          <cell r="F1299" t="str">
            <v>Fortalecimiento de la infraestructura</v>
          </cell>
          <cell r="G1299" t="str">
            <v>Sedes mantenidas</v>
          </cell>
          <cell r="H1299" t="str">
            <v>INFRA-Fortalecimiento de la infraestructura-Sedes mantenidas</v>
          </cell>
          <cell r="I1299" t="str">
            <v>202400000000150</v>
          </cell>
          <cell r="J1299" t="str">
            <v>DIRECCIÓN TERRITORIAL NORTE</v>
          </cell>
          <cell r="K1299" t="str">
            <v>SANTA MARTA</v>
          </cell>
          <cell r="L1299" t="str">
            <v>Insumo</v>
          </cell>
          <cell r="M1299" t="str">
            <v>Otros_gastos_operativos</v>
          </cell>
          <cell r="N1299">
            <v>1</v>
          </cell>
          <cell r="S1299">
            <v>30000000</v>
          </cell>
          <cell r="T1299" t="str">
            <v>2025-11-03</v>
          </cell>
          <cell r="U1299">
            <v>30000000</v>
          </cell>
          <cell r="W1299">
            <v>30000000</v>
          </cell>
          <cell r="X1299" t="str">
            <v>NO</v>
          </cell>
          <cell r="Y1299" t="str">
            <v>NO</v>
          </cell>
          <cell r="AF1299" t="str">
            <v>Arreglo cableado del Patio y Areas de Desague ubicadas en el patio, CUBIERTAS, CIELO RASOS, ILUMINACIÓN, CABLEADO, CERRADURAS, REPARACION REDES BAÑOS, DESAGUES DE PATIOS.</v>
          </cell>
          <cell r="AG1299" t="str">
            <v>SG_ADM_01</v>
          </cell>
          <cell r="AH1299">
            <v>0.5</v>
          </cell>
          <cell r="AI1299" t="str">
            <v>SG_ADM_02</v>
          </cell>
          <cell r="AJ1299">
            <v>0.5</v>
          </cell>
          <cell r="AK1299" t="str">
            <v/>
          </cell>
          <cell r="AL1299">
            <v>0</v>
          </cell>
          <cell r="AM1299">
            <v>1</v>
          </cell>
          <cell r="AN1299" t="str">
            <v>SG_ADM_01</v>
          </cell>
          <cell r="AO1299">
            <v>15000000</v>
          </cell>
          <cell r="AP1299" t="str">
            <v>SG_ADM_02</v>
          </cell>
          <cell r="AQ1299">
            <v>15000000</v>
          </cell>
          <cell r="AR1299" t="str">
            <v/>
          </cell>
          <cell r="AS1299">
            <v>0</v>
          </cell>
          <cell r="AT1299">
            <v>30000000</v>
          </cell>
          <cell r="AU1299">
            <v>0</v>
          </cell>
        </row>
        <row r="1300">
          <cell r="A1300">
            <v>168550925</v>
          </cell>
          <cell r="B1300" t="str">
            <v>GIT Infraestructura</v>
          </cell>
          <cell r="C1300" t="str">
            <v>INFRA</v>
          </cell>
          <cell r="D1300" t="str">
            <v>FORTIS_2025_SM</v>
          </cell>
          <cell r="E1300" t="str">
            <v>Fortalecimiento de la Infraestructura de las Sedes</v>
          </cell>
          <cell r="F1300" t="str">
            <v>Fortalecimiento de la infraestructura</v>
          </cell>
          <cell r="G1300" t="str">
            <v>Sedes mantenidas</v>
          </cell>
          <cell r="H1300" t="str">
            <v>INFRA-Fortalecimiento de la infraestructura-Sedes mantenidas</v>
          </cell>
          <cell r="I1300" t="str">
            <v>202400000000150</v>
          </cell>
          <cell r="J1300" t="str">
            <v>DIRECCIÓN TERRITORIAL SUR OCCIDENTE</v>
          </cell>
          <cell r="K1300" t="str">
            <v>PEREIRA_CAL</v>
          </cell>
          <cell r="L1300" t="str">
            <v>Insumo</v>
          </cell>
          <cell r="M1300" t="str">
            <v>Otros_gastos_operativos</v>
          </cell>
          <cell r="N1300">
            <v>1</v>
          </cell>
          <cell r="S1300">
            <v>15000000</v>
          </cell>
          <cell r="T1300" t="str">
            <v>2025-11-03</v>
          </cell>
          <cell r="U1300">
            <v>15000000</v>
          </cell>
          <cell r="V1300">
            <v>15000000</v>
          </cell>
          <cell r="W1300">
            <v>0</v>
          </cell>
          <cell r="X1300" t="str">
            <v>NO</v>
          </cell>
          <cell r="Y1300" t="str">
            <v>NO</v>
          </cell>
          <cell r="AB1300">
            <v>0</v>
          </cell>
          <cell r="AC1300" t="str">
            <v>6841</v>
          </cell>
          <cell r="AD1300" t="str">
            <v>Dirección Territorial Cali</v>
          </cell>
          <cell r="AF1300" t="str">
            <v>MANTENIMIENTO DE LAS BATERIAS SANITARIAS.</v>
          </cell>
          <cell r="AG1300" t="str">
            <v>SG_ADM_01</v>
          </cell>
          <cell r="AH1300">
            <v>0.5</v>
          </cell>
          <cell r="AI1300" t="str">
            <v>SG_ADM_02</v>
          </cell>
          <cell r="AJ1300">
            <v>0.5</v>
          </cell>
          <cell r="AK1300" t="str">
            <v/>
          </cell>
          <cell r="AL1300">
            <v>0</v>
          </cell>
          <cell r="AM1300">
            <v>1</v>
          </cell>
          <cell r="AN1300" t="str">
            <v>SG_ADM_01</v>
          </cell>
          <cell r="AO1300">
            <v>7500000</v>
          </cell>
          <cell r="AP1300" t="str">
            <v>SG_ADM_02</v>
          </cell>
          <cell r="AQ1300">
            <v>7500000</v>
          </cell>
          <cell r="AR1300" t="str">
            <v/>
          </cell>
          <cell r="AS1300">
            <v>0</v>
          </cell>
          <cell r="AT1300">
            <v>15000000</v>
          </cell>
          <cell r="AU1300">
            <v>0</v>
          </cell>
        </row>
        <row r="1301">
          <cell r="A1301">
            <v>168650925</v>
          </cell>
          <cell r="B1301" t="str">
            <v>GIT Infraestructura</v>
          </cell>
          <cell r="C1301" t="str">
            <v>INFRA</v>
          </cell>
          <cell r="D1301" t="str">
            <v>FORTIS_2025_SM</v>
          </cell>
          <cell r="E1301" t="str">
            <v>Fortalecimiento de la Infraestructura de las Sedes</v>
          </cell>
          <cell r="F1301" t="str">
            <v>Fortalecimiento de la infraestructura</v>
          </cell>
          <cell r="G1301" t="str">
            <v>Sedes mantenidas</v>
          </cell>
          <cell r="H1301" t="str">
            <v>INFRA-Fortalecimiento de la infraestructura-Sedes mantenidas</v>
          </cell>
          <cell r="I1301" t="str">
            <v>202400000000150</v>
          </cell>
          <cell r="J1301" t="str">
            <v>DIRECCIÓN TERRITORIAL SUR ORIENTE</v>
          </cell>
          <cell r="K1301" t="str">
            <v>NEIVA_VILL</v>
          </cell>
          <cell r="L1301" t="str">
            <v>Insumo</v>
          </cell>
          <cell r="M1301" t="str">
            <v>Otros_gastos_operativos</v>
          </cell>
          <cell r="N1301">
            <v>1</v>
          </cell>
          <cell r="S1301">
            <v>25000000</v>
          </cell>
          <cell r="T1301" t="str">
            <v>2025-11-03</v>
          </cell>
          <cell r="U1301">
            <v>25000000</v>
          </cell>
          <cell r="W1301">
            <v>25000000</v>
          </cell>
          <cell r="X1301" t="str">
            <v>NO</v>
          </cell>
          <cell r="Y1301" t="str">
            <v>NO</v>
          </cell>
          <cell r="AF1301" t="str">
            <v>CAMBIO DE PISO ACCESO, PINTURA INTERIOR DE SEDE Y RETIRO DE HUMEDADES</v>
          </cell>
          <cell r="AG1301" t="str">
            <v>SG_ADM_01</v>
          </cell>
          <cell r="AH1301">
            <v>0.5</v>
          </cell>
          <cell r="AI1301" t="str">
            <v>SG_ADM_02</v>
          </cell>
          <cell r="AJ1301">
            <v>0.5</v>
          </cell>
          <cell r="AK1301" t="str">
            <v/>
          </cell>
          <cell r="AL1301">
            <v>0</v>
          </cell>
          <cell r="AM1301">
            <v>1</v>
          </cell>
          <cell r="AN1301" t="str">
            <v>SG_ADM_01</v>
          </cell>
          <cell r="AO1301">
            <v>12500000</v>
          </cell>
          <cell r="AP1301" t="str">
            <v>SG_ADM_02</v>
          </cell>
          <cell r="AQ1301">
            <v>12500000</v>
          </cell>
          <cell r="AR1301" t="str">
            <v/>
          </cell>
          <cell r="AS1301">
            <v>0</v>
          </cell>
          <cell r="AT1301">
            <v>25000000</v>
          </cell>
          <cell r="AU1301">
            <v>0</v>
          </cell>
        </row>
        <row r="1302">
          <cell r="A1302">
            <v>108450925</v>
          </cell>
          <cell r="B1302" t="str">
            <v>GIT Infraestructura</v>
          </cell>
          <cell r="C1302" t="str">
            <v>INFRA</v>
          </cell>
          <cell r="D1302" t="str">
            <v>FORTIS_2025_SM</v>
          </cell>
          <cell r="E1302" t="str">
            <v>Fortalecimiento de la Infraestructura de las Sedes</v>
          </cell>
          <cell r="F1302" t="str">
            <v>Fortalecimiento de la infraestructura</v>
          </cell>
          <cell r="G1302" t="str">
            <v>Sedes mantenidas</v>
          </cell>
          <cell r="H1302" t="str">
            <v>INFRA-Fortalecimiento de la infraestructura-Sedes mantenidas</v>
          </cell>
          <cell r="I1302" t="str">
            <v>202400000000150</v>
          </cell>
          <cell r="J1302" t="str">
            <v>DIRECCIÓN TERRITORIAL NOROCCIDENTE</v>
          </cell>
          <cell r="K1302" t="str">
            <v>MONTERÍA_MED</v>
          </cell>
          <cell r="L1302" t="str">
            <v>Insumo</v>
          </cell>
          <cell r="M1302" t="str">
            <v>Otros_gastos_operativos</v>
          </cell>
          <cell r="N1302">
            <v>1</v>
          </cell>
          <cell r="S1302">
            <v>56501381.899999999</v>
          </cell>
          <cell r="T1302" t="str">
            <v>2025-04-14</v>
          </cell>
          <cell r="U1302">
            <v>56501381.899999999</v>
          </cell>
          <cell r="V1302">
            <v>55000000</v>
          </cell>
          <cell r="W1302">
            <v>1501381.899999999</v>
          </cell>
          <cell r="X1302" t="str">
            <v>NO</v>
          </cell>
          <cell r="Y1302" t="str">
            <v>NO</v>
          </cell>
          <cell r="Z1302" t="str">
            <v>43025</v>
          </cell>
          <cell r="AA1302">
            <v>55000000</v>
          </cell>
          <cell r="AB1302">
            <v>1501381.899999999</v>
          </cell>
          <cell r="AC1302" t="str">
            <v>5974</v>
          </cell>
          <cell r="AD1302" t="str">
            <v>Dirección Territorial Medellín</v>
          </cell>
          <cell r="AF1302" t="str">
            <v>ADECUACIONES OBRAS MONTERÍA</v>
          </cell>
          <cell r="AG1302" t="str">
            <v>SG_ADM_01</v>
          </cell>
          <cell r="AH1302">
            <v>0.5</v>
          </cell>
          <cell r="AI1302" t="str">
            <v>SG_ADM_02</v>
          </cell>
          <cell r="AJ1302">
            <v>0.5</v>
          </cell>
          <cell r="AK1302">
            <v>0</v>
          </cell>
          <cell r="AL1302">
            <v>0</v>
          </cell>
          <cell r="AM1302">
            <v>1</v>
          </cell>
          <cell r="AN1302" t="str">
            <v>SG_ADM_01</v>
          </cell>
          <cell r="AO1302">
            <v>28250690.949999999</v>
          </cell>
          <cell r="AP1302" t="str">
            <v>SG_ADM_02</v>
          </cell>
          <cell r="AQ1302">
            <v>28250690.949999999</v>
          </cell>
          <cell r="AR1302" t="str">
            <v>0</v>
          </cell>
          <cell r="AS1302">
            <v>0</v>
          </cell>
          <cell r="AT1302">
            <v>56501381.899999999</v>
          </cell>
          <cell r="AU1302">
            <v>0</v>
          </cell>
        </row>
        <row r="1303">
          <cell r="A1303">
            <v>167950925</v>
          </cell>
          <cell r="B1303" t="str">
            <v>GIT Infraestructura</v>
          </cell>
          <cell r="C1303" t="str">
            <v>INFRA</v>
          </cell>
          <cell r="D1303" t="str">
            <v>FORTIS_2025_SM</v>
          </cell>
          <cell r="E1303" t="str">
            <v>Fortalecimiento de la Infraestructura de las Sedes</v>
          </cell>
          <cell r="F1303" t="str">
            <v>Fortalecimiento de la infraestructura</v>
          </cell>
          <cell r="G1303" t="str">
            <v>Sedes mantenidas</v>
          </cell>
          <cell r="H1303" t="str">
            <v>INFRA-Fortalecimiento de la infraestructura-Sedes mantenidas</v>
          </cell>
          <cell r="I1303" t="str">
            <v>202400000000150</v>
          </cell>
          <cell r="J1303" t="str">
            <v>DIRECCIÓN TERRITORIAL CENTRO</v>
          </cell>
          <cell r="K1303" t="str">
            <v>BOGOTÁ</v>
          </cell>
          <cell r="L1303" t="str">
            <v>Insumo</v>
          </cell>
          <cell r="M1303" t="str">
            <v>Otros_gastos_operativos</v>
          </cell>
          <cell r="N1303">
            <v>1</v>
          </cell>
          <cell r="S1303">
            <v>10000000</v>
          </cell>
          <cell r="T1303" t="str">
            <v>2025-11-03</v>
          </cell>
          <cell r="U1303">
            <v>10000000</v>
          </cell>
          <cell r="W1303">
            <v>10000000</v>
          </cell>
          <cell r="X1303" t="str">
            <v>NO</v>
          </cell>
          <cell r="Y1303" t="str">
            <v>NO</v>
          </cell>
          <cell r="AF1303" t="str">
            <v>CAMBIO DE TEJAS CUBIERTA DE LA SEDE ALAMOS (AREA DE DE ARCHIVO)</v>
          </cell>
          <cell r="AG1303" t="str">
            <v>SG_ADM_01</v>
          </cell>
          <cell r="AH1303">
            <v>0.5</v>
          </cell>
          <cell r="AI1303" t="str">
            <v>SG_ADM_02</v>
          </cell>
          <cell r="AJ1303">
            <v>0.5</v>
          </cell>
          <cell r="AK1303" t="str">
            <v/>
          </cell>
          <cell r="AL1303">
            <v>0</v>
          </cell>
          <cell r="AM1303">
            <v>1</v>
          </cell>
          <cell r="AN1303" t="str">
            <v>SG_ADM_01</v>
          </cell>
          <cell r="AO1303">
            <v>5000000</v>
          </cell>
          <cell r="AP1303" t="str">
            <v>SG_ADM_02</v>
          </cell>
          <cell r="AQ1303">
            <v>5000000</v>
          </cell>
          <cell r="AR1303" t="str">
            <v/>
          </cell>
          <cell r="AS1303">
            <v>0</v>
          </cell>
          <cell r="AT1303">
            <v>10000000</v>
          </cell>
          <cell r="AU1303">
            <v>0</v>
          </cell>
        </row>
        <row r="1304">
          <cell r="A1304">
            <v>38150925</v>
          </cell>
          <cell r="B1304" t="str">
            <v>GIT Infraestructura</v>
          </cell>
          <cell r="C1304" t="str">
            <v>INFRA</v>
          </cell>
          <cell r="D1304" t="str">
            <v>FORTIS_2025_SM</v>
          </cell>
          <cell r="E1304" t="str">
            <v>Fortalecimiento de la Infraestructura de las Sedes</v>
          </cell>
          <cell r="F1304" t="str">
            <v>Fortalecimiento de la infraestructura</v>
          </cell>
          <cell r="G1304" t="str">
            <v>Sedes mantenidas</v>
          </cell>
          <cell r="H1304" t="str">
            <v>INFRA-Fortalecimiento de la infraestructura-Sedes mantenidas</v>
          </cell>
          <cell r="I1304" t="str">
            <v>202400000000150</v>
          </cell>
          <cell r="J1304" t="str">
            <v>DIRECCIÓN TERRITORIAL CENTRAL</v>
          </cell>
          <cell r="K1304" t="str">
            <v>DANE CENTRAL</v>
          </cell>
          <cell r="L1304" t="str">
            <v>Insumo</v>
          </cell>
          <cell r="M1304" t="str">
            <v>Otros_gastos_operativos</v>
          </cell>
          <cell r="N1304">
            <v>1</v>
          </cell>
          <cell r="S1304">
            <v>84498618.099999994</v>
          </cell>
          <cell r="T1304" t="str">
            <v>2025-04-01</v>
          </cell>
          <cell r="U1304">
            <v>84498618.099999994</v>
          </cell>
          <cell r="V1304">
            <v>13498618.1</v>
          </cell>
          <cell r="W1304">
            <v>71000000</v>
          </cell>
          <cell r="X1304" t="str">
            <v>NO</v>
          </cell>
          <cell r="Y1304" t="str">
            <v>NO</v>
          </cell>
          <cell r="Z1304" t="str">
            <v>90225</v>
          </cell>
          <cell r="AA1304">
            <v>13498618.1</v>
          </cell>
          <cell r="AB1304">
            <v>71000000</v>
          </cell>
          <cell r="AC1304" t="str">
            <v>3925</v>
          </cell>
          <cell r="AD1304" t="str">
            <v>Administrativa</v>
          </cell>
          <cell r="AF1304" t="str">
            <v>MANTENIEMIENTO LOCATIVO SEDES PROPIAS - -</v>
          </cell>
          <cell r="AG1304" t="str">
            <v>SG_ADM_01</v>
          </cell>
          <cell r="AH1304">
            <v>0.5</v>
          </cell>
          <cell r="AI1304" t="str">
            <v>SG_ADM_02</v>
          </cell>
          <cell r="AJ1304">
            <v>0.5</v>
          </cell>
          <cell r="AK1304">
            <v>0</v>
          </cell>
          <cell r="AL1304">
            <v>0</v>
          </cell>
          <cell r="AM1304">
            <v>1</v>
          </cell>
          <cell r="AN1304" t="str">
            <v>SG_ADM_01</v>
          </cell>
          <cell r="AO1304">
            <v>42249309.049999997</v>
          </cell>
          <cell r="AP1304" t="str">
            <v>SG_ADM_02</v>
          </cell>
          <cell r="AQ1304">
            <v>42249309.049999997</v>
          </cell>
          <cell r="AR1304" t="str">
            <v>0</v>
          </cell>
          <cell r="AS1304">
            <v>0</v>
          </cell>
          <cell r="AT1304">
            <v>84498618.099999994</v>
          </cell>
          <cell r="AU1304">
            <v>0</v>
          </cell>
        </row>
        <row r="1305">
          <cell r="A1305">
            <v>168050925</v>
          </cell>
          <cell r="B1305" t="str">
            <v>GIT Infraestructura</v>
          </cell>
          <cell r="C1305" t="str">
            <v>INFRA</v>
          </cell>
          <cell r="D1305" t="str">
            <v>FORTIS_2025_SM</v>
          </cell>
          <cell r="E1305" t="str">
            <v>Fortalecimiento de la Infraestructura de las Sedes</v>
          </cell>
          <cell r="F1305" t="str">
            <v>Fortalecimiento de la infraestructura</v>
          </cell>
          <cell r="G1305" t="str">
            <v>Sedes mantenidas</v>
          </cell>
          <cell r="H1305" t="str">
            <v>INFRA-Fortalecimiento de la infraestructura-Sedes mantenidas</v>
          </cell>
          <cell r="I1305" t="str">
            <v>202400000000150</v>
          </cell>
          <cell r="J1305" t="str">
            <v>DIRECCIÓN TERRITORIAL CENTRO</v>
          </cell>
          <cell r="K1305" t="str">
            <v>IBAGUE_BOG</v>
          </cell>
          <cell r="L1305" t="str">
            <v>Insumo</v>
          </cell>
          <cell r="M1305" t="str">
            <v>Otros_gastos_operativos</v>
          </cell>
          <cell r="N1305">
            <v>1</v>
          </cell>
          <cell r="S1305">
            <v>10000000</v>
          </cell>
          <cell r="T1305" t="str">
            <v>2025-11-03</v>
          </cell>
          <cell r="U1305">
            <v>10000000</v>
          </cell>
          <cell r="W1305">
            <v>10000000</v>
          </cell>
          <cell r="X1305" t="str">
            <v>NO</v>
          </cell>
          <cell r="Y1305" t="str">
            <v>NO</v>
          </cell>
          <cell r="AF1305" t="str">
            <v>REPOSICIÓN DE VIDRIOS, CAMBIO DE CERRADURAS, REVISIÓN Y AJUSTE DE CANALETAS DE REDES, ILUMINACIÓN, CICLOPARQUEADERO</v>
          </cell>
          <cell r="AG1305" t="str">
            <v>SG_ADM_01</v>
          </cell>
          <cell r="AH1305">
            <v>0.5</v>
          </cell>
          <cell r="AI1305" t="str">
            <v>SG_ADM_02</v>
          </cell>
          <cell r="AJ1305">
            <v>0.5</v>
          </cell>
          <cell r="AK1305" t="str">
            <v/>
          </cell>
          <cell r="AL1305">
            <v>0</v>
          </cell>
          <cell r="AM1305">
            <v>1</v>
          </cell>
          <cell r="AN1305" t="str">
            <v>SG_ADM_01</v>
          </cell>
          <cell r="AO1305">
            <v>5000000</v>
          </cell>
          <cell r="AP1305" t="str">
            <v>SG_ADM_02</v>
          </cell>
          <cell r="AQ1305">
            <v>5000000</v>
          </cell>
          <cell r="AR1305" t="str">
            <v/>
          </cell>
          <cell r="AS1305">
            <v>0</v>
          </cell>
          <cell r="AT1305">
            <v>10000000</v>
          </cell>
          <cell r="AU1305">
            <v>0</v>
          </cell>
        </row>
        <row r="1306">
          <cell r="A1306">
            <v>168150925</v>
          </cell>
          <cell r="B1306" t="str">
            <v>GIT Infraestructura</v>
          </cell>
          <cell r="C1306" t="str">
            <v>INFRA</v>
          </cell>
          <cell r="D1306" t="str">
            <v>FORTIS_2025_SM</v>
          </cell>
          <cell r="E1306" t="str">
            <v>Fortalecimiento de la Infraestructura de las Sedes</v>
          </cell>
          <cell r="F1306" t="str">
            <v>Fortalecimiento de la infraestructura</v>
          </cell>
          <cell r="G1306" t="str">
            <v>Sedes mantenidas</v>
          </cell>
          <cell r="H1306" t="str">
            <v>INFRA-Fortalecimiento de la infraestructura-Sedes mantenidas</v>
          </cell>
          <cell r="I1306" t="str">
            <v>202400000000150</v>
          </cell>
          <cell r="J1306" t="str">
            <v>DIRECCIÓN TERRITORIAL NOROCCIDENTE</v>
          </cell>
          <cell r="K1306" t="str">
            <v>MEDELLÍN</v>
          </cell>
          <cell r="L1306" t="str">
            <v>Insumo</v>
          </cell>
          <cell r="M1306" t="str">
            <v>Otros_gastos_operativos</v>
          </cell>
          <cell r="N1306">
            <v>1</v>
          </cell>
          <cell r="S1306">
            <v>50000000</v>
          </cell>
          <cell r="T1306" t="str">
            <v>2025-11-03</v>
          </cell>
          <cell r="U1306">
            <v>50000000</v>
          </cell>
          <cell r="W1306">
            <v>50000000</v>
          </cell>
          <cell r="X1306" t="str">
            <v>NO</v>
          </cell>
          <cell r="Y1306" t="str">
            <v>NO</v>
          </cell>
          <cell r="AF1306" t="str">
            <v>ADECUACIÓN DE LA PERSIANA DE LA PUERTA PRINCIPAL, INSTALACIÓN DE PELICULAS DE PROTECCION, INTERNAS, MANTENIMIENTO DE BRAZOS HIDRAULICOS E INSTALACIONES DE PUNTOS ELECTRICOS Y DE DATOS</v>
          </cell>
          <cell r="AG1306" t="str">
            <v>SG_ADM_01</v>
          </cell>
          <cell r="AH1306">
            <v>0.5</v>
          </cell>
          <cell r="AI1306" t="str">
            <v>SG_ADM_02</v>
          </cell>
          <cell r="AJ1306">
            <v>0.5</v>
          </cell>
          <cell r="AK1306" t="str">
            <v/>
          </cell>
          <cell r="AL1306">
            <v>0</v>
          </cell>
          <cell r="AM1306">
            <v>1</v>
          </cell>
          <cell r="AN1306" t="str">
            <v>SG_ADM_01</v>
          </cell>
          <cell r="AO1306">
            <v>25000000</v>
          </cell>
          <cell r="AP1306" t="str">
            <v>SG_ADM_02</v>
          </cell>
          <cell r="AQ1306">
            <v>25000000</v>
          </cell>
          <cell r="AR1306" t="str">
            <v/>
          </cell>
          <cell r="AS1306">
            <v>0</v>
          </cell>
          <cell r="AT1306">
            <v>50000000</v>
          </cell>
          <cell r="AU1306">
            <v>0</v>
          </cell>
        </row>
        <row r="1307">
          <cell r="A1307">
            <v>168250925</v>
          </cell>
          <cell r="B1307" t="str">
            <v>GIT Infraestructura</v>
          </cell>
          <cell r="C1307" t="str">
            <v>INFRA</v>
          </cell>
          <cell r="D1307" t="str">
            <v>FORTIS_2025_SM</v>
          </cell>
          <cell r="E1307" t="str">
            <v>Fortalecimiento de la Infraestructura de las Sedes</v>
          </cell>
          <cell r="F1307" t="str">
            <v>Fortalecimiento de la infraestructura</v>
          </cell>
          <cell r="G1307" t="str">
            <v>Sedes mantenidas</v>
          </cell>
          <cell r="H1307" t="str">
            <v>INFRA-Fortalecimiento de la infraestructura-Sedes mantenidas</v>
          </cell>
          <cell r="I1307" t="str">
            <v>202400000000150</v>
          </cell>
          <cell r="J1307" t="str">
            <v>DIRECCIÓN TERRITORIAL NORTE</v>
          </cell>
          <cell r="K1307" t="str">
            <v>VALLEDUPAR</v>
          </cell>
          <cell r="L1307" t="str">
            <v>Insumo</v>
          </cell>
          <cell r="M1307" t="str">
            <v>Otros_gastos_operativos</v>
          </cell>
          <cell r="N1307">
            <v>1</v>
          </cell>
          <cell r="S1307">
            <v>35000000</v>
          </cell>
          <cell r="T1307" t="str">
            <v>2025-11-03</v>
          </cell>
          <cell r="U1307">
            <v>35000000</v>
          </cell>
          <cell r="W1307">
            <v>35000000</v>
          </cell>
          <cell r="X1307" t="str">
            <v>NO</v>
          </cell>
          <cell r="Y1307" t="str">
            <v>NO</v>
          </cell>
          <cell r="AF1307" t="str">
            <v>MANTENIMIENTO GENERAL DE MUROS AFECTADOS POR HUMEDAD Y PINTURA DE LA SEDE, impermeabilización de fachada</v>
          </cell>
          <cell r="AG1307" t="str">
            <v>SG_ADM_01</v>
          </cell>
          <cell r="AH1307">
            <v>0.5</v>
          </cell>
          <cell r="AI1307" t="str">
            <v>SG_ADM_02</v>
          </cell>
          <cell r="AJ1307">
            <v>0.5</v>
          </cell>
          <cell r="AK1307" t="str">
            <v/>
          </cell>
          <cell r="AL1307">
            <v>0</v>
          </cell>
          <cell r="AM1307">
            <v>1</v>
          </cell>
          <cell r="AN1307" t="str">
            <v>SG_ADM_01</v>
          </cell>
          <cell r="AO1307">
            <v>17500000</v>
          </cell>
          <cell r="AP1307" t="str">
            <v>SG_ADM_02</v>
          </cell>
          <cell r="AQ1307">
            <v>17500000</v>
          </cell>
          <cell r="AR1307" t="str">
            <v/>
          </cell>
          <cell r="AS1307">
            <v>0</v>
          </cell>
          <cell r="AT1307">
            <v>35000000</v>
          </cell>
          <cell r="AU1307">
            <v>0</v>
          </cell>
        </row>
        <row r="1308">
          <cell r="A1308">
            <v>3183101125</v>
          </cell>
          <cell r="B1308" t="str">
            <v>GIT PQRSD</v>
          </cell>
          <cell r="C1308" t="str">
            <v>PQRSD</v>
          </cell>
          <cell r="D1308" t="str">
            <v>SEC_GEN_2025_PQRSD_DLT</v>
          </cell>
          <cell r="E1308" t="str">
            <v>Secretaria General</v>
          </cell>
          <cell r="F1308" t="str">
            <v>Fortalecimiento de la capacidad institucional</v>
          </cell>
          <cell r="G1308" t="str">
            <v>Documentos de lineamientos técnicos</v>
          </cell>
          <cell r="H1308" t="str">
            <v>PQRSD-Fortalecimiento de la capacidad institucional-Documentos de lineamientos técnicos</v>
          </cell>
          <cell r="I1308" t="str">
            <v>202300000000098</v>
          </cell>
          <cell r="J1308" t="str">
            <v>DIRECCIÓN TERRITORIAL CENTRAL</v>
          </cell>
          <cell r="K1308" t="str">
            <v>DANE CENTRAL</v>
          </cell>
          <cell r="L1308" t="str">
            <v>Talento Humano</v>
          </cell>
          <cell r="M1308" t="str">
            <v>Profesional</v>
          </cell>
          <cell r="N1308" t="str">
            <v>1</v>
          </cell>
          <cell r="O1308">
            <v>10</v>
          </cell>
          <cell r="P1308" t="str">
            <v>15</v>
          </cell>
          <cell r="Q1308" t="str">
            <v>10.5000000000</v>
          </cell>
          <cell r="R1308">
            <v>100</v>
          </cell>
          <cell r="S1308">
            <v>3975000</v>
          </cell>
          <cell r="T1308" t="str">
            <v>2025-02-11</v>
          </cell>
          <cell r="U1308">
            <v>41737500</v>
          </cell>
          <cell r="V1308">
            <v>41737500</v>
          </cell>
          <cell r="W1308">
            <v>0</v>
          </cell>
          <cell r="X1308" t="str">
            <v>no</v>
          </cell>
          <cell r="Y1308" t="str">
            <v>no</v>
          </cell>
          <cell r="Z1308" t="str">
            <v>48025</v>
          </cell>
          <cell r="AA1308">
            <v>41737500</v>
          </cell>
          <cell r="AB1308">
            <v>0</v>
          </cell>
          <cell r="AC1308" t="str">
            <v>528</v>
          </cell>
          <cell r="AD1308" t="str">
            <v>GIT PQRSD</v>
          </cell>
          <cell r="AF1308" t="str">
            <v>MONCADA LOPEZ DARIANA ALEJANDRA</v>
          </cell>
          <cell r="AG1308" t="str">
            <v>SG_CP_02-Estructurar un (1) flujo de gestión en el Sistema de Gestión de Documentos Electrónicos de Archivo-SGDEA para la formulación y aprobación de los estudios y documentos previos que tramita el GIT Gestión Contractual.</v>
          </cell>
          <cell r="AH1308">
            <v>1</v>
          </cell>
          <cell r="AI1308">
            <v>0</v>
          </cell>
          <cell r="AJ1308">
            <v>0</v>
          </cell>
          <cell r="AK1308">
            <v>0</v>
          </cell>
          <cell r="AL1308">
            <v>0</v>
          </cell>
          <cell r="AM1308">
            <v>1</v>
          </cell>
          <cell r="AN1308" t="str">
            <v>SG_CP_02</v>
          </cell>
          <cell r="AO1308">
            <v>41737500</v>
          </cell>
          <cell r="AP1308" t="str">
            <v>0</v>
          </cell>
          <cell r="AQ1308">
            <v>0</v>
          </cell>
          <cell r="AR1308" t="str">
            <v>0</v>
          </cell>
          <cell r="AS1308">
            <v>0</v>
          </cell>
          <cell r="AT1308">
            <v>41737500</v>
          </cell>
          <cell r="AU1308">
            <v>0</v>
          </cell>
        </row>
        <row r="1309">
          <cell r="A1309">
            <v>364310725</v>
          </cell>
          <cell r="B1309" t="str">
            <v>GIT Registros Administrativos</v>
          </cell>
          <cell r="C1309" t="str">
            <v>RRAA</v>
          </cell>
          <cell r="D1309" t="str">
            <v>PEI_RRAA_2025_DI</v>
          </cell>
          <cell r="E1309" t="str">
            <v>Prospectiva E Innovación - RRAA</v>
          </cell>
          <cell r="F1309" t="str">
            <v>Prospectiva e innovación</v>
          </cell>
          <cell r="G1309" t="str">
            <v>Documentos de investigación</v>
          </cell>
          <cell r="H1309" t="str">
            <v>RRAA-Prospectiva e innovación-Documentos de investigación</v>
          </cell>
          <cell r="I1309" t="str">
            <v>202300000000416</v>
          </cell>
          <cell r="J1309" t="str">
            <v>DIRECCIÓN TERRITORIAL CENTRAL</v>
          </cell>
          <cell r="K1309" t="str">
            <v>DANE CENTRAL</v>
          </cell>
          <cell r="L1309" t="str">
            <v>Talento Humano</v>
          </cell>
          <cell r="M1309" t="str">
            <v>Profesional</v>
          </cell>
          <cell r="N1309" t="str">
            <v>1</v>
          </cell>
          <cell r="O1309">
            <v>5</v>
          </cell>
          <cell r="P1309" t="str">
            <v>0</v>
          </cell>
          <cell r="Q1309" t="str">
            <v>5.0000000000</v>
          </cell>
          <cell r="R1309">
            <v>100</v>
          </cell>
          <cell r="S1309">
            <v>4282000</v>
          </cell>
          <cell r="T1309" t="str">
            <v>2025-05-15</v>
          </cell>
          <cell r="U1309">
            <v>21410000</v>
          </cell>
          <cell r="V1309">
            <v>21410000</v>
          </cell>
          <cell r="W1309">
            <v>0</v>
          </cell>
          <cell r="X1309" t="str">
            <v>no</v>
          </cell>
          <cell r="Y1309" t="str">
            <v>no</v>
          </cell>
          <cell r="Z1309" t="str">
            <v>97225</v>
          </cell>
          <cell r="AA1309">
            <v>21410000</v>
          </cell>
          <cell r="AB1309">
            <v>0</v>
          </cell>
          <cell r="AC1309" t="str">
            <v>5471</v>
          </cell>
          <cell r="AD1309" t="str">
            <v>GIT Registros Administrativos</v>
          </cell>
          <cell r="AF1309" t="str">
            <v>Hernán Vanegas</v>
          </cell>
          <cell r="AG1309" t="str">
            <v xml:space="preserve">SUB_02 - Realizar exploraciones metodológicas en muestreo no probabilístico para la mejora en la producción de indicadores estadísticos en poblaciones especiales. </v>
          </cell>
          <cell r="AH1309">
            <v>1</v>
          </cell>
          <cell r="AI1309">
            <v>0</v>
          </cell>
          <cell r="AJ1309">
            <v>0</v>
          </cell>
          <cell r="AK1309">
            <v>0</v>
          </cell>
          <cell r="AL1309">
            <v>0</v>
          </cell>
          <cell r="AM1309">
            <v>1</v>
          </cell>
          <cell r="AN1309" t="str">
            <v>SUB_02</v>
          </cell>
          <cell r="AO1309">
            <v>21410000</v>
          </cell>
          <cell r="AP1309" t="str">
            <v>0</v>
          </cell>
          <cell r="AQ1309">
            <v>0</v>
          </cell>
          <cell r="AR1309" t="str">
            <v>0</v>
          </cell>
          <cell r="AS1309">
            <v>0</v>
          </cell>
          <cell r="AT1309">
            <v>21410000</v>
          </cell>
          <cell r="AU1309">
            <v>0</v>
          </cell>
        </row>
        <row r="1310">
          <cell r="A1310">
            <v>364210725</v>
          </cell>
          <cell r="B1310" t="str">
            <v>GIT Registros Administrativos</v>
          </cell>
          <cell r="C1310" t="str">
            <v>RRAA</v>
          </cell>
          <cell r="D1310" t="str">
            <v>PEI_RRAA_2025_DI</v>
          </cell>
          <cell r="E1310" t="str">
            <v>Prospectiva E Innovación - RRAA</v>
          </cell>
          <cell r="F1310" t="str">
            <v>Prospectiva e innovación</v>
          </cell>
          <cell r="G1310" t="str">
            <v>Documentos de investigación</v>
          </cell>
          <cell r="H1310" t="str">
            <v>RRAA-Prospectiva e innovación-Documentos de investigación</v>
          </cell>
          <cell r="I1310" t="str">
            <v>202300000000416</v>
          </cell>
          <cell r="J1310" t="str">
            <v>DIRECCIÓN TERRITORIAL CENTRAL</v>
          </cell>
          <cell r="K1310" t="str">
            <v>DANE CENTRAL</v>
          </cell>
          <cell r="L1310" t="str">
            <v>Talento Humano</v>
          </cell>
          <cell r="M1310" t="str">
            <v>Profesional</v>
          </cell>
          <cell r="N1310" t="str">
            <v>1</v>
          </cell>
          <cell r="O1310">
            <v>6</v>
          </cell>
          <cell r="P1310" t="str">
            <v>0</v>
          </cell>
          <cell r="Q1310" t="str">
            <v>6.0000000000</v>
          </cell>
          <cell r="R1310">
            <v>100</v>
          </cell>
          <cell r="S1310">
            <v>6200000</v>
          </cell>
          <cell r="T1310" t="str">
            <v>2025-03-17</v>
          </cell>
          <cell r="U1310">
            <v>37200000</v>
          </cell>
          <cell r="V1310">
            <v>37200000</v>
          </cell>
          <cell r="W1310">
            <v>0</v>
          </cell>
          <cell r="X1310" t="str">
            <v>NO</v>
          </cell>
          <cell r="Y1310" t="str">
            <v>NO</v>
          </cell>
          <cell r="Z1310" t="str">
            <v>93625</v>
          </cell>
          <cell r="AA1310">
            <v>37200000</v>
          </cell>
          <cell r="AB1310">
            <v>0</v>
          </cell>
          <cell r="AC1310" t="str">
            <v>5042</v>
          </cell>
          <cell r="AD1310" t="str">
            <v>GIT Registros Administrativos</v>
          </cell>
          <cell r="AF1310" t="str">
            <v>Ingeniero de datos - Matemático</v>
          </cell>
          <cell r="AG1310" t="str">
            <v xml:space="preserve">SUB_02 - Realizar exploraciones metodológicas en muestreo no probabilístico para la mejora en la producción de indicadores estadísticos en poblaciones especiales. </v>
          </cell>
          <cell r="AH1310">
            <v>1</v>
          </cell>
          <cell r="AI1310">
            <v>0</v>
          </cell>
          <cell r="AJ1310">
            <v>0</v>
          </cell>
          <cell r="AK1310">
            <v>0</v>
          </cell>
          <cell r="AL1310">
            <v>0</v>
          </cell>
          <cell r="AM1310">
            <v>1</v>
          </cell>
          <cell r="AN1310" t="str">
            <v>SUB_02</v>
          </cell>
          <cell r="AO1310">
            <v>37200000</v>
          </cell>
          <cell r="AP1310" t="str">
            <v>0</v>
          </cell>
          <cell r="AQ1310">
            <v>0</v>
          </cell>
          <cell r="AR1310" t="str">
            <v>0</v>
          </cell>
          <cell r="AS1310">
            <v>0</v>
          </cell>
          <cell r="AT1310">
            <v>37200000</v>
          </cell>
          <cell r="AU1310">
            <v>0</v>
          </cell>
        </row>
        <row r="1311">
          <cell r="A1311">
            <v>364110725</v>
          </cell>
          <cell r="B1311" t="str">
            <v>GIT Registros Administrativos</v>
          </cell>
          <cell r="C1311" t="str">
            <v>RRAA</v>
          </cell>
          <cell r="D1311" t="str">
            <v>PEI_RRAA_2025_DI</v>
          </cell>
          <cell r="E1311" t="str">
            <v>Prospectiva E Innovación - RRAA</v>
          </cell>
          <cell r="F1311" t="str">
            <v>Prospectiva e innovación</v>
          </cell>
          <cell r="G1311" t="str">
            <v>Documentos de investigación</v>
          </cell>
          <cell r="H1311" t="str">
            <v>RRAA-Prospectiva e innovación-Documentos de investigación</v>
          </cell>
          <cell r="I1311" t="str">
            <v>202300000000416</v>
          </cell>
          <cell r="J1311" t="str">
            <v>DIRECCIÓN TERRITORIAL CENTRAL</v>
          </cell>
          <cell r="K1311" t="str">
            <v>DANE CENTRAL</v>
          </cell>
          <cell r="L1311" t="str">
            <v>Talento Humano</v>
          </cell>
          <cell r="M1311" t="str">
            <v>Profesional Junior</v>
          </cell>
          <cell r="N1311" t="str">
            <v>1</v>
          </cell>
          <cell r="O1311">
            <v>6</v>
          </cell>
          <cell r="P1311" t="str">
            <v>0</v>
          </cell>
          <cell r="Q1311" t="str">
            <v>6.0000000000</v>
          </cell>
          <cell r="R1311">
            <v>100</v>
          </cell>
          <cell r="S1311">
            <v>4200000</v>
          </cell>
          <cell r="T1311" t="str">
            <v>2025-03-17</v>
          </cell>
          <cell r="U1311">
            <v>25200000</v>
          </cell>
          <cell r="V1311">
            <v>25200000</v>
          </cell>
          <cell r="W1311">
            <v>0</v>
          </cell>
          <cell r="X1311" t="str">
            <v>NO</v>
          </cell>
          <cell r="Y1311" t="str">
            <v>NO</v>
          </cell>
          <cell r="Z1311" t="str">
            <v>94125</v>
          </cell>
          <cell r="AA1311">
            <v>25200000</v>
          </cell>
          <cell r="AB1311">
            <v>0</v>
          </cell>
          <cell r="AC1311" t="str">
            <v>5044</v>
          </cell>
          <cell r="AD1311" t="str">
            <v>GIT Registros Administrativos</v>
          </cell>
          <cell r="AF1311" t="str">
            <v>Matemático Junior</v>
          </cell>
          <cell r="AG1311" t="str">
            <v xml:space="preserve">SUB_02 - Realizar exploraciones metodológicas en muestreo no probabilístico para la mejora en la producción de indicadores estadísticos en poblaciones especiales. </v>
          </cell>
          <cell r="AH1311">
            <v>1</v>
          </cell>
          <cell r="AI1311">
            <v>0</v>
          </cell>
          <cell r="AJ1311">
            <v>0</v>
          </cell>
          <cell r="AK1311">
            <v>0</v>
          </cell>
          <cell r="AL1311">
            <v>0</v>
          </cell>
          <cell r="AM1311">
            <v>1</v>
          </cell>
          <cell r="AN1311" t="str">
            <v>SUB_02</v>
          </cell>
          <cell r="AO1311">
            <v>25200000</v>
          </cell>
          <cell r="AP1311" t="str">
            <v>0</v>
          </cell>
          <cell r="AQ1311">
            <v>0</v>
          </cell>
          <cell r="AR1311" t="str">
            <v>0</v>
          </cell>
          <cell r="AS1311">
            <v>0</v>
          </cell>
          <cell r="AT1311">
            <v>25200000</v>
          </cell>
          <cell r="AU1311">
            <v>0</v>
          </cell>
        </row>
        <row r="1312">
          <cell r="A1312">
            <v>361110425</v>
          </cell>
          <cell r="B1312" t="str">
            <v>GIT Registros Administrativos</v>
          </cell>
          <cell r="C1312" t="str">
            <v>RRAA</v>
          </cell>
          <cell r="D1312" t="str">
            <v>RRAA_AMP_2025_DM</v>
          </cell>
          <cell r="E1312" t="str">
            <v>Registros Administrativos - Ampliación</v>
          </cell>
          <cell r="F1312" t="str">
            <v>Ampliación de la capacidad del SEN</v>
          </cell>
          <cell r="G1312" t="str">
            <v>Documentos metodológicos</v>
          </cell>
          <cell r="H1312" t="str">
            <v>RRAA-Ampliación de la capacidad del SEN-Documentos metodológicos</v>
          </cell>
          <cell r="I1312" t="str">
            <v>202300000000100</v>
          </cell>
          <cell r="J1312" t="str">
            <v>DIRECCIÓN TERRITORIAL CENTRAL</v>
          </cell>
          <cell r="K1312" t="str">
            <v>DANE CENTRAL</v>
          </cell>
          <cell r="L1312" t="str">
            <v>Talento Humano</v>
          </cell>
          <cell r="M1312" t="str">
            <v>Profesional Junior</v>
          </cell>
          <cell r="N1312" t="str">
            <v>1</v>
          </cell>
          <cell r="O1312">
            <v>3</v>
          </cell>
          <cell r="P1312" t="str">
            <v>0</v>
          </cell>
          <cell r="Q1312" t="str">
            <v>3.0000000000</v>
          </cell>
          <cell r="R1312">
            <v>100</v>
          </cell>
          <cell r="S1312">
            <v>4000000</v>
          </cell>
          <cell r="T1312" t="str">
            <v>2025-09-01</v>
          </cell>
          <cell r="U1312">
            <v>12000000</v>
          </cell>
          <cell r="V1312">
            <v>12000000</v>
          </cell>
          <cell r="W1312">
            <v>0</v>
          </cell>
          <cell r="X1312" t="str">
            <v>NO</v>
          </cell>
          <cell r="Y1312" t="str">
            <v>NO</v>
          </cell>
          <cell r="AB1312">
            <v>0</v>
          </cell>
          <cell r="AC1312" t="str">
            <v>6338</v>
          </cell>
          <cell r="AD1312" t="str">
            <v>GIT Registros Administrativos</v>
          </cell>
          <cell r="AF1312" t="str">
            <v>DIANA CAROLINA FORERO</v>
          </cell>
          <cell r="AG1312" t="str">
            <v>DRA_RREE_07 - Ejecutar las actividades para la elaboración de un documento esquema de incentivos para el fortalecimiento de la calidad de los RREE</v>
          </cell>
          <cell r="AH1312">
            <v>0.5</v>
          </cell>
          <cell r="AI1312" t="str">
            <v>DRA_RREE_08 - Ejecutar las actividades para la elaboración de un documento esquema de seguimiento a los servicios de fortalecimiento de RREE, elaborado</v>
          </cell>
          <cell r="AJ1312">
            <v>0.5</v>
          </cell>
          <cell r="AK1312">
            <v>0</v>
          </cell>
          <cell r="AL1312">
            <v>0</v>
          </cell>
          <cell r="AM1312">
            <v>1</v>
          </cell>
          <cell r="AN1312" t="str">
            <v>DRA_RREE_07</v>
          </cell>
          <cell r="AO1312">
            <v>6000000</v>
          </cell>
          <cell r="AP1312" t="str">
            <v>DRA_RREE_08</v>
          </cell>
          <cell r="AQ1312">
            <v>6000000</v>
          </cell>
          <cell r="AR1312" t="str">
            <v>0</v>
          </cell>
          <cell r="AS1312">
            <v>0</v>
          </cell>
          <cell r="AT1312">
            <v>12000000</v>
          </cell>
          <cell r="AU1312">
            <v>0</v>
          </cell>
        </row>
        <row r="1313">
          <cell r="A1313">
            <v>346010325</v>
          </cell>
          <cell r="B1313" t="str">
            <v>GIT Registros Administrativos</v>
          </cell>
          <cell r="C1313" t="str">
            <v>RRAA</v>
          </cell>
          <cell r="D1313" t="str">
            <v>RRAA_GEO_2025_BD</v>
          </cell>
          <cell r="E1313" t="str">
            <v>Registros Administrativos - Geoespacial</v>
          </cell>
          <cell r="F1313" t="str">
            <v>Fortalecimiento de la integración de la información geoespacial</v>
          </cell>
          <cell r="G1313" t="str">
            <v>Bases de datos</v>
          </cell>
          <cell r="H1313" t="str">
            <v>RRAA-Fortalecimiento de la integración de la información geoespacial-Bases de datos</v>
          </cell>
          <cell r="I1313" t="str">
            <v>202300000000101</v>
          </cell>
          <cell r="J1313" t="str">
            <v>DIRECCIÓN TERRITORIAL CENTRAL</v>
          </cell>
          <cell r="K1313" t="str">
            <v>DANE CENTRAL</v>
          </cell>
          <cell r="L1313" t="str">
            <v>Talento Humano</v>
          </cell>
          <cell r="M1313" t="str">
            <v>Profesional Junior</v>
          </cell>
          <cell r="N1313" t="str">
            <v>1</v>
          </cell>
          <cell r="O1313">
            <v>10</v>
          </cell>
          <cell r="P1313" t="str">
            <v>4</v>
          </cell>
          <cell r="Q1313" t="str">
            <v>10.1333333333</v>
          </cell>
          <cell r="R1313">
            <v>100</v>
          </cell>
          <cell r="S1313">
            <v>4000000</v>
          </cell>
          <cell r="T1313" t="str">
            <v>2025-05-28</v>
          </cell>
          <cell r="U1313">
            <v>40533333.329999998</v>
          </cell>
          <cell r="V1313">
            <v>40533333.329999998</v>
          </cell>
          <cell r="W1313">
            <v>0</v>
          </cell>
          <cell r="X1313" t="str">
            <v>NO</v>
          </cell>
          <cell r="Y1313" t="str">
            <v>NO</v>
          </cell>
          <cell r="Z1313" t="str">
            <v>76625</v>
          </cell>
          <cell r="AA1313">
            <v>40533333.329999998</v>
          </cell>
          <cell r="AB1313">
            <v>0</v>
          </cell>
          <cell r="AC1313" t="str">
            <v>645</v>
          </cell>
          <cell r="AD1313" t="str">
            <v>GIT Registros Administrativos</v>
          </cell>
          <cell r="AF1313" t="str">
            <v>*Por Definir* llevar a cabo las actividades de revisión, asignación y seguimiento a solicitudes, relacionadas con las temáticas de los Registros Estadísticos Base de Empresas, Inmuebles, Personas y Gestión de proveedores</v>
          </cell>
          <cell r="AG1313" t="str">
            <v>DRA_RREE_04 -  Actualizar los Directorios Estadísticos en sus variables de identificación, ubicación y contacto, conforme a los ejercicios de integración de bases de datos realizados.</v>
          </cell>
          <cell r="AH1313">
            <v>1</v>
          </cell>
          <cell r="AI1313">
            <v>0</v>
          </cell>
          <cell r="AJ1313">
            <v>0</v>
          </cell>
          <cell r="AK1313">
            <v>0</v>
          </cell>
          <cell r="AL1313">
            <v>0</v>
          </cell>
          <cell r="AM1313">
            <v>1</v>
          </cell>
          <cell r="AN1313" t="str">
            <v>DRA_RREE_04</v>
          </cell>
          <cell r="AO1313">
            <v>40533333.329999998</v>
          </cell>
          <cell r="AP1313" t="str">
            <v>0</v>
          </cell>
          <cell r="AQ1313">
            <v>0</v>
          </cell>
          <cell r="AR1313" t="str">
            <v>0</v>
          </cell>
          <cell r="AS1313">
            <v>0</v>
          </cell>
          <cell r="AT1313">
            <v>40533333.329999998</v>
          </cell>
          <cell r="AU1313">
            <v>0</v>
          </cell>
        </row>
        <row r="1314">
          <cell r="A1314">
            <v>141310425</v>
          </cell>
          <cell r="B1314" t="str">
            <v>GIT Registros Administrativos</v>
          </cell>
          <cell r="C1314" t="str">
            <v>RRAA</v>
          </cell>
          <cell r="D1314" t="str">
            <v>RRAA_AMP_2025_DET</v>
          </cell>
          <cell r="E1314" t="str">
            <v>Registros Administrativos - Ampliación</v>
          </cell>
          <cell r="F1314" t="str">
            <v>Ampliación de la capacidad del SEN</v>
          </cell>
          <cell r="G1314" t="str">
            <v>Documentos de estudios técnicos</v>
          </cell>
          <cell r="H1314" t="str">
            <v>RRAA-Ampliación de la capacidad del SEN-Documentos de estudios técnicos</v>
          </cell>
          <cell r="I1314" t="str">
            <v>202300000000100</v>
          </cell>
          <cell r="J1314" t="str">
            <v>DIRECCIÓN TERRITORIAL CENTRAL</v>
          </cell>
          <cell r="K1314" t="str">
            <v>DANE CENTRAL</v>
          </cell>
          <cell r="L1314" t="str">
            <v>Talento Humano</v>
          </cell>
          <cell r="M1314" t="str">
            <v>Profesional</v>
          </cell>
          <cell r="N1314" t="str">
            <v>1</v>
          </cell>
          <cell r="O1314">
            <v>10</v>
          </cell>
          <cell r="P1314" t="str">
            <v>26</v>
          </cell>
          <cell r="Q1314" t="str">
            <v>10.8666666667</v>
          </cell>
          <cell r="R1314">
            <v>100</v>
          </cell>
          <cell r="S1314">
            <v>7950000</v>
          </cell>
          <cell r="T1314" t="str">
            <v>2025-01-20</v>
          </cell>
          <cell r="U1314">
            <v>86390000</v>
          </cell>
          <cell r="V1314">
            <v>86390000</v>
          </cell>
          <cell r="W1314">
            <v>0</v>
          </cell>
          <cell r="X1314" t="str">
            <v>no</v>
          </cell>
          <cell r="Y1314" t="str">
            <v>no</v>
          </cell>
          <cell r="Z1314" t="str">
            <v>36125</v>
          </cell>
          <cell r="AA1314">
            <v>86390000</v>
          </cell>
          <cell r="AB1314">
            <v>0</v>
          </cell>
          <cell r="AC1314" t="str">
            <v>113</v>
          </cell>
          <cell r="AD1314" t="str">
            <v>GIT Registros Administrativos</v>
          </cell>
          <cell r="AF1314" t="str">
            <v>PRIORITARIO_Zaida Carolina Sánchez Zaldua_procesos de contratación, seguimiento y ejecución presupuestal-contractual del equipo - -</v>
          </cell>
          <cell r="AG1314" t="str">
            <v>DRA_RREE_10 -  Ejecutar las actividades para elaboración el diagnóstico y plan de fortalecimiento del Registro Social de Hogares, elaborados</v>
          </cell>
          <cell r="AH1314">
            <v>1</v>
          </cell>
          <cell r="AI1314">
            <v>0</v>
          </cell>
          <cell r="AJ1314">
            <v>0</v>
          </cell>
          <cell r="AK1314">
            <v>0</v>
          </cell>
          <cell r="AL1314">
            <v>0</v>
          </cell>
          <cell r="AM1314">
            <v>1</v>
          </cell>
          <cell r="AN1314" t="str">
            <v>DRA_RREE_10</v>
          </cell>
          <cell r="AO1314">
            <v>86390000</v>
          </cell>
          <cell r="AP1314" t="str">
            <v>0</v>
          </cell>
          <cell r="AQ1314">
            <v>0</v>
          </cell>
          <cell r="AR1314" t="str">
            <v>0</v>
          </cell>
          <cell r="AS1314">
            <v>0</v>
          </cell>
          <cell r="AT1314">
            <v>86390000</v>
          </cell>
          <cell r="AU1314">
            <v>0</v>
          </cell>
        </row>
        <row r="1315">
          <cell r="A1315">
            <v>142510325</v>
          </cell>
          <cell r="B1315" t="str">
            <v>GIT Registros Administrativos</v>
          </cell>
          <cell r="C1315" t="str">
            <v>RRAA</v>
          </cell>
          <cell r="D1315" t="str">
            <v>RRAA_GEO_2025_BD</v>
          </cell>
          <cell r="E1315" t="str">
            <v>Registros Administrativos - Geoespacial</v>
          </cell>
          <cell r="F1315" t="str">
            <v>Fortalecimiento de la integración de la información geoespacial</v>
          </cell>
          <cell r="G1315" t="str">
            <v>Bases de datos</v>
          </cell>
          <cell r="H1315" t="str">
            <v>RRAA-Fortalecimiento de la integración de la información geoespacial-Bases de datos</v>
          </cell>
          <cell r="I1315" t="str">
            <v>202300000000101</v>
          </cell>
          <cell r="J1315" t="str">
            <v>DIRECCIÓN TERRITORIAL CENTRAL</v>
          </cell>
          <cell r="K1315" t="str">
            <v>DANE CENTRAL</v>
          </cell>
          <cell r="L1315" t="str">
            <v>Talento Humano</v>
          </cell>
          <cell r="M1315" t="str">
            <v>Asistencial</v>
          </cell>
          <cell r="N1315" t="str">
            <v>1</v>
          </cell>
          <cell r="O1315">
            <v>10</v>
          </cell>
          <cell r="P1315" t="str">
            <v>6</v>
          </cell>
          <cell r="Q1315" t="str">
            <v>10.2000000000</v>
          </cell>
          <cell r="R1315">
            <v>100</v>
          </cell>
          <cell r="S1315">
            <v>1873158</v>
          </cell>
          <cell r="T1315" t="str">
            <v>2025-02-14</v>
          </cell>
          <cell r="U1315">
            <v>19106211.600000001</v>
          </cell>
          <cell r="V1315">
            <v>19106212</v>
          </cell>
          <cell r="W1315">
            <v>-0.39999999850988388</v>
          </cell>
          <cell r="X1315" t="str">
            <v>NO</v>
          </cell>
          <cell r="Y1315" t="str">
            <v>NO</v>
          </cell>
          <cell r="Z1315" t="str">
            <v>73325</v>
          </cell>
          <cell r="AA1315">
            <v>19106212</v>
          </cell>
          <cell r="AB1315">
            <v>-0.39999999850988388</v>
          </cell>
          <cell r="AC1315" t="str">
            <v>266</v>
          </cell>
          <cell r="AD1315" t="str">
            <v>GIT Registros Administrativos</v>
          </cell>
          <cell r="AF1315" t="str">
            <v>Gina Paola Rodríguez_Atención Sedes Educativas para Sistema de Información de Sedes Educativad - -</v>
          </cell>
          <cell r="AG1315" t="str">
            <v>DRA_RREE_04 -  Actualizar los Directorios Estadísticos en sus variables de identificación, ubicación y contacto, conforme a los ejercicios de integración de bases de datos realizados.</v>
          </cell>
          <cell r="AH1315">
            <v>1</v>
          </cell>
          <cell r="AI1315">
            <v>0</v>
          </cell>
          <cell r="AJ1315">
            <v>0</v>
          </cell>
          <cell r="AK1315">
            <v>0</v>
          </cell>
          <cell r="AL1315">
            <v>0</v>
          </cell>
          <cell r="AM1315">
            <v>1</v>
          </cell>
          <cell r="AN1315" t="str">
            <v>DRA_RREE_04</v>
          </cell>
          <cell r="AO1315">
            <v>19106211.600000001</v>
          </cell>
          <cell r="AP1315" t="str">
            <v>0</v>
          </cell>
          <cell r="AQ1315">
            <v>0</v>
          </cell>
          <cell r="AR1315" t="str">
            <v>0</v>
          </cell>
          <cell r="AS1315">
            <v>0</v>
          </cell>
          <cell r="AT1315">
            <v>19106211.600000001</v>
          </cell>
          <cell r="AU1315">
            <v>0</v>
          </cell>
        </row>
        <row r="1316">
          <cell r="A1316">
            <v>144010525</v>
          </cell>
          <cell r="B1316" t="str">
            <v>GIT Registros Administrativos</v>
          </cell>
          <cell r="C1316" t="str">
            <v>RRAA</v>
          </cell>
          <cell r="D1316" t="str">
            <v>RRAA_EST_2025_SII</v>
          </cell>
          <cell r="E1316" t="str">
            <v>Registros Administrativos - Estructural</v>
          </cell>
          <cell r="F1316" t="str">
            <v>Producción de información estructural</v>
          </cell>
          <cell r="G1316" t="str">
            <v>Servicio de información implementado</v>
          </cell>
          <cell r="H1316" t="str">
            <v>RRAA-Producción de información estructural-Servicio de información implementado</v>
          </cell>
          <cell r="I1316" t="str">
            <v>202300000000099</v>
          </cell>
          <cell r="J1316" t="str">
            <v>DIRECCIÓN TERRITORIAL CENTRAL</v>
          </cell>
          <cell r="K1316" t="str">
            <v>DANE CENTRAL</v>
          </cell>
          <cell r="L1316" t="str">
            <v>Talento Humano</v>
          </cell>
          <cell r="M1316" t="str">
            <v>Profesional</v>
          </cell>
          <cell r="N1316" t="str">
            <v>1</v>
          </cell>
          <cell r="O1316">
            <v>10</v>
          </cell>
          <cell r="P1316" t="str">
            <v>0</v>
          </cell>
          <cell r="Q1316" t="str">
            <v>10</v>
          </cell>
          <cell r="R1316">
            <v>100</v>
          </cell>
          <cell r="S1316">
            <v>7000000</v>
          </cell>
          <cell r="T1316" t="str">
            <v>2025-02-20 00:00:00</v>
          </cell>
          <cell r="U1316">
            <v>70000000</v>
          </cell>
          <cell r="V1316">
            <v>70000000</v>
          </cell>
          <cell r="W1316">
            <v>0</v>
          </cell>
          <cell r="X1316" t="str">
            <v>NO</v>
          </cell>
          <cell r="Y1316" t="str">
            <v>NO</v>
          </cell>
          <cell r="Z1316" t="str">
            <v>67725</v>
          </cell>
          <cell r="AA1316">
            <v>70000000</v>
          </cell>
          <cell r="AB1316">
            <v>0</v>
          </cell>
          <cell r="AC1316" t="str">
            <v>662</v>
          </cell>
          <cell r="AD1316" t="str">
            <v>GIT Registros Administrativos</v>
          </cell>
          <cell r="AF1316" t="str">
            <v>Mario Silva Leal_Producción estadsística Registro de actividades - -</v>
          </cell>
          <cell r="AG1316" t="str">
            <v>DRA_RREE_05 - Elaboración del documento resultado del aprovechamiento estadístico de fuentes tradicionales, no tradicionales y registros administrativos, elaborados que permitan caracterizar a la población con enfoques diferenciales.</v>
          </cell>
          <cell r="AH1316">
            <v>0.5</v>
          </cell>
          <cell r="AI1316" t="str">
            <v>DCD_02 - Construir la nueva arquitectura del Registro Estadístico Base de Población (REBP) 2022 - 2023, a partir de la propuesta presentada en el 2023. (Línea base 2024 50%)</v>
          </cell>
          <cell r="AJ1316">
            <v>0.5</v>
          </cell>
          <cell r="AK1316">
            <v>0</v>
          </cell>
          <cell r="AL1316">
            <v>0</v>
          </cell>
          <cell r="AM1316">
            <v>1</v>
          </cell>
          <cell r="AN1316" t="str">
            <v>DRA_RREE_05</v>
          </cell>
          <cell r="AO1316">
            <v>35000000</v>
          </cell>
          <cell r="AP1316" t="str">
            <v>DCD_02 - Co</v>
          </cell>
          <cell r="AQ1316">
            <v>35000000</v>
          </cell>
          <cell r="AR1316" t="str">
            <v>0</v>
          </cell>
          <cell r="AS1316">
            <v>0</v>
          </cell>
          <cell r="AT1316">
            <v>70000000</v>
          </cell>
          <cell r="AU1316">
            <v>0</v>
          </cell>
        </row>
        <row r="1317">
          <cell r="A1317">
            <v>143910525</v>
          </cell>
          <cell r="B1317" t="str">
            <v>GIT Registros Administrativos</v>
          </cell>
          <cell r="C1317" t="str">
            <v>RRAA</v>
          </cell>
          <cell r="D1317" t="str">
            <v>RRAA_EST_2025_SII</v>
          </cell>
          <cell r="E1317" t="str">
            <v>Registros Administrativos - Estructural</v>
          </cell>
          <cell r="F1317" t="str">
            <v>Producción de información estructural</v>
          </cell>
          <cell r="G1317" t="str">
            <v>Servicio de información implementado</v>
          </cell>
          <cell r="H1317" t="str">
            <v>RRAA-Producción de información estructural-Servicio de información implementado</v>
          </cell>
          <cell r="I1317" t="str">
            <v>202300000000099</v>
          </cell>
          <cell r="J1317" t="str">
            <v>DIRECCIÓN TERRITORIAL CENTRAL</v>
          </cell>
          <cell r="K1317" t="str">
            <v>DANE CENTRAL</v>
          </cell>
          <cell r="L1317" t="str">
            <v>Talento Humano</v>
          </cell>
          <cell r="M1317" t="str">
            <v>Profesional</v>
          </cell>
          <cell r="N1317" t="str">
            <v>1</v>
          </cell>
          <cell r="O1317">
            <v>8</v>
          </cell>
          <cell r="P1317" t="str">
            <v>0</v>
          </cell>
          <cell r="Q1317" t="str">
            <v>8</v>
          </cell>
          <cell r="R1317">
            <v>100</v>
          </cell>
          <cell r="S1317">
            <v>7200000</v>
          </cell>
          <cell r="T1317" t="str">
            <v>2025-02-20 00:00:00</v>
          </cell>
          <cell r="U1317">
            <v>57600000</v>
          </cell>
          <cell r="V1317">
            <v>57600000</v>
          </cell>
          <cell r="W1317">
            <v>0</v>
          </cell>
          <cell r="X1317" t="str">
            <v>NO</v>
          </cell>
          <cell r="Y1317" t="str">
            <v>NO</v>
          </cell>
          <cell r="Z1317" t="str">
            <v>67625</v>
          </cell>
          <cell r="AA1317">
            <v>57600000</v>
          </cell>
          <cell r="AB1317">
            <v>0</v>
          </cell>
          <cell r="AC1317" t="str">
            <v>663</v>
          </cell>
          <cell r="AD1317" t="str">
            <v>GIT Registros Administrativos</v>
          </cell>
          <cell r="AF1317" t="str">
            <v>Gabriel José Nieto Pinto_Producción estadsística ingreso disponible - -</v>
          </cell>
          <cell r="AG1317" t="str">
            <v>DRA_RREE_05 - Elaboración del documento resultado del aprovechamiento estadístico de fuentes tradicionales, no tradicionales y registros administrativos, elaborados que permitan caracterizar a la población con enfoques diferenciales.</v>
          </cell>
          <cell r="AH1317">
            <v>1</v>
          </cell>
          <cell r="AI1317">
            <v>0</v>
          </cell>
          <cell r="AJ1317">
            <v>0</v>
          </cell>
          <cell r="AK1317">
            <v>0</v>
          </cell>
          <cell r="AL1317">
            <v>0</v>
          </cell>
          <cell r="AM1317">
            <v>1</v>
          </cell>
          <cell r="AN1317" t="str">
            <v>DRA_RREE_05</v>
          </cell>
          <cell r="AO1317">
            <v>57600000</v>
          </cell>
          <cell r="AP1317" t="str">
            <v>0</v>
          </cell>
          <cell r="AQ1317">
            <v>0</v>
          </cell>
          <cell r="AR1317" t="str">
            <v>0</v>
          </cell>
          <cell r="AS1317">
            <v>0</v>
          </cell>
          <cell r="AT1317">
            <v>57600000</v>
          </cell>
          <cell r="AU1317">
            <v>0</v>
          </cell>
        </row>
        <row r="1318">
          <cell r="A1318">
            <v>143810525</v>
          </cell>
          <cell r="B1318" t="str">
            <v>GIT Registros Administrativos</v>
          </cell>
          <cell r="C1318" t="str">
            <v>RRAA</v>
          </cell>
          <cell r="D1318" t="str">
            <v>RRAA_EST_2025_DM</v>
          </cell>
          <cell r="E1318" t="str">
            <v>Registros Administrativos - Estructural</v>
          </cell>
          <cell r="F1318" t="str">
            <v>Producción de información estructural</v>
          </cell>
          <cell r="G1318" t="str">
            <v>Documentos metodológicos</v>
          </cell>
          <cell r="H1318" t="str">
            <v>RRAA-Producción de información estructural-Documentos metodológicos</v>
          </cell>
          <cell r="I1318" t="str">
            <v>202300000000099</v>
          </cell>
          <cell r="J1318" t="str">
            <v>DIRECCIÓN TERRITORIAL CENTRAL</v>
          </cell>
          <cell r="K1318" t="str">
            <v>DANE CENTRAL</v>
          </cell>
          <cell r="L1318" t="str">
            <v>Talento Humano</v>
          </cell>
          <cell r="M1318" t="str">
            <v>Profesional Junior</v>
          </cell>
          <cell r="N1318" t="str">
            <v>1</v>
          </cell>
          <cell r="O1318">
            <v>9</v>
          </cell>
          <cell r="P1318" t="str">
            <v>15</v>
          </cell>
          <cell r="Q1318" t="str">
            <v>9.5</v>
          </cell>
          <cell r="R1318">
            <v>100</v>
          </cell>
          <cell r="S1318">
            <v>4216400</v>
          </cell>
          <cell r="T1318" t="str">
            <v>2025-02-20 00:00:00</v>
          </cell>
          <cell r="U1318">
            <v>40055800</v>
          </cell>
          <cell r="V1318">
            <v>40055800</v>
          </cell>
          <cell r="W1318">
            <v>0</v>
          </cell>
          <cell r="X1318" t="str">
            <v>NO</v>
          </cell>
          <cell r="Y1318" t="str">
            <v>NO</v>
          </cell>
          <cell r="Z1318" t="str">
            <v>74625</v>
          </cell>
          <cell r="AA1318">
            <v>40055800</v>
          </cell>
          <cell r="AB1318">
            <v>0</v>
          </cell>
          <cell r="AC1318" t="str">
            <v>659</v>
          </cell>
          <cell r="AD1318" t="str">
            <v>GIT Registros Administrativos</v>
          </cell>
          <cell r="AF1318" t="str">
            <v>Paula Andrea Jaramillo Galeano_Producción estadsística ingreso disponible - -</v>
          </cell>
          <cell r="AG1318" t="str">
            <v>DRA_RREE_06 - Difundir los productos derivados del Registro Estadístico Base de Relaciones Laborales (RELAB)</v>
          </cell>
          <cell r="AH1318">
            <v>1</v>
          </cell>
          <cell r="AI1318">
            <v>0</v>
          </cell>
          <cell r="AJ1318">
            <v>0</v>
          </cell>
          <cell r="AK1318">
            <v>0</v>
          </cell>
          <cell r="AL1318">
            <v>0</v>
          </cell>
          <cell r="AM1318">
            <v>1</v>
          </cell>
          <cell r="AN1318" t="str">
            <v>DRA_RREE_06</v>
          </cell>
          <cell r="AO1318">
            <v>40055800</v>
          </cell>
          <cell r="AP1318" t="str">
            <v>0</v>
          </cell>
          <cell r="AQ1318">
            <v>0</v>
          </cell>
          <cell r="AR1318" t="str">
            <v>0</v>
          </cell>
          <cell r="AS1318">
            <v>0</v>
          </cell>
          <cell r="AT1318">
            <v>40055800</v>
          </cell>
          <cell r="AU1318">
            <v>0</v>
          </cell>
        </row>
        <row r="1319">
          <cell r="A1319">
            <v>143710525</v>
          </cell>
          <cell r="B1319" t="str">
            <v>GIT Registros Administrativos</v>
          </cell>
          <cell r="C1319" t="str">
            <v>RRAA</v>
          </cell>
          <cell r="D1319" t="str">
            <v>RRAA_EST_2025_SII</v>
          </cell>
          <cell r="E1319" t="str">
            <v>Registros Administrativos - Estructural</v>
          </cell>
          <cell r="F1319" t="str">
            <v>Producción de información estructural</v>
          </cell>
          <cell r="G1319" t="str">
            <v>Servicio de información implementado</v>
          </cell>
          <cell r="H1319" t="str">
            <v>RRAA-Producción de información estructural-Servicio de información implementado</v>
          </cell>
          <cell r="I1319" t="str">
            <v>202300000000099</v>
          </cell>
          <cell r="J1319" t="str">
            <v>DIRECCIÓN TERRITORIAL CENTRAL</v>
          </cell>
          <cell r="K1319" t="str">
            <v>DANE CENTRAL</v>
          </cell>
          <cell r="L1319" t="str">
            <v>Talento Humano</v>
          </cell>
          <cell r="M1319" t="str">
            <v>Profesional</v>
          </cell>
          <cell r="N1319" t="str">
            <v>1</v>
          </cell>
          <cell r="O1319">
            <v>9</v>
          </cell>
          <cell r="P1319" t="str">
            <v>15</v>
          </cell>
          <cell r="Q1319" t="str">
            <v>9.5</v>
          </cell>
          <cell r="R1319">
            <v>100</v>
          </cell>
          <cell r="S1319">
            <v>7500000</v>
          </cell>
          <cell r="T1319" t="str">
            <v>2025-02-20 00:00:00</v>
          </cell>
          <cell r="U1319">
            <v>71250000</v>
          </cell>
          <cell r="V1319">
            <v>71250000</v>
          </cell>
          <cell r="W1319">
            <v>0</v>
          </cell>
          <cell r="X1319" t="str">
            <v>NO</v>
          </cell>
          <cell r="Y1319" t="str">
            <v>NO</v>
          </cell>
          <cell r="Z1319" t="str">
            <v>75025</v>
          </cell>
          <cell r="AA1319">
            <v>71250000</v>
          </cell>
          <cell r="AB1319">
            <v>0</v>
          </cell>
          <cell r="AC1319" t="str">
            <v>664</v>
          </cell>
          <cell r="AD1319" t="str">
            <v>GIT Registros Administrativos</v>
          </cell>
          <cell r="AF1319" t="str">
            <v>Yohan Ricardo Cespedes Villar_Ingeniería de datos transversal - -</v>
          </cell>
          <cell r="AG1319" t="str">
            <v>DRA_RREE_03 - Ejecutar las actividades para construir el Sistema de Información de Economía Popular de  conformidad con los parámetros establecidos por el DANE y las entidades involucradas, garantizando su futuro aprovechamiento.</v>
          </cell>
          <cell r="AH1319">
            <v>0.6</v>
          </cell>
          <cell r="AI1319" t="str">
            <v>DRA_RREE_09 - Realizar estudios técnicos de diagnóstico de registros administrativos, de acuerdo con metodologías vigentes.</v>
          </cell>
          <cell r="AJ1319">
            <v>0.2</v>
          </cell>
          <cell r="AK1319" t="str">
            <v>DRA_RREE_11 - Desarrollar la exploración metodológica y conceptual necesaria para la conformación del Registro Estadístico de Actividades (REA), asegurando su alineación con estándares estadísticos nacionales e internacionales.</v>
          </cell>
          <cell r="AL1319">
            <v>0.2</v>
          </cell>
          <cell r="AM1319">
            <v>1</v>
          </cell>
          <cell r="AN1319" t="str">
            <v>DRA_RREE_03</v>
          </cell>
          <cell r="AO1319">
            <v>42750000</v>
          </cell>
          <cell r="AP1319" t="str">
            <v>DRA_RREE_09</v>
          </cell>
          <cell r="AQ1319">
            <v>14250000</v>
          </cell>
          <cell r="AR1319" t="str">
            <v>DRA_RREE_11</v>
          </cell>
          <cell r="AS1319">
            <v>14250000</v>
          </cell>
          <cell r="AT1319">
            <v>71250000</v>
          </cell>
          <cell r="AU1319">
            <v>0</v>
          </cell>
        </row>
        <row r="1320">
          <cell r="A1320">
            <v>143610525</v>
          </cell>
          <cell r="B1320" t="str">
            <v>GIT Registros Administrativos</v>
          </cell>
          <cell r="C1320" t="str">
            <v>RRAA</v>
          </cell>
          <cell r="D1320" t="str">
            <v>RRAA_EST_2025_SII</v>
          </cell>
          <cell r="E1320" t="str">
            <v>Registros Administrativos - Estructural</v>
          </cell>
          <cell r="F1320" t="str">
            <v>Producción de información estructural</v>
          </cell>
          <cell r="G1320" t="str">
            <v>Servicio de información implementado</v>
          </cell>
          <cell r="H1320" t="str">
            <v>RRAA-Producción de información estructural-Servicio de información implementado</v>
          </cell>
          <cell r="I1320" t="str">
            <v>202300000000099</v>
          </cell>
          <cell r="J1320" t="str">
            <v>DIRECCIÓN TERRITORIAL CENTRAL</v>
          </cell>
          <cell r="K1320" t="str">
            <v>DANE CENTRAL</v>
          </cell>
          <cell r="L1320" t="str">
            <v>Talento Humano</v>
          </cell>
          <cell r="M1320" t="str">
            <v>Profesional Junior</v>
          </cell>
          <cell r="N1320" t="str">
            <v>1</v>
          </cell>
          <cell r="O1320">
            <v>10</v>
          </cell>
          <cell r="P1320" t="str">
            <v>0</v>
          </cell>
          <cell r="Q1320" t="str">
            <v>10</v>
          </cell>
          <cell r="R1320">
            <v>100</v>
          </cell>
          <cell r="S1320">
            <v>4216400</v>
          </cell>
          <cell r="T1320" t="str">
            <v>2025-02-20 00:00:00</v>
          </cell>
          <cell r="U1320">
            <v>42164000</v>
          </cell>
          <cell r="V1320">
            <v>42164000</v>
          </cell>
          <cell r="W1320">
            <v>0</v>
          </cell>
          <cell r="X1320" t="str">
            <v>NO</v>
          </cell>
          <cell r="Y1320" t="str">
            <v>NO</v>
          </cell>
          <cell r="Z1320" t="str">
            <v>59025</v>
          </cell>
          <cell r="AA1320">
            <v>42164000</v>
          </cell>
          <cell r="AB1320">
            <v>0</v>
          </cell>
          <cell r="AC1320" t="str">
            <v>672</v>
          </cell>
          <cell r="AD1320" t="str">
            <v>GIT Registros Administrativos</v>
          </cell>
          <cell r="AF1320" t="str">
            <v>Ana María Gaona_Transversal a proceso de Gestión de proveedores - -</v>
          </cell>
          <cell r="AG1320" t="str">
            <v>DRA_RREE_09 - Realizar estudios técnicos de diagnóstico de registros administrativos, de acuerdo con metodologías vigentes.</v>
          </cell>
          <cell r="AH1320">
            <v>1</v>
          </cell>
          <cell r="AI1320">
            <v>0</v>
          </cell>
          <cell r="AJ1320">
            <v>0</v>
          </cell>
          <cell r="AK1320">
            <v>0</v>
          </cell>
          <cell r="AL1320">
            <v>0</v>
          </cell>
          <cell r="AM1320">
            <v>1</v>
          </cell>
          <cell r="AN1320" t="str">
            <v>DRA_RREE_09</v>
          </cell>
          <cell r="AO1320">
            <v>42164000</v>
          </cell>
          <cell r="AP1320" t="str">
            <v>0</v>
          </cell>
          <cell r="AQ1320">
            <v>0</v>
          </cell>
          <cell r="AR1320" t="str">
            <v>0</v>
          </cell>
          <cell r="AS1320">
            <v>0</v>
          </cell>
          <cell r="AT1320">
            <v>42164000</v>
          </cell>
          <cell r="AU1320">
            <v>0</v>
          </cell>
        </row>
        <row r="1321">
          <cell r="A1321">
            <v>143510425</v>
          </cell>
          <cell r="B1321" t="str">
            <v>GIT Registros Administrativos</v>
          </cell>
          <cell r="C1321" t="str">
            <v>RRAA</v>
          </cell>
          <cell r="D1321" t="str">
            <v>RRAA_AMP_2025_DM</v>
          </cell>
          <cell r="E1321" t="str">
            <v>Registros Administrativos - Ampliación</v>
          </cell>
          <cell r="F1321" t="str">
            <v>Ampliación de la capacidad del SEN</v>
          </cell>
          <cell r="G1321" t="str">
            <v>Documentos metodológicos</v>
          </cell>
          <cell r="H1321" t="str">
            <v>RRAA-Ampliación de la capacidad del SEN-Documentos metodológicos</v>
          </cell>
          <cell r="I1321" t="str">
            <v>202300000000100</v>
          </cell>
          <cell r="J1321" t="str">
            <v>DIRECCIÓN TERRITORIAL CENTRAL</v>
          </cell>
          <cell r="K1321" t="str">
            <v>DANE CENTRAL</v>
          </cell>
          <cell r="L1321" t="str">
            <v>Talento Humano</v>
          </cell>
          <cell r="M1321" t="str">
            <v>Profesional</v>
          </cell>
          <cell r="N1321" t="str">
            <v>1</v>
          </cell>
          <cell r="O1321">
            <v>10</v>
          </cell>
          <cell r="P1321" t="str">
            <v>15</v>
          </cell>
          <cell r="Q1321" t="str">
            <v>10.5000000000</v>
          </cell>
          <cell r="R1321">
            <v>100</v>
          </cell>
          <cell r="S1321">
            <v>5729666</v>
          </cell>
          <cell r="T1321" t="str">
            <v>2025-02-14</v>
          </cell>
          <cell r="U1321">
            <v>60161493</v>
          </cell>
          <cell r="V1321">
            <v>60161493</v>
          </cell>
          <cell r="W1321">
            <v>0</v>
          </cell>
          <cell r="X1321" t="str">
            <v>NO</v>
          </cell>
          <cell r="Y1321" t="str">
            <v>NO</v>
          </cell>
          <cell r="Z1321" t="str">
            <v>79925</v>
          </cell>
          <cell r="AA1321">
            <v>60161493</v>
          </cell>
          <cell r="AB1321">
            <v>0</v>
          </cell>
          <cell r="AC1321" t="str">
            <v>667</v>
          </cell>
          <cell r="AD1321" t="str">
            <v>GIT Registros Administrativos</v>
          </cell>
          <cell r="AF1321" t="str">
            <v>Laura Esperanza Beltrán Cardozo_Transversal a proceso de Gestión de proveedores - -</v>
          </cell>
          <cell r="AG1321" t="str">
            <v>DRA_RREE_07 - Ejecutar las actividades para la elaboración de un documento esquema de incentivos para el fortalecimiento de la calidad de los RREE</v>
          </cell>
          <cell r="AH1321">
            <v>0.5</v>
          </cell>
          <cell r="AI1321" t="str">
            <v>DRA_RREE_08 - Ejecutar las actividades para la elaboración de un documento esquema de seguimiento a los servicios de fortalecimiento de RREE, elaborado</v>
          </cell>
          <cell r="AJ1321">
            <v>0.5</v>
          </cell>
          <cell r="AK1321">
            <v>0</v>
          </cell>
          <cell r="AL1321">
            <v>0</v>
          </cell>
          <cell r="AM1321">
            <v>1</v>
          </cell>
          <cell r="AN1321" t="str">
            <v>DRA_RREE_07</v>
          </cell>
          <cell r="AO1321">
            <v>30080746.5</v>
          </cell>
          <cell r="AP1321" t="str">
            <v>DRA_RREE_08</v>
          </cell>
          <cell r="AQ1321">
            <v>30080746.5</v>
          </cell>
          <cell r="AR1321" t="str">
            <v>0</v>
          </cell>
          <cell r="AS1321">
            <v>0</v>
          </cell>
          <cell r="AT1321">
            <v>60161493</v>
          </cell>
          <cell r="AU1321">
            <v>0</v>
          </cell>
        </row>
        <row r="1322">
          <cell r="A1322">
            <v>143410425</v>
          </cell>
          <cell r="B1322" t="str">
            <v>GIT Registros Administrativos</v>
          </cell>
          <cell r="C1322" t="str">
            <v>RRAA</v>
          </cell>
          <cell r="D1322" t="str">
            <v>RRAA_AMP_2025_DM</v>
          </cell>
          <cell r="E1322" t="str">
            <v>Registros Administrativos - Ampliación</v>
          </cell>
          <cell r="F1322" t="str">
            <v>Ampliación de la capacidad del SEN</v>
          </cell>
          <cell r="G1322" t="str">
            <v>Documentos metodológicos</v>
          </cell>
          <cell r="H1322" t="str">
            <v>RRAA-Ampliación de la capacidad del SEN-Documentos metodológicos</v>
          </cell>
          <cell r="I1322" t="str">
            <v>202300000000100</v>
          </cell>
          <cell r="J1322" t="str">
            <v>DIRECCIÓN TERRITORIAL CENTRAL</v>
          </cell>
          <cell r="K1322" t="str">
            <v>DANE CENTRAL</v>
          </cell>
          <cell r="L1322" t="str">
            <v>Talento Humano</v>
          </cell>
          <cell r="M1322" t="str">
            <v>Profesional</v>
          </cell>
          <cell r="N1322" t="str">
            <v>1</v>
          </cell>
          <cell r="O1322">
            <v>10</v>
          </cell>
          <cell r="P1322" t="str">
            <v>15</v>
          </cell>
          <cell r="Q1322" t="str">
            <v>10.5000000000</v>
          </cell>
          <cell r="R1322">
            <v>100</v>
          </cell>
          <cell r="S1322">
            <v>5982755</v>
          </cell>
          <cell r="T1322" t="str">
            <v>2025-02-10</v>
          </cell>
          <cell r="U1322">
            <v>62818927.5</v>
          </cell>
          <cell r="V1322">
            <v>62818350</v>
          </cell>
          <cell r="W1322">
            <v>577.5</v>
          </cell>
          <cell r="X1322" t="str">
            <v>NO</v>
          </cell>
          <cell r="Y1322" t="str">
            <v>NO</v>
          </cell>
          <cell r="Z1322" t="str">
            <v>81425</v>
          </cell>
          <cell r="AA1322">
            <v>62818350</v>
          </cell>
          <cell r="AB1322">
            <v>577.5</v>
          </cell>
          <cell r="AC1322" t="str">
            <v>2160</v>
          </cell>
          <cell r="AD1322" t="str">
            <v>GIT Registros Administrativos</v>
          </cell>
          <cell r="AF1322" t="str">
            <v>Adriana Isabel Guzmán Medina_Transversal a proceso de Gestión de proveedores - -</v>
          </cell>
          <cell r="AG1322" t="str">
            <v>DRA_RREE_07 - Ejecutar las actividades para la elaboración de un documento esquema de incentivos para el fortalecimiento de la calidad de los RREE</v>
          </cell>
          <cell r="AH1322">
            <v>0.5</v>
          </cell>
          <cell r="AI1322" t="str">
            <v>DRA_RREE_08 - Ejecutar las actividades para la elaboración de un documento esquema de seguimiento a los servicios de fortalecimiento de RREE, elaborado</v>
          </cell>
          <cell r="AJ1322">
            <v>0.5</v>
          </cell>
          <cell r="AK1322">
            <v>0</v>
          </cell>
          <cell r="AL1322">
            <v>0</v>
          </cell>
          <cell r="AM1322">
            <v>1</v>
          </cell>
          <cell r="AN1322" t="str">
            <v>DRA_RREE_07</v>
          </cell>
          <cell r="AO1322">
            <v>31409463.75</v>
          </cell>
          <cell r="AP1322" t="str">
            <v>DRA_RREE_08</v>
          </cell>
          <cell r="AQ1322">
            <v>31409463.75</v>
          </cell>
          <cell r="AR1322" t="str">
            <v>0</v>
          </cell>
          <cell r="AS1322">
            <v>0</v>
          </cell>
          <cell r="AT1322">
            <v>62818927.5</v>
          </cell>
          <cell r="AU1322">
            <v>0</v>
          </cell>
        </row>
        <row r="1323">
          <cell r="A1323">
            <v>143310525</v>
          </cell>
          <cell r="B1323" t="str">
            <v>GIT Registros Administrativos</v>
          </cell>
          <cell r="C1323" t="str">
            <v>RRAA</v>
          </cell>
          <cell r="D1323" t="str">
            <v>RRAA_EST_2025_BMA</v>
          </cell>
          <cell r="E1323" t="str">
            <v>Registros Administrativos - Estructural</v>
          </cell>
          <cell r="F1323" t="str">
            <v>Producción de información estructural</v>
          </cell>
          <cell r="G1323" t="str">
            <v>Bases de microdatos anonimizados</v>
          </cell>
          <cell r="H1323" t="str">
            <v>RRAA-Producción de información estructural-Bases de microdatos anonimizados</v>
          </cell>
          <cell r="I1323" t="str">
            <v>202300000000099</v>
          </cell>
          <cell r="J1323" t="str">
            <v>DIRECCIÓN TERRITORIAL CENTRAL</v>
          </cell>
          <cell r="K1323" t="str">
            <v>DANE CENTRAL</v>
          </cell>
          <cell r="L1323" t="str">
            <v>Talento Humano</v>
          </cell>
          <cell r="M1323" t="str">
            <v>Profesional</v>
          </cell>
          <cell r="N1323" t="str">
            <v>1</v>
          </cell>
          <cell r="O1323">
            <v>10</v>
          </cell>
          <cell r="P1323" t="str">
            <v>0</v>
          </cell>
          <cell r="Q1323" t="str">
            <v>10</v>
          </cell>
          <cell r="R1323">
            <v>100</v>
          </cell>
          <cell r="S1323">
            <v>5902960</v>
          </cell>
          <cell r="T1323" t="str">
            <v>2025-02-20 00:00:00</v>
          </cell>
          <cell r="U1323">
            <v>59029600</v>
          </cell>
          <cell r="V1323">
            <v>59029600</v>
          </cell>
          <cell r="W1323">
            <v>0</v>
          </cell>
          <cell r="X1323" t="str">
            <v>NO</v>
          </cell>
          <cell r="Y1323" t="str">
            <v>NO</v>
          </cell>
          <cell r="Z1323" t="str">
            <v>77325</v>
          </cell>
          <cell r="AA1323">
            <v>59029600</v>
          </cell>
          <cell r="AB1323">
            <v>0</v>
          </cell>
          <cell r="AC1323" t="str">
            <v>657</v>
          </cell>
          <cell r="AD1323" t="str">
            <v>GIT Registros Administrativos</v>
          </cell>
          <cell r="AF1323" t="str">
            <v>Francisco Javier Lara Carrillo_Anonimización de registros - -</v>
          </cell>
          <cell r="AG1323" t="str">
            <v>DRA_RREE_09 - Realizar estudios técnicos de diagnóstico de registros administrativos, de acuerdo con metodologías vigentes.</v>
          </cell>
          <cell r="AH1323">
            <v>0.5</v>
          </cell>
          <cell r="AI1323" t="str">
            <v>DRA_RREE_10 -  Ejecutar las actividades para elaboración el diagnóstico y plan de fortalecimiento del Registro Social de Hogares, elaborados</v>
          </cell>
          <cell r="AJ1323">
            <v>0.5</v>
          </cell>
          <cell r="AK1323">
            <v>0</v>
          </cell>
          <cell r="AL1323">
            <v>0</v>
          </cell>
          <cell r="AM1323">
            <v>1</v>
          </cell>
          <cell r="AN1323" t="str">
            <v>DRA_RREE_09</v>
          </cell>
          <cell r="AO1323">
            <v>29514800</v>
          </cell>
          <cell r="AP1323" t="str">
            <v>DRA_RREE_10</v>
          </cell>
          <cell r="AQ1323">
            <v>29514800</v>
          </cell>
          <cell r="AR1323" t="str">
            <v>0</v>
          </cell>
          <cell r="AS1323">
            <v>0</v>
          </cell>
          <cell r="AT1323">
            <v>59029600</v>
          </cell>
          <cell r="AU1323">
            <v>0</v>
          </cell>
        </row>
        <row r="1324">
          <cell r="A1324">
            <v>143210525</v>
          </cell>
          <cell r="B1324" t="str">
            <v>GIT Registros Administrativos</v>
          </cell>
          <cell r="C1324" t="str">
            <v>RRAA</v>
          </cell>
          <cell r="D1324" t="str">
            <v>RRAA_EST_2025_DM</v>
          </cell>
          <cell r="E1324" t="str">
            <v>Registros Administrativos - Estructural</v>
          </cell>
          <cell r="F1324" t="str">
            <v>Producción de información estructural</v>
          </cell>
          <cell r="G1324" t="str">
            <v>Documentos metodológicos</v>
          </cell>
          <cell r="H1324" t="str">
            <v>RRAA-Producción de información estructural-Documentos metodológicos</v>
          </cell>
          <cell r="I1324" t="str">
            <v>202300000000099</v>
          </cell>
          <cell r="J1324" t="str">
            <v>DIRECCIÓN TERRITORIAL CENTRAL</v>
          </cell>
          <cell r="K1324" t="str">
            <v>DANE CENTRAL</v>
          </cell>
          <cell r="L1324" t="str">
            <v>Talento Humano</v>
          </cell>
          <cell r="M1324" t="str">
            <v>Profesional Junior</v>
          </cell>
          <cell r="N1324" t="str">
            <v>1</v>
          </cell>
          <cell r="O1324">
            <v>10</v>
          </cell>
          <cell r="P1324" t="str">
            <v>0</v>
          </cell>
          <cell r="Q1324" t="str">
            <v>10</v>
          </cell>
          <cell r="R1324">
            <v>100</v>
          </cell>
          <cell r="S1324">
            <v>5000000</v>
          </cell>
          <cell r="T1324" t="str">
            <v>2025-02-20 00:00:00</v>
          </cell>
          <cell r="U1324">
            <v>50000000</v>
          </cell>
          <cell r="V1324">
            <v>50000000</v>
          </cell>
          <cell r="W1324">
            <v>0</v>
          </cell>
          <cell r="X1324" t="str">
            <v>NO</v>
          </cell>
          <cell r="Y1324" t="str">
            <v>NO</v>
          </cell>
          <cell r="Z1324" t="str">
            <v>77025</v>
          </cell>
          <cell r="AA1324">
            <v>50000000</v>
          </cell>
          <cell r="AB1324">
            <v>0</v>
          </cell>
          <cell r="AC1324" t="str">
            <v>665</v>
          </cell>
          <cell r="AD1324" t="str">
            <v>GIT Registros Administrativos</v>
          </cell>
          <cell r="AF1324" t="str">
            <v>Cristian Alejandro Ruge Fonseca_Transversal a proceso de Gestión de proveedores - -</v>
          </cell>
          <cell r="AG1324" t="str">
            <v>DRA_RREE_09 - Realizar estudios técnicos de diagnóstico de registros administrativos, de acuerdo con metodologías vigentes.</v>
          </cell>
          <cell r="AH1324">
            <v>0.5</v>
          </cell>
          <cell r="AI1324" t="str">
            <v>DRA_RREE_10 -  Ejecutar las actividades para elaboración el diagnóstico y plan de fortalecimiento del Registro Social de Hogares, elaborados</v>
          </cell>
          <cell r="AJ1324">
            <v>0.5</v>
          </cell>
          <cell r="AK1324">
            <v>0</v>
          </cell>
          <cell r="AL1324">
            <v>0</v>
          </cell>
          <cell r="AM1324">
            <v>1</v>
          </cell>
          <cell r="AN1324" t="str">
            <v>DRA_RREE_09</v>
          </cell>
          <cell r="AO1324">
            <v>25000000</v>
          </cell>
          <cell r="AP1324" t="str">
            <v>DRA_RREE_10</v>
          </cell>
          <cell r="AQ1324">
            <v>25000000</v>
          </cell>
          <cell r="AR1324" t="str">
            <v>0</v>
          </cell>
          <cell r="AS1324">
            <v>0</v>
          </cell>
          <cell r="AT1324">
            <v>50000000</v>
          </cell>
          <cell r="AU1324">
            <v>0</v>
          </cell>
        </row>
        <row r="1325">
          <cell r="A1325">
            <v>143110425</v>
          </cell>
          <cell r="B1325" t="str">
            <v>GIT Registros Administrativos</v>
          </cell>
          <cell r="C1325" t="str">
            <v>RRAA</v>
          </cell>
          <cell r="D1325" t="str">
            <v>RRAA_AMP_2025_DET</v>
          </cell>
          <cell r="E1325" t="str">
            <v>Registros Administrativos - Ampliación</v>
          </cell>
          <cell r="F1325" t="str">
            <v>Ampliación de la capacidad del SEN</v>
          </cell>
          <cell r="G1325" t="str">
            <v>Documentos de estudios técnicos</v>
          </cell>
          <cell r="H1325" t="str">
            <v>RRAA-Ampliación de la capacidad del SEN-Documentos de estudios técnicos</v>
          </cell>
          <cell r="I1325" t="str">
            <v>202300000000100</v>
          </cell>
          <cell r="J1325" t="str">
            <v>DIRECCIÓN TERRITORIAL CENTRAL</v>
          </cell>
          <cell r="K1325" t="str">
            <v>DANE CENTRAL</v>
          </cell>
          <cell r="L1325" t="str">
            <v>Talento Humano</v>
          </cell>
          <cell r="M1325" t="str">
            <v>Profesional Junior</v>
          </cell>
          <cell r="N1325" t="str">
            <v>1</v>
          </cell>
          <cell r="O1325">
            <v>10</v>
          </cell>
          <cell r="P1325" t="str">
            <v>15</v>
          </cell>
          <cell r="Q1325" t="str">
            <v>10.5000000000</v>
          </cell>
          <cell r="R1325">
            <v>100</v>
          </cell>
          <cell r="S1325">
            <v>3427933</v>
          </cell>
          <cell r="T1325" t="str">
            <v>2025-02-10</v>
          </cell>
          <cell r="U1325">
            <v>35993296.5</v>
          </cell>
          <cell r="V1325">
            <v>35992950</v>
          </cell>
          <cell r="W1325">
            <v>346.5</v>
          </cell>
          <cell r="X1325" t="str">
            <v>NO</v>
          </cell>
          <cell r="Y1325" t="str">
            <v>NO</v>
          </cell>
          <cell r="Z1325" t="str">
            <v>83125</v>
          </cell>
          <cell r="AA1325">
            <v>35992950</v>
          </cell>
          <cell r="AB1325">
            <v>346.5</v>
          </cell>
          <cell r="AC1325" t="str">
            <v>2299</v>
          </cell>
          <cell r="AD1325" t="str">
            <v>GIT Registros Administrativos</v>
          </cell>
          <cell r="AF1325" t="str">
            <v>Carlos Augusto Chois Bernal_Procesamiento de datos asociados a proveedores - -</v>
          </cell>
          <cell r="AG1325" t="str">
            <v>DRA_RREE_09 - Realizar estudios técnicos de diagnóstico de registros administrativos, de acuerdo con metodologías vigentes.</v>
          </cell>
          <cell r="AH1325">
            <v>1</v>
          </cell>
          <cell r="AI1325">
            <v>0</v>
          </cell>
          <cell r="AJ1325">
            <v>0</v>
          </cell>
          <cell r="AK1325">
            <v>0</v>
          </cell>
          <cell r="AL1325">
            <v>0</v>
          </cell>
          <cell r="AM1325">
            <v>1</v>
          </cell>
          <cell r="AN1325" t="str">
            <v>DRA_RREE_09</v>
          </cell>
          <cell r="AO1325">
            <v>35993296.5</v>
          </cell>
          <cell r="AP1325" t="str">
            <v>0</v>
          </cell>
          <cell r="AQ1325">
            <v>0</v>
          </cell>
          <cell r="AR1325" t="str">
            <v>0</v>
          </cell>
          <cell r="AS1325">
            <v>0</v>
          </cell>
          <cell r="AT1325">
            <v>35993296.5</v>
          </cell>
          <cell r="AU1325">
            <v>0</v>
          </cell>
        </row>
        <row r="1326">
          <cell r="A1326">
            <v>143010425</v>
          </cell>
          <cell r="B1326" t="str">
            <v>GIT Registros Administrativos</v>
          </cell>
          <cell r="C1326" t="str">
            <v>RRAA</v>
          </cell>
          <cell r="D1326" t="str">
            <v>RRAA_AMP_2025_DET</v>
          </cell>
          <cell r="E1326" t="str">
            <v>Registros Administrativos - Ampliación</v>
          </cell>
          <cell r="F1326" t="str">
            <v>Ampliación de la capacidad del SEN</v>
          </cell>
          <cell r="G1326" t="str">
            <v>Documentos de estudios técnicos</v>
          </cell>
          <cell r="H1326" t="str">
            <v>RRAA-Ampliación de la capacidad del SEN-Documentos de estudios técnicos</v>
          </cell>
          <cell r="I1326" t="str">
            <v>202300000000100</v>
          </cell>
          <cell r="J1326" t="str">
            <v>DIRECCIÓN TERRITORIAL CENTRAL</v>
          </cell>
          <cell r="K1326" t="str">
            <v>DANE CENTRAL</v>
          </cell>
          <cell r="L1326" t="str">
            <v>Talento Humano</v>
          </cell>
          <cell r="M1326" t="str">
            <v>Profesional Junior</v>
          </cell>
          <cell r="N1326" t="str">
            <v>1</v>
          </cell>
          <cell r="O1326">
            <v>10</v>
          </cell>
          <cell r="P1326" t="str">
            <v>15</v>
          </cell>
          <cell r="Q1326" t="str">
            <v>10.5000000000</v>
          </cell>
          <cell r="R1326">
            <v>100</v>
          </cell>
          <cell r="S1326">
            <v>5270500</v>
          </cell>
          <cell r="T1326" t="str">
            <v>2025-02-14</v>
          </cell>
          <cell r="U1326">
            <v>55340250</v>
          </cell>
          <cell r="V1326">
            <v>55340250</v>
          </cell>
          <cell r="W1326">
            <v>0</v>
          </cell>
          <cell r="X1326" t="str">
            <v>NO</v>
          </cell>
          <cell r="Y1326" t="str">
            <v>NO</v>
          </cell>
          <cell r="Z1326" t="str">
            <v>82925</v>
          </cell>
          <cell r="AA1326">
            <v>55340250</v>
          </cell>
          <cell r="AB1326">
            <v>0</v>
          </cell>
          <cell r="AC1326" t="str">
            <v>666</v>
          </cell>
          <cell r="AD1326" t="str">
            <v>GIT Registros Administrativos</v>
          </cell>
          <cell r="AF1326" t="str">
            <v>Angélica María Vargas López_Relacionamiento y diagnóstico de RRAA - -</v>
          </cell>
          <cell r="AG1326" t="str">
            <v>DRA_RREE_09 - Realizar estudios técnicos de diagnóstico de registros administrativos, de acuerdo con metodologías vigentes.</v>
          </cell>
          <cell r="AH1326">
            <v>1</v>
          </cell>
          <cell r="AI1326">
            <v>0</v>
          </cell>
          <cell r="AJ1326">
            <v>0</v>
          </cell>
          <cell r="AK1326">
            <v>0</v>
          </cell>
          <cell r="AL1326">
            <v>0</v>
          </cell>
          <cell r="AM1326">
            <v>1</v>
          </cell>
          <cell r="AN1326" t="str">
            <v>DRA_RREE_09</v>
          </cell>
          <cell r="AO1326">
            <v>55340250</v>
          </cell>
          <cell r="AP1326" t="str">
            <v>0</v>
          </cell>
          <cell r="AQ1326">
            <v>0</v>
          </cell>
          <cell r="AR1326" t="str">
            <v>0</v>
          </cell>
          <cell r="AS1326">
            <v>0</v>
          </cell>
          <cell r="AT1326">
            <v>55340250</v>
          </cell>
          <cell r="AU1326">
            <v>0</v>
          </cell>
        </row>
        <row r="1327">
          <cell r="A1327">
            <v>142910525</v>
          </cell>
          <cell r="B1327" t="str">
            <v>GIT Registros Administrativos</v>
          </cell>
          <cell r="C1327" t="str">
            <v>RRAA</v>
          </cell>
          <cell r="D1327" t="str">
            <v>RRAA_EST_2025_SII</v>
          </cell>
          <cell r="E1327" t="str">
            <v>Registros Administrativos - Estructural</v>
          </cell>
          <cell r="F1327" t="str">
            <v>Producción de información estructural</v>
          </cell>
          <cell r="G1327" t="str">
            <v>Servicio de información implementado</v>
          </cell>
          <cell r="H1327" t="str">
            <v>RRAA-Producción de información estructural-Servicio de información implementado</v>
          </cell>
          <cell r="I1327" t="str">
            <v>202300000000099</v>
          </cell>
          <cell r="J1327" t="str">
            <v>DIRECCIÓN TERRITORIAL CENTRAL</v>
          </cell>
          <cell r="K1327" t="str">
            <v>DANE CENTRAL</v>
          </cell>
          <cell r="L1327" t="str">
            <v>Talento Humano</v>
          </cell>
          <cell r="M1327" t="str">
            <v>Profesional Junior</v>
          </cell>
          <cell r="N1327" t="str">
            <v>1</v>
          </cell>
          <cell r="O1327">
            <v>10</v>
          </cell>
          <cell r="P1327" t="str">
            <v>0</v>
          </cell>
          <cell r="Q1327" t="str">
            <v>10</v>
          </cell>
          <cell r="R1327">
            <v>100</v>
          </cell>
          <cell r="S1327">
            <v>5200000</v>
          </cell>
          <cell r="T1327" t="str">
            <v>2025-02-20 00:00:00</v>
          </cell>
          <cell r="U1327">
            <v>52000000</v>
          </cell>
          <cell r="V1327">
            <v>52000000</v>
          </cell>
          <cell r="W1327">
            <v>0</v>
          </cell>
          <cell r="X1327" t="str">
            <v>NO</v>
          </cell>
          <cell r="Y1327" t="str">
            <v>NO</v>
          </cell>
          <cell r="Z1327" t="str">
            <v>75225</v>
          </cell>
          <cell r="AA1327">
            <v>52000000</v>
          </cell>
          <cell r="AB1327">
            <v>0</v>
          </cell>
          <cell r="AC1327" t="str">
            <v>671</v>
          </cell>
          <cell r="AD1327" t="str">
            <v>GIT Registros Administrativos</v>
          </cell>
          <cell r="AF1327" t="str">
            <v>Karen Tatiana Vidueñez Mora_Procesamiento fuentes SIEP - -</v>
          </cell>
          <cell r="AG1327" t="str">
            <v>DRA_RREE_11 - Desarrollar la exploración metodológica y conceptual necesaria para la conformación del Registro Estadístico de Actividades (REA), asegurando su alineación con estándares estadísticos nacionales e internacionales.</v>
          </cell>
          <cell r="AH1327">
            <v>0.5</v>
          </cell>
          <cell r="AI1327" t="str">
            <v>DRA_RREE_03 - Ejecutar las actividades para construir el Sistema de Información de Economía Popular de  conformidad con los parámetros establecidos por el DANE y las entidades involucradas, garantizando su futuro aprovechamiento.</v>
          </cell>
          <cell r="AJ1327">
            <v>0.5</v>
          </cell>
          <cell r="AK1327">
            <v>0</v>
          </cell>
          <cell r="AL1327">
            <v>0</v>
          </cell>
          <cell r="AM1327">
            <v>1</v>
          </cell>
          <cell r="AN1327" t="str">
            <v>DRA_RREE_11</v>
          </cell>
          <cell r="AO1327">
            <v>26000000</v>
          </cell>
          <cell r="AP1327" t="str">
            <v>DRA_RREE_03</v>
          </cell>
          <cell r="AQ1327">
            <v>26000000</v>
          </cell>
          <cell r="AR1327" t="str">
            <v>0</v>
          </cell>
          <cell r="AS1327">
            <v>0</v>
          </cell>
          <cell r="AT1327">
            <v>52000000</v>
          </cell>
          <cell r="AU1327">
            <v>0</v>
          </cell>
        </row>
        <row r="1328">
          <cell r="A1328">
            <v>142810525</v>
          </cell>
          <cell r="B1328" t="str">
            <v>GIT Registros Administrativos</v>
          </cell>
          <cell r="C1328" t="str">
            <v>RRAA</v>
          </cell>
          <cell r="D1328" t="str">
            <v>RRAA_EST_2025_SII</v>
          </cell>
          <cell r="E1328" t="str">
            <v>Registros Administrativos - Estructural</v>
          </cell>
          <cell r="F1328" t="str">
            <v>Producción de información estructural</v>
          </cell>
          <cell r="G1328" t="str">
            <v>Servicio de información implementado</v>
          </cell>
          <cell r="H1328" t="str">
            <v>RRAA-Producción de información estructural-Servicio de información implementado</v>
          </cell>
          <cell r="I1328" t="str">
            <v>202300000000099</v>
          </cell>
          <cell r="J1328" t="str">
            <v>DIRECCIÓN TERRITORIAL CENTRAL</v>
          </cell>
          <cell r="K1328" t="str">
            <v>DANE CENTRAL</v>
          </cell>
          <cell r="L1328" t="str">
            <v>Talento Humano</v>
          </cell>
          <cell r="M1328" t="str">
            <v>Profesional Junior</v>
          </cell>
          <cell r="N1328" t="str">
            <v>1</v>
          </cell>
          <cell r="O1328">
            <v>10</v>
          </cell>
          <cell r="P1328" t="str">
            <v>0</v>
          </cell>
          <cell r="Q1328" t="str">
            <v>10</v>
          </cell>
          <cell r="R1328">
            <v>100</v>
          </cell>
          <cell r="S1328">
            <v>5500000</v>
          </cell>
          <cell r="T1328" t="str">
            <v>2025-02-20 00:00:00</v>
          </cell>
          <cell r="U1328">
            <v>55000000</v>
          </cell>
          <cell r="V1328">
            <v>55000000</v>
          </cell>
          <cell r="W1328">
            <v>0</v>
          </cell>
          <cell r="X1328" t="str">
            <v>NO</v>
          </cell>
          <cell r="Y1328" t="str">
            <v>NO</v>
          </cell>
          <cell r="Z1328" t="str">
            <v>75125</v>
          </cell>
          <cell r="AA1328">
            <v>55000000</v>
          </cell>
          <cell r="AB1328">
            <v>0</v>
          </cell>
          <cell r="AC1328" t="str">
            <v>670</v>
          </cell>
          <cell r="AD1328" t="str">
            <v>GIT Registros Administrativos</v>
          </cell>
          <cell r="AF1328" t="str">
            <v>Pablo Bermudez Bermudez_Procesamiento fuentes SIEP - -</v>
          </cell>
          <cell r="AG1328" t="str">
            <v>DRA_RREE_02 - Ejecutar las actividades para realizar el documento metodológico que dé cuenta del Sistema de Información de Economía Popular en lo concerniente a parámetros de diseño, integración de fuentes, consolidación y difusión.</v>
          </cell>
          <cell r="AH1328">
            <v>0.5</v>
          </cell>
          <cell r="AI1328" t="str">
            <v>DRA_RREE_03 - Ejecutar las actividades para construir el Sistema de Información de Economía Popular de  conformidad con los parámetros establecidos por el DANE y las entidades involucradas, garantizando su futuro aprovechamiento.</v>
          </cell>
          <cell r="AJ1328">
            <v>0.5</v>
          </cell>
          <cell r="AK1328">
            <v>0</v>
          </cell>
          <cell r="AL1328">
            <v>0</v>
          </cell>
          <cell r="AM1328">
            <v>1</v>
          </cell>
          <cell r="AN1328" t="str">
            <v>DRA_RREE_02</v>
          </cell>
          <cell r="AO1328">
            <v>27500000</v>
          </cell>
          <cell r="AP1328" t="str">
            <v>DRA_RREE_03</v>
          </cell>
          <cell r="AQ1328">
            <v>27500000</v>
          </cell>
          <cell r="AR1328" t="str">
            <v>0</v>
          </cell>
          <cell r="AS1328">
            <v>0</v>
          </cell>
          <cell r="AT1328">
            <v>55000000</v>
          </cell>
          <cell r="AU1328">
            <v>0</v>
          </cell>
        </row>
        <row r="1329">
          <cell r="A1329">
            <v>142710525</v>
          </cell>
          <cell r="B1329" t="str">
            <v>GIT Registros Administrativos</v>
          </cell>
          <cell r="C1329" t="str">
            <v>RRAA</v>
          </cell>
          <cell r="D1329" t="str">
            <v>RRAA_EST_2025_SII</v>
          </cell>
          <cell r="E1329" t="str">
            <v>Registros Administrativos - Estructural</v>
          </cell>
          <cell r="F1329" t="str">
            <v>Producción de información estructural</v>
          </cell>
          <cell r="G1329" t="str">
            <v>Servicio de información implementado</v>
          </cell>
          <cell r="H1329" t="str">
            <v>RRAA-Producción de información estructural-Servicio de información implementado</v>
          </cell>
          <cell r="I1329" t="str">
            <v>202300000000099</v>
          </cell>
          <cell r="J1329" t="str">
            <v>DIRECCIÓN TERRITORIAL CENTRAL</v>
          </cell>
          <cell r="K1329" t="str">
            <v>DANE CENTRAL</v>
          </cell>
          <cell r="L1329" t="str">
            <v>Talento Humano</v>
          </cell>
          <cell r="M1329" t="str">
            <v>Profesional Junior</v>
          </cell>
          <cell r="N1329" t="str">
            <v>1</v>
          </cell>
          <cell r="O1329">
            <v>10</v>
          </cell>
          <cell r="P1329" t="str">
            <v>0</v>
          </cell>
          <cell r="Q1329" t="str">
            <v>10</v>
          </cell>
          <cell r="R1329">
            <v>100</v>
          </cell>
          <cell r="S1329">
            <v>5000000</v>
          </cell>
          <cell r="T1329" t="str">
            <v>2025-02-20 00:00:00</v>
          </cell>
          <cell r="U1329">
            <v>50000000</v>
          </cell>
          <cell r="V1329">
            <v>50000000</v>
          </cell>
          <cell r="W1329">
            <v>0</v>
          </cell>
          <cell r="X1329" t="str">
            <v>NO</v>
          </cell>
          <cell r="Y1329" t="str">
            <v>NO</v>
          </cell>
          <cell r="Z1329" t="str">
            <v>74825</v>
          </cell>
          <cell r="AA1329">
            <v>50000000</v>
          </cell>
          <cell r="AB1329">
            <v>0</v>
          </cell>
          <cell r="AC1329" t="str">
            <v>669</v>
          </cell>
          <cell r="AD1329" t="str">
            <v>GIT Registros Administrativos</v>
          </cell>
          <cell r="AF1329" t="str">
            <v>Ligia Marcela Parrado Galvis_Construcción documentación Ssistema de Información Economía Popular - -</v>
          </cell>
          <cell r="AG1329" t="str">
            <v>DRA_RREE_02 - Ejecutar las actividades para realizar el documento metodológico que dé cuenta del Sistema de Información de Economía Popular en lo concerniente a parámetros de diseño, integración de fuentes, consolidación y difusión.</v>
          </cell>
          <cell r="AH1329">
            <v>0.5</v>
          </cell>
          <cell r="AI1329" t="str">
            <v>DRA_RREE_03 - Ejecutar las actividades para construir el Sistema de Información de Economía Popular de  conformidad con los parámetros establecidos por el DANE y las entidades involucradas, garantizando su futuro aprovechamiento.</v>
          </cell>
          <cell r="AJ1329">
            <v>0.5</v>
          </cell>
          <cell r="AK1329">
            <v>0</v>
          </cell>
          <cell r="AL1329">
            <v>0</v>
          </cell>
          <cell r="AM1329">
            <v>1</v>
          </cell>
          <cell r="AN1329" t="str">
            <v>DRA_RREE_02</v>
          </cell>
          <cell r="AO1329">
            <v>25000000</v>
          </cell>
          <cell r="AP1329" t="str">
            <v>DRA_RREE_03</v>
          </cell>
          <cell r="AQ1329">
            <v>25000000</v>
          </cell>
          <cell r="AR1329" t="str">
            <v>0</v>
          </cell>
          <cell r="AS1329">
            <v>0</v>
          </cell>
          <cell r="AT1329">
            <v>50000000</v>
          </cell>
          <cell r="AU1329">
            <v>0</v>
          </cell>
        </row>
        <row r="1330">
          <cell r="A1330">
            <v>142110325</v>
          </cell>
          <cell r="B1330" t="str">
            <v>GIT Registros Administrativos</v>
          </cell>
          <cell r="C1330" t="str">
            <v>RRAA</v>
          </cell>
          <cell r="D1330" t="str">
            <v>RRAA_GEO_2025_BD</v>
          </cell>
          <cell r="E1330" t="str">
            <v>Registros Administrativos - Geoespacial</v>
          </cell>
          <cell r="F1330" t="str">
            <v>Fortalecimiento de la integración de la información geoespacial</v>
          </cell>
          <cell r="G1330" t="str">
            <v>Bases de datos</v>
          </cell>
          <cell r="H1330" t="str">
            <v>RRAA-Fortalecimiento de la integración de la información geoespacial-Bases de datos</v>
          </cell>
          <cell r="I1330" t="str">
            <v>202300000000101</v>
          </cell>
          <cell r="J1330" t="str">
            <v>DIRECCIÓN TERRITORIAL CENTRAL</v>
          </cell>
          <cell r="K1330" t="str">
            <v>DANE CENTRAL</v>
          </cell>
          <cell r="L1330" t="str">
            <v>Talento Humano</v>
          </cell>
          <cell r="M1330" t="str">
            <v>Profesional Junior</v>
          </cell>
          <cell r="N1330" t="str">
            <v>1</v>
          </cell>
          <cell r="O1330">
            <v>10</v>
          </cell>
          <cell r="P1330" t="str">
            <v>0</v>
          </cell>
          <cell r="Q1330" t="str">
            <v>10.0000000000</v>
          </cell>
          <cell r="R1330">
            <v>100</v>
          </cell>
          <cell r="S1330">
            <v>4690745</v>
          </cell>
          <cell r="T1330" t="str">
            <v>2025-02-28</v>
          </cell>
          <cell r="U1330">
            <v>46907450</v>
          </cell>
          <cell r="V1330">
            <v>46907450</v>
          </cell>
          <cell r="W1330">
            <v>0</v>
          </cell>
          <cell r="X1330" t="str">
            <v>NO</v>
          </cell>
          <cell r="Y1330" t="str">
            <v>NO</v>
          </cell>
          <cell r="Z1330" t="str">
            <v>71325</v>
          </cell>
          <cell r="AA1330">
            <v>46907450</v>
          </cell>
          <cell r="AB1330">
            <v>0</v>
          </cell>
          <cell r="AC1330" t="str">
            <v>272</v>
          </cell>
          <cell r="AD1330" t="str">
            <v>GIT Registros Administrativos</v>
          </cell>
          <cell r="AF1330" t="str">
            <v>Juan Carlos Ramírez Caicedo_Procesameinto Registro Estadístico del Sector Agro - -</v>
          </cell>
          <cell r="AG1330" t="str">
            <v>DRA_RREE_04 -  Actualizar los Directorios Estadísticos en sus variables de identificación, ubicación y contacto, conforme a los ejercicios de integración de bases de datos realizados.</v>
          </cell>
          <cell r="AH1330">
            <v>1</v>
          </cell>
          <cell r="AI1330">
            <v>0</v>
          </cell>
          <cell r="AJ1330">
            <v>0</v>
          </cell>
          <cell r="AK1330">
            <v>0</v>
          </cell>
          <cell r="AL1330">
            <v>0</v>
          </cell>
          <cell r="AM1330">
            <v>1</v>
          </cell>
          <cell r="AN1330" t="str">
            <v>DRA_RREE_04</v>
          </cell>
          <cell r="AO1330">
            <v>46907450</v>
          </cell>
          <cell r="AP1330" t="str">
            <v>0</v>
          </cell>
          <cell r="AQ1330">
            <v>0</v>
          </cell>
          <cell r="AR1330" t="str">
            <v>0</v>
          </cell>
          <cell r="AS1330">
            <v>0</v>
          </cell>
          <cell r="AT1330">
            <v>46907450</v>
          </cell>
          <cell r="AU1330">
            <v>0</v>
          </cell>
        </row>
        <row r="1331">
          <cell r="A1331">
            <v>141510525</v>
          </cell>
          <cell r="B1331" t="str">
            <v>GIT Registros Administrativos</v>
          </cell>
          <cell r="C1331" t="str">
            <v>RRAA</v>
          </cell>
          <cell r="D1331" t="str">
            <v>RRAA_EST_2025_DM</v>
          </cell>
          <cell r="E1331" t="str">
            <v>Registros Administrativos - Estructural</v>
          </cell>
          <cell r="F1331" t="str">
            <v>Producción de información estructural</v>
          </cell>
          <cell r="G1331" t="str">
            <v>Documentos metodológicos</v>
          </cell>
          <cell r="H1331" t="str">
            <v>RRAA-Producción de información estructural-Documentos metodológicos</v>
          </cell>
          <cell r="I1331" t="str">
            <v>202300000000099</v>
          </cell>
          <cell r="J1331" t="str">
            <v>DIRECCIÓN TERRITORIAL CENTRAL</v>
          </cell>
          <cell r="K1331" t="str">
            <v>DANE CENTRAL</v>
          </cell>
          <cell r="L1331" t="str">
            <v>Talento Humano</v>
          </cell>
          <cell r="M1331" t="str">
            <v>Profesional Junior</v>
          </cell>
          <cell r="N1331" t="str">
            <v>1</v>
          </cell>
          <cell r="O1331">
            <v>10</v>
          </cell>
          <cell r="P1331" t="str">
            <v>15</v>
          </cell>
          <cell r="Q1331" t="str">
            <v>10.5</v>
          </cell>
          <cell r="R1331">
            <v>100</v>
          </cell>
          <cell r="S1331">
            <v>5902960</v>
          </cell>
          <cell r="T1331" t="str">
            <v>2025-01-07 00:00:00</v>
          </cell>
          <cell r="U1331">
            <v>61981080</v>
          </cell>
          <cell r="V1331">
            <v>61981080</v>
          </cell>
          <cell r="W1331">
            <v>0</v>
          </cell>
          <cell r="X1331" t="str">
            <v>NO</v>
          </cell>
          <cell r="Y1331" t="str">
            <v>NO</v>
          </cell>
          <cell r="Z1331" t="str">
            <v>34725</v>
          </cell>
          <cell r="AA1331">
            <v>61981080</v>
          </cell>
          <cell r="AB1331">
            <v>0</v>
          </cell>
          <cell r="AC1331" t="str">
            <v>114</v>
          </cell>
          <cell r="AD1331" t="str">
            <v>GIT Registros Administrativos</v>
          </cell>
          <cell r="AF1331" t="str">
            <v>Juan Gabriel Aguilar Orjuela_Personal indispensable para procesos de contratación, seguimiento y ejecución presupuestal-contractual del equipo - -</v>
          </cell>
          <cell r="AG1331" t="str">
            <v>DRA_RREE_08 - Ejecutar las actividades para la elaboración de un documento esquema de seguimiento a los servicios de fortalecimiento de RREE, elaborado</v>
          </cell>
          <cell r="AH1331">
            <v>1</v>
          </cell>
          <cell r="AI1331">
            <v>0</v>
          </cell>
          <cell r="AJ1331">
            <v>0</v>
          </cell>
          <cell r="AK1331">
            <v>0</v>
          </cell>
          <cell r="AL1331">
            <v>0</v>
          </cell>
          <cell r="AM1331">
            <v>1</v>
          </cell>
          <cell r="AN1331" t="str">
            <v>DRA_RREE_08</v>
          </cell>
          <cell r="AO1331">
            <v>61981080</v>
          </cell>
          <cell r="AP1331" t="str">
            <v>0</v>
          </cell>
          <cell r="AQ1331">
            <v>0</v>
          </cell>
          <cell r="AR1331" t="str">
            <v>0</v>
          </cell>
          <cell r="AS1331">
            <v>0</v>
          </cell>
          <cell r="AT1331">
            <v>61981080</v>
          </cell>
          <cell r="AU1331">
            <v>0</v>
          </cell>
        </row>
        <row r="1332">
          <cell r="A1332">
            <v>141610425</v>
          </cell>
          <cell r="B1332" t="str">
            <v>GIT Registros Administrativos</v>
          </cell>
          <cell r="C1332" t="str">
            <v>RRAA</v>
          </cell>
          <cell r="D1332" t="str">
            <v>RRAA_AMP_2025_DET</v>
          </cell>
          <cell r="E1332" t="str">
            <v>Registros Administrativos - Ampliación</v>
          </cell>
          <cell r="F1332" t="str">
            <v>Ampliación de la capacidad del SEN</v>
          </cell>
          <cell r="G1332" t="str">
            <v>Documentos de estudios técnicos</v>
          </cell>
          <cell r="H1332" t="str">
            <v>RRAA-Ampliación de la capacidad del SEN-Documentos de estudios técnicos</v>
          </cell>
          <cell r="I1332" t="str">
            <v>202300000000100</v>
          </cell>
          <cell r="J1332" t="str">
            <v>DIRECCIÓN TERRITORIAL CENTRAL</v>
          </cell>
          <cell r="K1332" t="str">
            <v>DANE CENTRAL</v>
          </cell>
          <cell r="L1332" t="str">
            <v>Talento Humano</v>
          </cell>
          <cell r="M1332" t="str">
            <v>Profesional Junior</v>
          </cell>
          <cell r="N1332" t="str">
            <v>1</v>
          </cell>
          <cell r="O1332">
            <v>11</v>
          </cell>
          <cell r="P1332" t="str">
            <v>3</v>
          </cell>
          <cell r="Q1332" t="str">
            <v>11.1000000000</v>
          </cell>
          <cell r="R1332">
            <v>100</v>
          </cell>
          <cell r="S1332">
            <v>4216400</v>
          </cell>
          <cell r="T1332" t="str">
            <v>2025-01-20</v>
          </cell>
          <cell r="U1332">
            <v>46802040</v>
          </cell>
          <cell r="V1332">
            <v>46802040</v>
          </cell>
          <cell r="W1332">
            <v>0</v>
          </cell>
          <cell r="X1332" t="str">
            <v>no</v>
          </cell>
          <cell r="Y1332" t="str">
            <v>no</v>
          </cell>
          <cell r="Z1332" t="str">
            <v>35825</v>
          </cell>
          <cell r="AA1332">
            <v>46802040</v>
          </cell>
          <cell r="AB1332">
            <v>0</v>
          </cell>
          <cell r="AC1332" t="str">
            <v>111</v>
          </cell>
          <cell r="AD1332" t="str">
            <v>GIT Registros Administrativos</v>
          </cell>
          <cell r="AF1332" t="str">
            <v>Maritza Jiménez Afanador_Personal indispensable para procesos de contratación, seguimiento y ejecución presupuestal-contractual del equipo - -</v>
          </cell>
          <cell r="AG1332" t="str">
            <v>DRA_RREE_07 - Ejecutar las actividades para la elaboración de un documento esquema de incentivos para el fortalecimiento de la calidad de los RREE</v>
          </cell>
          <cell r="AH1332">
            <v>0.5</v>
          </cell>
          <cell r="AI1332" t="str">
            <v>DRA_RREE_08 - Ejecutar las actividades para la elaboración de un documento esquema de seguimiento a los servicios de fortalecimiento de RREE, elaborado</v>
          </cell>
          <cell r="AJ1332">
            <v>0.5</v>
          </cell>
          <cell r="AK1332">
            <v>0</v>
          </cell>
          <cell r="AL1332">
            <v>0</v>
          </cell>
          <cell r="AM1332">
            <v>1</v>
          </cell>
          <cell r="AN1332" t="str">
            <v>DRA_RREE_07</v>
          </cell>
          <cell r="AO1332">
            <v>23401020</v>
          </cell>
          <cell r="AP1332" t="str">
            <v>DRA_RREE_08</v>
          </cell>
          <cell r="AQ1332">
            <v>23401020</v>
          </cell>
          <cell r="AR1332" t="str">
            <v>0</v>
          </cell>
          <cell r="AS1332">
            <v>0</v>
          </cell>
          <cell r="AT1332">
            <v>46802040</v>
          </cell>
          <cell r="AU1332">
            <v>0</v>
          </cell>
        </row>
        <row r="1333">
          <cell r="A1333">
            <v>141710325</v>
          </cell>
          <cell r="B1333" t="str">
            <v>GIT Registros Administrativos</v>
          </cell>
          <cell r="C1333" t="str">
            <v>RRAA</v>
          </cell>
          <cell r="D1333" t="str">
            <v>RRAA_GEO_2025_BD</v>
          </cell>
          <cell r="E1333" t="str">
            <v>Registros Administrativos - Geoespacial</v>
          </cell>
          <cell r="F1333" t="str">
            <v>Fortalecimiento de la integración de la información geoespacial</v>
          </cell>
          <cell r="G1333" t="str">
            <v>Bases de datos</v>
          </cell>
          <cell r="H1333" t="str">
            <v>RRAA-Fortalecimiento de la integración de la información geoespacial-Bases de datos</v>
          </cell>
          <cell r="I1333" t="str">
            <v>202300000000101</v>
          </cell>
          <cell r="J1333" t="str">
            <v>DIRECCIÓN TERRITORIAL CENTRAL</v>
          </cell>
          <cell r="K1333" t="str">
            <v>DANE CENTRAL</v>
          </cell>
          <cell r="L1333" t="str">
            <v>Talento Humano</v>
          </cell>
          <cell r="M1333" t="str">
            <v>Profesional Junior</v>
          </cell>
          <cell r="N1333" t="str">
            <v>1</v>
          </cell>
          <cell r="O1333">
            <v>9</v>
          </cell>
          <cell r="P1333" t="str">
            <v>28</v>
          </cell>
          <cell r="Q1333" t="str">
            <v>9.9333333333</v>
          </cell>
          <cell r="R1333">
            <v>100</v>
          </cell>
          <cell r="S1333">
            <v>5054410</v>
          </cell>
          <cell r="T1333" t="str">
            <v>2025-02-14</v>
          </cell>
          <cell r="U1333">
            <v>50207139.329999998</v>
          </cell>
          <cell r="V1333">
            <v>50207139</v>
          </cell>
          <cell r="W1333">
            <v>0.32999999821186071</v>
          </cell>
          <cell r="X1333" t="str">
            <v>NO</v>
          </cell>
          <cell r="Y1333" t="str">
            <v>NO</v>
          </cell>
          <cell r="Z1333" t="str">
            <v>71225</v>
          </cell>
          <cell r="AA1333">
            <v>50207139</v>
          </cell>
          <cell r="AB1333">
            <v>0.32999999821186071</v>
          </cell>
          <cell r="AC1333" t="str">
            <v>1873</v>
          </cell>
          <cell r="AD1333" t="str">
            <v>GIT Registros Administrativos</v>
          </cell>
          <cell r="AF1333" t="str">
            <v>Juan Sebastián Angulo Lozano_Procesameinto Registro Estadístico del Sector Público - -</v>
          </cell>
          <cell r="AG1333" t="str">
            <v>DRA_RREE_04 -  Actualizar los Directorios Estadísticos en sus variables de identificación, ubicación y contacto, conforme a los ejercicios de integración de bases de datos realizados.</v>
          </cell>
          <cell r="AH1333">
            <v>1</v>
          </cell>
          <cell r="AI1333">
            <v>0</v>
          </cell>
          <cell r="AJ1333">
            <v>0</v>
          </cell>
          <cell r="AK1333">
            <v>0</v>
          </cell>
          <cell r="AL1333">
            <v>0</v>
          </cell>
          <cell r="AM1333">
            <v>1</v>
          </cell>
          <cell r="AN1333" t="str">
            <v>DRA_RREE_04</v>
          </cell>
          <cell r="AO1333">
            <v>50207139.329999998</v>
          </cell>
          <cell r="AP1333" t="str">
            <v>0</v>
          </cell>
          <cell r="AQ1333">
            <v>0</v>
          </cell>
          <cell r="AR1333" t="str">
            <v>0</v>
          </cell>
          <cell r="AS1333">
            <v>0</v>
          </cell>
          <cell r="AT1333">
            <v>50207139.329999998</v>
          </cell>
          <cell r="AU1333">
            <v>0</v>
          </cell>
        </row>
        <row r="1334">
          <cell r="A1334">
            <v>141810325</v>
          </cell>
          <cell r="B1334" t="str">
            <v>GIT Registros Administrativos</v>
          </cell>
          <cell r="C1334" t="str">
            <v>RRAA</v>
          </cell>
          <cell r="D1334" t="str">
            <v>RRAA_GEO_2025_BD</v>
          </cell>
          <cell r="E1334" t="str">
            <v>Registros Administrativos - Geoespacial</v>
          </cell>
          <cell r="F1334" t="str">
            <v>Fortalecimiento de la integración de la información geoespacial</v>
          </cell>
          <cell r="G1334" t="str">
            <v>Bases de datos</v>
          </cell>
          <cell r="H1334" t="str">
            <v>RRAA-Fortalecimiento de la integración de la información geoespacial-Bases de datos</v>
          </cell>
          <cell r="I1334" t="str">
            <v>202300000000101</v>
          </cell>
          <cell r="J1334" t="str">
            <v>DIRECCIÓN TERRITORIAL CENTRAL</v>
          </cell>
          <cell r="K1334" t="str">
            <v>DANE CENTRAL</v>
          </cell>
          <cell r="L1334" t="str">
            <v>Talento Humano</v>
          </cell>
          <cell r="M1334" t="str">
            <v>Profesional Junior</v>
          </cell>
          <cell r="N1334" t="str">
            <v>1</v>
          </cell>
          <cell r="O1334">
            <v>9</v>
          </cell>
          <cell r="P1334" t="str">
            <v>21</v>
          </cell>
          <cell r="Q1334" t="str">
            <v>9.7000000000</v>
          </cell>
          <cell r="R1334">
            <v>100</v>
          </cell>
          <cell r="S1334">
            <v>5560378</v>
          </cell>
          <cell r="T1334" t="str">
            <v>2025-02-14</v>
          </cell>
          <cell r="U1334">
            <v>53935666.600000001</v>
          </cell>
          <cell r="V1334">
            <v>53935667</v>
          </cell>
          <cell r="W1334">
            <v>-0.39999999850988388</v>
          </cell>
          <cell r="X1334" t="str">
            <v>NO</v>
          </cell>
          <cell r="Y1334" t="str">
            <v>NO</v>
          </cell>
          <cell r="Z1334" t="str">
            <v>76825</v>
          </cell>
          <cell r="AA1334">
            <v>53935667</v>
          </cell>
          <cell r="AB1334">
            <v>-0.39999999850988388</v>
          </cell>
          <cell r="AC1334" t="str">
            <v>269</v>
          </cell>
          <cell r="AD1334" t="str">
            <v>GIT Registros Administrativos</v>
          </cell>
          <cell r="AF1334" t="str">
            <v>Edgar Camilo Castiblanco Neira_Procesameinto Registro Estadístico del Empresas - -</v>
          </cell>
          <cell r="AG1334" t="str">
            <v>DRA_RREE_01 -  Estructurar el Registro Estadístico Base de Empresas (REBE) a partir de los períodos de procesamiento y actualización de los registros administrativos que lo conforman.</v>
          </cell>
          <cell r="AH1334">
            <v>1</v>
          </cell>
          <cell r="AI1334">
            <v>0</v>
          </cell>
          <cell r="AJ1334">
            <v>0</v>
          </cell>
          <cell r="AK1334">
            <v>0</v>
          </cell>
          <cell r="AL1334">
            <v>0</v>
          </cell>
          <cell r="AM1334">
            <v>1</v>
          </cell>
          <cell r="AN1334" t="str">
            <v>DRA_RREE_01</v>
          </cell>
          <cell r="AO1334">
            <v>53935666.600000001</v>
          </cell>
          <cell r="AP1334" t="str">
            <v>0</v>
          </cell>
          <cell r="AQ1334">
            <v>0</v>
          </cell>
          <cell r="AR1334" t="str">
            <v>0</v>
          </cell>
          <cell r="AS1334">
            <v>0</v>
          </cell>
          <cell r="AT1334">
            <v>53935666.600000001</v>
          </cell>
          <cell r="AU1334">
            <v>0</v>
          </cell>
        </row>
        <row r="1335">
          <cell r="A1335">
            <v>142310325</v>
          </cell>
          <cell r="B1335" t="str">
            <v>GIT Registros Administrativos</v>
          </cell>
          <cell r="C1335" t="str">
            <v>RRAA</v>
          </cell>
          <cell r="D1335" t="str">
            <v>RRAA_GEO_2025_BD</v>
          </cell>
          <cell r="E1335" t="str">
            <v>Registros Administrativos - Geoespacial</v>
          </cell>
          <cell r="F1335" t="str">
            <v>Fortalecimiento de la integración de la información geoespacial</v>
          </cell>
          <cell r="G1335" t="str">
            <v>Bases de datos</v>
          </cell>
          <cell r="H1335" t="str">
            <v>RRAA-Fortalecimiento de la integración de la información geoespacial-Bases de datos</v>
          </cell>
          <cell r="I1335" t="str">
            <v>202300000000101</v>
          </cell>
          <cell r="J1335" t="str">
            <v>DIRECCIÓN TERRITORIAL CENTRAL</v>
          </cell>
          <cell r="K1335" t="str">
            <v>DANE CENTRAL</v>
          </cell>
          <cell r="L1335" t="str">
            <v>Talento Humano</v>
          </cell>
          <cell r="M1335" t="str">
            <v>Profesional Junior</v>
          </cell>
          <cell r="N1335" t="str">
            <v>1</v>
          </cell>
          <cell r="O1335">
            <v>10</v>
          </cell>
          <cell r="P1335" t="str">
            <v>11</v>
          </cell>
          <cell r="Q1335" t="str">
            <v>10.3666666667</v>
          </cell>
          <cell r="R1335">
            <v>100</v>
          </cell>
          <cell r="S1335">
            <v>4743450</v>
          </cell>
          <cell r="T1335" t="str">
            <v>2025-02-14</v>
          </cell>
          <cell r="U1335">
            <v>49173765</v>
          </cell>
          <cell r="V1335">
            <v>49173765</v>
          </cell>
          <cell r="W1335">
            <v>0</v>
          </cell>
          <cell r="X1335" t="str">
            <v>NO</v>
          </cell>
          <cell r="Y1335" t="str">
            <v>NO</v>
          </cell>
          <cell r="Z1335" t="str">
            <v>75425</v>
          </cell>
          <cell r="AA1335">
            <v>49173765</v>
          </cell>
          <cell r="AB1335">
            <v>0</v>
          </cell>
          <cell r="AC1335" t="str">
            <v>271</v>
          </cell>
          <cell r="AD1335" t="str">
            <v>GIT Registros Administrativos</v>
          </cell>
          <cell r="AF1335" t="str">
            <v>Astrid Carolina Sandoval Rojas_Consrucción y actualización Registro Estadístico Base de Inmuebles - -</v>
          </cell>
          <cell r="AG1335" t="str">
            <v>DRA_RREE_01 -  Estructurar el Registro Estadístico Base de Empresas (REBE) a partir de los períodos de procesamiento y actualización de los registros administrativos que lo conforman.</v>
          </cell>
          <cell r="AH1335">
            <v>1</v>
          </cell>
          <cell r="AI1335">
            <v>0</v>
          </cell>
          <cell r="AJ1335">
            <v>0</v>
          </cell>
          <cell r="AK1335">
            <v>0</v>
          </cell>
          <cell r="AL1335">
            <v>0</v>
          </cell>
          <cell r="AM1335">
            <v>1</v>
          </cell>
          <cell r="AN1335" t="str">
            <v>DRA_RREE_01</v>
          </cell>
          <cell r="AO1335">
            <v>49173765</v>
          </cell>
          <cell r="AP1335" t="str">
            <v>0</v>
          </cell>
          <cell r="AQ1335">
            <v>0</v>
          </cell>
          <cell r="AR1335" t="str">
            <v>0</v>
          </cell>
          <cell r="AS1335">
            <v>0</v>
          </cell>
          <cell r="AT1335">
            <v>49173765</v>
          </cell>
          <cell r="AU1335">
            <v>0</v>
          </cell>
        </row>
        <row r="1336">
          <cell r="A1336">
            <v>141910325</v>
          </cell>
          <cell r="B1336" t="str">
            <v>GIT Registros Administrativos</v>
          </cell>
          <cell r="C1336" t="str">
            <v>RRAA</v>
          </cell>
          <cell r="D1336" t="str">
            <v>RRAA_GEO_2025_BD</v>
          </cell>
          <cell r="E1336" t="str">
            <v>Registros Administrativos - Geoespacial</v>
          </cell>
          <cell r="F1336" t="str">
            <v>Fortalecimiento de la integración de la información geoespacial</v>
          </cell>
          <cell r="G1336" t="str">
            <v>Bases de datos</v>
          </cell>
          <cell r="H1336" t="str">
            <v>RRAA-Fortalecimiento de la integración de la información geoespacial-Bases de datos</v>
          </cell>
          <cell r="I1336" t="str">
            <v>202300000000101</v>
          </cell>
          <cell r="J1336" t="str">
            <v>DIRECCIÓN TERRITORIAL CENTRAL</v>
          </cell>
          <cell r="K1336" t="str">
            <v>DANE CENTRAL</v>
          </cell>
          <cell r="L1336" t="str">
            <v>Talento Humano</v>
          </cell>
          <cell r="M1336" t="str">
            <v>Profesional Junior</v>
          </cell>
          <cell r="N1336" t="str">
            <v>1</v>
          </cell>
          <cell r="O1336">
            <v>9</v>
          </cell>
          <cell r="P1336" t="str">
            <v>27</v>
          </cell>
          <cell r="Q1336" t="str">
            <v>9.9000000000</v>
          </cell>
          <cell r="R1336">
            <v>100</v>
          </cell>
          <cell r="S1336">
            <v>5560378</v>
          </cell>
          <cell r="T1336" t="str">
            <v>2025-02-14</v>
          </cell>
          <cell r="U1336">
            <v>55047742.200000003</v>
          </cell>
          <cell r="V1336">
            <v>55047742</v>
          </cell>
          <cell r="W1336">
            <v>0.20000000298023221</v>
          </cell>
          <cell r="X1336" t="str">
            <v>NO</v>
          </cell>
          <cell r="Y1336" t="str">
            <v>NO</v>
          </cell>
          <cell r="Z1336" t="str">
            <v>70425</v>
          </cell>
          <cell r="AA1336">
            <v>55047742</v>
          </cell>
          <cell r="AB1336">
            <v>0.20000000298023221</v>
          </cell>
          <cell r="AC1336" t="str">
            <v>674</v>
          </cell>
          <cell r="AD1336" t="str">
            <v>GIT Registros Administrativos</v>
          </cell>
          <cell r="AF1336" t="str">
            <v>Jeisson Javier Garavito_Anpalisis y producción Registro Estadístico del Empresas - -</v>
          </cell>
          <cell r="AG1336" t="str">
            <v>DRA_RREE_01 -  Estructurar el Registro Estadístico Base de Empresas (REBE) a partir de los períodos de procesamiento y actualización de los registros administrativos que lo conforman.</v>
          </cell>
          <cell r="AH1336">
            <v>1</v>
          </cell>
          <cell r="AI1336">
            <v>0</v>
          </cell>
          <cell r="AJ1336">
            <v>0</v>
          </cell>
          <cell r="AK1336">
            <v>0</v>
          </cell>
          <cell r="AL1336">
            <v>0</v>
          </cell>
          <cell r="AM1336">
            <v>1</v>
          </cell>
          <cell r="AN1336" t="str">
            <v>DRA_RREE_01</v>
          </cell>
          <cell r="AO1336">
            <v>55047742.200000003</v>
          </cell>
          <cell r="AP1336" t="str">
            <v>0</v>
          </cell>
          <cell r="AQ1336">
            <v>0</v>
          </cell>
          <cell r="AR1336" t="str">
            <v>0</v>
          </cell>
          <cell r="AS1336">
            <v>0</v>
          </cell>
          <cell r="AT1336">
            <v>55047742.200000003</v>
          </cell>
          <cell r="AU1336">
            <v>0</v>
          </cell>
        </row>
        <row r="1337">
          <cell r="A1337">
            <v>142010325</v>
          </cell>
          <cell r="B1337" t="str">
            <v>GIT Registros Administrativos</v>
          </cell>
          <cell r="C1337" t="str">
            <v>RRAA</v>
          </cell>
          <cell r="D1337" t="str">
            <v>RRAA_GEO_2025_BD</v>
          </cell>
          <cell r="E1337" t="str">
            <v>Registros Administrativos - Geoespacial</v>
          </cell>
          <cell r="F1337" t="str">
            <v>Fortalecimiento de la integración de la información geoespacial</v>
          </cell>
          <cell r="G1337" t="str">
            <v>Bases de datos</v>
          </cell>
          <cell r="H1337" t="str">
            <v>RRAA-Fortalecimiento de la integración de la información geoespacial-Bases de datos</v>
          </cell>
          <cell r="I1337" t="str">
            <v>202300000000101</v>
          </cell>
          <cell r="J1337" t="str">
            <v>DIRECCIÓN TERRITORIAL CENTRAL</v>
          </cell>
          <cell r="K1337" t="str">
            <v>DANE CENTRAL</v>
          </cell>
          <cell r="L1337" t="str">
            <v>Talento Humano</v>
          </cell>
          <cell r="M1337" t="str">
            <v>Profesional Junior</v>
          </cell>
          <cell r="N1337" t="str">
            <v>1</v>
          </cell>
          <cell r="O1337">
            <v>10</v>
          </cell>
          <cell r="P1337" t="str">
            <v>13</v>
          </cell>
          <cell r="Q1337" t="str">
            <v>10.4333333333</v>
          </cell>
          <cell r="R1337">
            <v>100</v>
          </cell>
          <cell r="S1337">
            <v>5000000</v>
          </cell>
          <cell r="T1337" t="str">
            <v>2025-02-14</v>
          </cell>
          <cell r="U1337">
            <v>52166666.670000002</v>
          </cell>
          <cell r="V1337">
            <v>52166667</v>
          </cell>
          <cell r="W1337">
            <v>-0.32999999821186071</v>
          </cell>
          <cell r="X1337" t="str">
            <v>NO</v>
          </cell>
          <cell r="Y1337" t="str">
            <v>NO</v>
          </cell>
          <cell r="Z1337" t="str">
            <v>70325</v>
          </cell>
          <cell r="AA1337">
            <v>52166667</v>
          </cell>
          <cell r="AB1337">
            <v>-0.32999999821186071</v>
          </cell>
          <cell r="AC1337" t="str">
            <v>273</v>
          </cell>
          <cell r="AD1337" t="str">
            <v>GIT Registros Administrativos</v>
          </cell>
          <cell r="AF1337" t="str">
            <v>Marlon Ricardo Ruíz Fernández_Analisis y producción Directorio estadístico de empresas y regostro de inmuebles - -</v>
          </cell>
          <cell r="AG1337" t="str">
            <v>DRA_RREE_01 -  Estructurar el Registro Estadístico Base de Empresas (REBE) a partir de los períodos de procesamiento y actualización de los registros administrativos que lo conforman.</v>
          </cell>
          <cell r="AH1337">
            <v>1</v>
          </cell>
          <cell r="AI1337">
            <v>0</v>
          </cell>
          <cell r="AJ1337">
            <v>0</v>
          </cell>
          <cell r="AK1337">
            <v>0</v>
          </cell>
          <cell r="AL1337">
            <v>0</v>
          </cell>
          <cell r="AM1337">
            <v>1</v>
          </cell>
          <cell r="AN1337" t="str">
            <v>DRA_RREE_01</v>
          </cell>
          <cell r="AO1337">
            <v>52166666.670000002</v>
          </cell>
          <cell r="AP1337" t="str">
            <v>0</v>
          </cell>
          <cell r="AQ1337">
            <v>0</v>
          </cell>
          <cell r="AR1337" t="str">
            <v>0</v>
          </cell>
          <cell r="AS1337">
            <v>0</v>
          </cell>
          <cell r="AT1337">
            <v>52166666.670000002</v>
          </cell>
          <cell r="AU1337">
            <v>0</v>
          </cell>
        </row>
        <row r="1338">
          <cell r="A1338">
            <v>142410325</v>
          </cell>
          <cell r="B1338" t="str">
            <v>GIT Registros Administrativos</v>
          </cell>
          <cell r="C1338" t="str">
            <v>RRAA</v>
          </cell>
          <cell r="D1338" t="str">
            <v>RRAA_GEO_2025_BD</v>
          </cell>
          <cell r="E1338" t="str">
            <v>Registros Administrativos - Geoespacial</v>
          </cell>
          <cell r="F1338" t="str">
            <v>Fortalecimiento de la integración de la información geoespacial</v>
          </cell>
          <cell r="G1338" t="str">
            <v>Bases de datos</v>
          </cell>
          <cell r="H1338" t="str">
            <v>RRAA-Fortalecimiento de la integración de la información geoespacial-Bases de datos</v>
          </cell>
          <cell r="I1338" t="str">
            <v>202300000000101</v>
          </cell>
          <cell r="J1338" t="str">
            <v>DIRECCIÓN TERRITORIAL CENTRAL</v>
          </cell>
          <cell r="K1338" t="str">
            <v>DANE CENTRAL</v>
          </cell>
          <cell r="L1338" t="str">
            <v>Talento Humano</v>
          </cell>
          <cell r="M1338" t="str">
            <v>Profesional Junior</v>
          </cell>
          <cell r="N1338" t="str">
            <v>1</v>
          </cell>
          <cell r="O1338">
            <v>10</v>
          </cell>
          <cell r="P1338" t="str">
            <v>6</v>
          </cell>
          <cell r="Q1338" t="str">
            <v>10.2000000000</v>
          </cell>
          <cell r="R1338">
            <v>100</v>
          </cell>
          <cell r="S1338">
            <v>4743450</v>
          </cell>
          <cell r="T1338" t="str">
            <v>2025-02-14</v>
          </cell>
          <cell r="U1338">
            <v>48383190</v>
          </cell>
          <cell r="V1338">
            <v>48383190</v>
          </cell>
          <cell r="W1338">
            <v>0</v>
          </cell>
          <cell r="X1338" t="str">
            <v>NO</v>
          </cell>
          <cell r="Y1338" t="str">
            <v>NO</v>
          </cell>
          <cell r="Z1338" t="str">
            <v>70525</v>
          </cell>
          <cell r="AA1338">
            <v>48383190</v>
          </cell>
          <cell r="AB1338">
            <v>0</v>
          </cell>
          <cell r="AC1338" t="str">
            <v>270</v>
          </cell>
          <cell r="AD1338" t="str">
            <v>GIT Registros Administrativos</v>
          </cell>
          <cell r="AF1338" t="str">
            <v>Yesenia Sánchez Peña_Consrucción y actualización Registro Estadístico Base de Inmuebles - -</v>
          </cell>
          <cell r="AG1338" t="str">
            <v>DRA_RREE_01 -  Estructurar el Registro Estadístico Base de Empresas (REBE) a partir de los períodos de procesamiento y actualización de los registros administrativos que lo conforman.</v>
          </cell>
          <cell r="AH1338">
            <v>1</v>
          </cell>
          <cell r="AI1338">
            <v>0</v>
          </cell>
          <cell r="AJ1338">
            <v>0</v>
          </cell>
          <cell r="AK1338">
            <v>0</v>
          </cell>
          <cell r="AL1338">
            <v>0</v>
          </cell>
          <cell r="AM1338">
            <v>1</v>
          </cell>
          <cell r="AN1338" t="str">
            <v>DRA_RREE_01</v>
          </cell>
          <cell r="AO1338">
            <v>48383190</v>
          </cell>
          <cell r="AP1338" t="str">
            <v>0</v>
          </cell>
          <cell r="AQ1338">
            <v>0</v>
          </cell>
          <cell r="AR1338" t="str">
            <v>0</v>
          </cell>
          <cell r="AS1338">
            <v>0</v>
          </cell>
          <cell r="AT1338">
            <v>48383190</v>
          </cell>
          <cell r="AU1338">
            <v>0</v>
          </cell>
        </row>
        <row r="1339">
          <cell r="A1339">
            <v>142210325</v>
          </cell>
          <cell r="B1339" t="str">
            <v>GIT Registros Administrativos</v>
          </cell>
          <cell r="C1339" t="str">
            <v>RRAA</v>
          </cell>
          <cell r="D1339" t="str">
            <v>RRAA_GEO_2025_BD</v>
          </cell>
          <cell r="E1339" t="str">
            <v>Registros Administrativos - Geoespacial</v>
          </cell>
          <cell r="F1339" t="str">
            <v>Fortalecimiento de la integración de la información geoespacial</v>
          </cell>
          <cell r="G1339" t="str">
            <v>Bases de datos</v>
          </cell>
          <cell r="H1339" t="str">
            <v>RRAA-Fortalecimiento de la integración de la información geoespacial-Bases de datos</v>
          </cell>
          <cell r="I1339" t="str">
            <v>202300000000101</v>
          </cell>
          <cell r="J1339" t="str">
            <v>DIRECCIÓN TERRITORIAL CENTRAL</v>
          </cell>
          <cell r="K1339" t="str">
            <v>DANE CENTRAL</v>
          </cell>
          <cell r="L1339" t="str">
            <v>Talento Humano</v>
          </cell>
          <cell r="M1339" t="str">
            <v>Profesional</v>
          </cell>
          <cell r="N1339" t="str">
            <v>1</v>
          </cell>
          <cell r="O1339">
            <v>10</v>
          </cell>
          <cell r="P1339" t="str">
            <v>5</v>
          </cell>
          <cell r="Q1339" t="str">
            <v>10.1666666667</v>
          </cell>
          <cell r="R1339">
            <v>100</v>
          </cell>
          <cell r="S1339">
            <v>7029000</v>
          </cell>
          <cell r="T1339" t="str">
            <v>2025-02-14</v>
          </cell>
          <cell r="U1339">
            <v>71461500</v>
          </cell>
          <cell r="V1339">
            <v>71461500</v>
          </cell>
          <cell r="W1339">
            <v>0</v>
          </cell>
          <cell r="X1339" t="str">
            <v>NO</v>
          </cell>
          <cell r="Y1339" t="str">
            <v>NO</v>
          </cell>
          <cell r="Z1339" t="str">
            <v>72525</v>
          </cell>
          <cell r="AA1339">
            <v>71461500</v>
          </cell>
          <cell r="AB1339">
            <v>0</v>
          </cell>
          <cell r="AC1339" t="str">
            <v>268</v>
          </cell>
          <cell r="AD1339" t="str">
            <v>GIT Registros Administrativos</v>
          </cell>
          <cell r="AF1339" t="str">
            <v>Jhonny Alejandro Zuleta Martínez_Conformación Ssitema de Sedes Educativas SISE - -</v>
          </cell>
          <cell r="AG1339" t="str">
            <v>DRA_RREE_04 -  Actualizar los Directorios Estadísticos en sus variables de identificación, ubicación y contacto, conforme a los ejercicios de integración de bases de datos realizados.</v>
          </cell>
          <cell r="AH1339">
            <v>1</v>
          </cell>
          <cell r="AI1339">
            <v>0</v>
          </cell>
          <cell r="AJ1339">
            <v>0</v>
          </cell>
          <cell r="AK1339">
            <v>0</v>
          </cell>
          <cell r="AL1339">
            <v>0</v>
          </cell>
          <cell r="AM1339">
            <v>1</v>
          </cell>
          <cell r="AN1339" t="str">
            <v>DRA_RREE_04</v>
          </cell>
          <cell r="AO1339">
            <v>71461500</v>
          </cell>
          <cell r="AP1339" t="str">
            <v>0</v>
          </cell>
          <cell r="AQ1339">
            <v>0</v>
          </cell>
          <cell r="AR1339" t="str">
            <v>0</v>
          </cell>
          <cell r="AS1339">
            <v>0</v>
          </cell>
          <cell r="AT1339">
            <v>71461500</v>
          </cell>
          <cell r="AU1339">
            <v>0</v>
          </cell>
        </row>
        <row r="1340">
          <cell r="A1340">
            <v>142610325</v>
          </cell>
          <cell r="B1340" t="str">
            <v>GIT Registros Administrativos</v>
          </cell>
          <cell r="C1340" t="str">
            <v>RRAA</v>
          </cell>
          <cell r="D1340" t="str">
            <v>RRAA_GEO_2025_BD</v>
          </cell>
          <cell r="E1340" t="str">
            <v>Registros Administrativos - Geoespacial</v>
          </cell>
          <cell r="F1340" t="str">
            <v>Fortalecimiento de la integración de la información geoespacial</v>
          </cell>
          <cell r="G1340" t="str">
            <v>Bases de datos</v>
          </cell>
          <cell r="H1340" t="str">
            <v>RRAA-Fortalecimiento de la integración de la información geoespacial-Bases de datos</v>
          </cell>
          <cell r="I1340" t="str">
            <v>202300000000101</v>
          </cell>
          <cell r="J1340" t="str">
            <v>DIRECCIÓN TERRITORIAL CENTRAL</v>
          </cell>
          <cell r="K1340" t="str">
            <v>DANE CENTRAL</v>
          </cell>
          <cell r="L1340" t="str">
            <v>Talento Humano</v>
          </cell>
          <cell r="M1340" t="str">
            <v>Asistencial</v>
          </cell>
          <cell r="N1340" t="str">
            <v>4</v>
          </cell>
          <cell r="O1340">
            <v>10</v>
          </cell>
          <cell r="P1340" t="str">
            <v>6</v>
          </cell>
          <cell r="Q1340" t="str">
            <v>10.2000000000</v>
          </cell>
          <cell r="R1340">
            <v>100</v>
          </cell>
          <cell r="S1340">
            <v>1815000</v>
          </cell>
          <cell r="T1340" t="str">
            <v>2025-02-28</v>
          </cell>
          <cell r="U1340">
            <v>74052000</v>
          </cell>
          <cell r="V1340">
            <v>73991500</v>
          </cell>
          <cell r="W1340">
            <v>60500</v>
          </cell>
          <cell r="X1340" t="str">
            <v>NO</v>
          </cell>
          <cell r="Y1340" t="str">
            <v>NO</v>
          </cell>
          <cell r="Z1340" t="str">
            <v>73025</v>
          </cell>
          <cell r="AA1340">
            <v>73991500</v>
          </cell>
          <cell r="AB1340">
            <v>60500</v>
          </cell>
          <cell r="AC1340" t="str">
            <v>265</v>
          </cell>
          <cell r="AD1340" t="str">
            <v>GIT Registros Administrativos</v>
          </cell>
          <cell r="AF1340" t="str">
            <v>Brigith Aleida Monsalve Burgos; Teresa Jiménez Betancourt; Diana Carolina Orjuela López, Arlyn Johanna Molina Cuervo_Contacto y actualización registros estadísticos de unidades económicas - -</v>
          </cell>
          <cell r="AG1340" t="str">
            <v>DRA_RREE_04 -  Actualizar los Directorios Estadísticos en sus variables de identificación, ubicación y contacto, conforme a los ejercicios de integración de bases de datos realizados.</v>
          </cell>
          <cell r="AH1340">
            <v>1</v>
          </cell>
          <cell r="AI1340">
            <v>0</v>
          </cell>
          <cell r="AJ1340">
            <v>0</v>
          </cell>
          <cell r="AK1340">
            <v>0</v>
          </cell>
          <cell r="AL1340">
            <v>0</v>
          </cell>
          <cell r="AM1340">
            <v>1</v>
          </cell>
          <cell r="AN1340" t="str">
            <v>DRA_RREE_04</v>
          </cell>
          <cell r="AO1340">
            <v>74052000</v>
          </cell>
          <cell r="AP1340" t="str">
            <v>0</v>
          </cell>
          <cell r="AQ1340">
            <v>0</v>
          </cell>
          <cell r="AR1340" t="str">
            <v>0</v>
          </cell>
          <cell r="AS1340">
            <v>0</v>
          </cell>
          <cell r="AT1340">
            <v>74052000</v>
          </cell>
          <cell r="AU1340">
            <v>0</v>
          </cell>
        </row>
        <row r="1341">
          <cell r="A1341">
            <v>141210525</v>
          </cell>
          <cell r="B1341" t="str">
            <v>GIT Registros Administrativos</v>
          </cell>
          <cell r="C1341" t="str">
            <v>RRAA</v>
          </cell>
          <cell r="D1341" t="str">
            <v>RRAA_EST_2025_SII</v>
          </cell>
          <cell r="E1341" t="str">
            <v>Registros Administrativos - Estructural</v>
          </cell>
          <cell r="F1341" t="str">
            <v>Producción de información estructural</v>
          </cell>
          <cell r="G1341" t="str">
            <v>Servicio de información implementado</v>
          </cell>
          <cell r="H1341" t="str">
            <v>RRAA-Producción de información estructural-Servicio de información implementado</v>
          </cell>
          <cell r="I1341" t="str">
            <v>202300000000099</v>
          </cell>
          <cell r="J1341" t="str">
            <v>DIRECCIÓN TERRITORIAL CENTRAL</v>
          </cell>
          <cell r="K1341" t="str">
            <v>DANE CENTRAL</v>
          </cell>
          <cell r="L1341" t="str">
            <v>Talento Humano</v>
          </cell>
          <cell r="M1341" t="str">
            <v>Profesional</v>
          </cell>
          <cell r="N1341" t="str">
            <v>1</v>
          </cell>
          <cell r="O1341">
            <v>10</v>
          </cell>
          <cell r="P1341" t="str">
            <v>0</v>
          </cell>
          <cell r="Q1341" t="str">
            <v>10</v>
          </cell>
          <cell r="R1341">
            <v>100</v>
          </cell>
          <cell r="S1341">
            <v>6500000</v>
          </cell>
          <cell r="T1341" t="str">
            <v>2025-01-07 00:00:00</v>
          </cell>
          <cell r="U1341">
            <v>65000000</v>
          </cell>
          <cell r="V1341">
            <v>65000000</v>
          </cell>
          <cell r="W1341">
            <v>0</v>
          </cell>
          <cell r="X1341" t="str">
            <v>NO</v>
          </cell>
          <cell r="Y1341" t="str">
            <v>NO</v>
          </cell>
          <cell r="Z1341" t="str">
            <v>35225</v>
          </cell>
          <cell r="AA1341">
            <v>65000000</v>
          </cell>
          <cell r="AB1341">
            <v>0</v>
          </cell>
          <cell r="AC1341" t="str">
            <v>117</v>
          </cell>
          <cell r="AD1341" t="str">
            <v>GIT Registros Administrativos</v>
          </cell>
          <cell r="AF1341" t="str">
            <v>PRIORITARIO_Mateo Escobar Suárez_liderar el proyecto de información de SIEP. Encargado de generar la primera versión de la página del SIEP y atender las mesas estadísticas de Economía Popular - -</v>
          </cell>
          <cell r="AG1341" t="str">
            <v>DRA_RREE_02 - Ejecutar las actividades para realizar el documento metodológico que dé cuenta del Sistema de Información de Economía Popular en lo concerniente a parámetros de diseño, integración de fuentes, consolidación y difusión.</v>
          </cell>
          <cell r="AH1341">
            <v>0.5</v>
          </cell>
          <cell r="AI1341" t="str">
            <v>DRA_RREE_03 - Ejecutar las actividades para construir el Sistema de Información de Economía Popular de  conformidad con los parámetros establecidos por el DANE y las entidades involucradas, garantizando su futuro aprovechamiento.</v>
          </cell>
          <cell r="AJ1341">
            <v>0.5</v>
          </cell>
          <cell r="AK1341">
            <v>0</v>
          </cell>
          <cell r="AL1341">
            <v>0</v>
          </cell>
          <cell r="AM1341">
            <v>1</v>
          </cell>
          <cell r="AN1341" t="str">
            <v>DRA_RREE_02</v>
          </cell>
          <cell r="AO1341">
            <v>32500000</v>
          </cell>
          <cell r="AP1341" t="str">
            <v>DRA_RREE_03</v>
          </cell>
          <cell r="AQ1341">
            <v>32500000</v>
          </cell>
          <cell r="AR1341" t="str">
            <v>0</v>
          </cell>
          <cell r="AS1341">
            <v>0</v>
          </cell>
          <cell r="AT1341">
            <v>65000000</v>
          </cell>
          <cell r="AU1341">
            <v>0</v>
          </cell>
        </row>
        <row r="1342">
          <cell r="A1342">
            <v>141010525</v>
          </cell>
          <cell r="B1342" t="str">
            <v>GIT Registros Administrativos</v>
          </cell>
          <cell r="C1342" t="str">
            <v>RRAA</v>
          </cell>
          <cell r="D1342" t="str">
            <v>RRAA_EST_2025_DM</v>
          </cell>
          <cell r="E1342" t="str">
            <v>Registros Administrativos - Estructural</v>
          </cell>
          <cell r="F1342" t="str">
            <v>Producción de información estructural</v>
          </cell>
          <cell r="G1342" t="str">
            <v>Documentos metodológicos</v>
          </cell>
          <cell r="H1342" t="str">
            <v>RRAA-Producción de información estructural-Documentos metodológicos</v>
          </cell>
          <cell r="I1342" t="str">
            <v>202300000000099</v>
          </cell>
          <cell r="J1342" t="str">
            <v>DIRECCIÓN TERRITORIAL CENTRAL</v>
          </cell>
          <cell r="K1342" t="str">
            <v>DANE CENTRAL</v>
          </cell>
          <cell r="L1342" t="str">
            <v>Talento Humano</v>
          </cell>
          <cell r="M1342" t="str">
            <v>Profesional</v>
          </cell>
          <cell r="N1342" t="str">
            <v>1</v>
          </cell>
          <cell r="O1342">
            <v>10</v>
          </cell>
          <cell r="P1342" t="str">
            <v>15</v>
          </cell>
          <cell r="Q1342" t="str">
            <v>10.5</v>
          </cell>
          <cell r="R1342">
            <v>100</v>
          </cell>
          <cell r="S1342">
            <v>6700000</v>
          </cell>
          <cell r="T1342" t="str">
            <v>2025-01-07 00:00:00</v>
          </cell>
          <cell r="U1342">
            <v>70350000</v>
          </cell>
          <cell r="V1342">
            <v>70350000</v>
          </cell>
          <cell r="W1342">
            <v>0</v>
          </cell>
          <cell r="X1342" t="str">
            <v>NO</v>
          </cell>
          <cell r="Y1342" t="str">
            <v>NO</v>
          </cell>
          <cell r="Z1342" t="str">
            <v>34925</v>
          </cell>
          <cell r="AA1342">
            <v>70350000</v>
          </cell>
          <cell r="AB1342">
            <v>0</v>
          </cell>
          <cell r="AC1342" t="str">
            <v>115</v>
          </cell>
          <cell r="AD1342" t="str">
            <v>GIT Registros Administrativos</v>
          </cell>
          <cell r="AF1342" t="str">
            <v>PRIORITARIO_Olga Lorena Santamaría Castellanos_procesos de contratación, seguimiento y ejecución presupuestal-contractual del equipo - -</v>
          </cell>
          <cell r="AG1342" t="str">
            <v>DRA_RREE_07 - Ejecutar las actividades para la elaboración de un documento esquema de incentivos para el fortalecimiento de la calidad de los RREE</v>
          </cell>
          <cell r="AH1342">
            <v>1</v>
          </cell>
          <cell r="AI1342">
            <v>0</v>
          </cell>
          <cell r="AJ1342">
            <v>0</v>
          </cell>
          <cell r="AK1342">
            <v>0</v>
          </cell>
          <cell r="AL1342">
            <v>0</v>
          </cell>
          <cell r="AM1342">
            <v>1</v>
          </cell>
          <cell r="AN1342" t="str">
            <v>DRA_RREE_07</v>
          </cell>
          <cell r="AO1342">
            <v>70350000</v>
          </cell>
          <cell r="AP1342" t="str">
            <v>0</v>
          </cell>
          <cell r="AQ1342">
            <v>0</v>
          </cell>
          <cell r="AR1342" t="str">
            <v>0</v>
          </cell>
          <cell r="AS1342">
            <v>0</v>
          </cell>
          <cell r="AT1342">
            <v>70350000</v>
          </cell>
          <cell r="AU1342">
            <v>0</v>
          </cell>
        </row>
        <row r="1343">
          <cell r="A1343">
            <v>140910525</v>
          </cell>
          <cell r="B1343" t="str">
            <v>GIT Registros Administrativos</v>
          </cell>
          <cell r="C1343" t="str">
            <v>RRAA</v>
          </cell>
          <cell r="D1343" t="str">
            <v>RRAA_EST_2025_BMA</v>
          </cell>
          <cell r="E1343" t="str">
            <v>Registros Administrativos - Estructural</v>
          </cell>
          <cell r="F1343" t="str">
            <v>Producción de información estructural</v>
          </cell>
          <cell r="G1343" t="str">
            <v>Bases de microdatos anonimizados</v>
          </cell>
          <cell r="H1343" t="str">
            <v>RRAA-Producción de información estructural-Bases de microdatos anonimizados</v>
          </cell>
          <cell r="I1343" t="str">
            <v>202300000000099</v>
          </cell>
          <cell r="J1343" t="str">
            <v>DIRECCIÓN TERRITORIAL CENTRAL</v>
          </cell>
          <cell r="K1343" t="str">
            <v>DANE CENTRAL</v>
          </cell>
          <cell r="L1343" t="str">
            <v>Talento Humano</v>
          </cell>
          <cell r="M1343" t="str">
            <v>Profesional</v>
          </cell>
          <cell r="N1343" t="str">
            <v>1</v>
          </cell>
          <cell r="O1343">
            <v>10</v>
          </cell>
          <cell r="P1343" t="str">
            <v>0</v>
          </cell>
          <cell r="Q1343" t="str">
            <v>10</v>
          </cell>
          <cell r="R1343">
            <v>100</v>
          </cell>
          <cell r="S1343">
            <v>5692140</v>
          </cell>
          <cell r="T1343" t="str">
            <v>2025-01-07 00:00:00</v>
          </cell>
          <cell r="U1343">
            <v>56921400</v>
          </cell>
          <cell r="V1343">
            <v>56921400</v>
          </cell>
          <cell r="W1343">
            <v>0</v>
          </cell>
          <cell r="X1343" t="str">
            <v>NO</v>
          </cell>
          <cell r="Y1343" t="str">
            <v>NO</v>
          </cell>
          <cell r="Z1343" t="str">
            <v>35125</v>
          </cell>
          <cell r="AA1343">
            <v>56921400</v>
          </cell>
          <cell r="AB1343">
            <v>0</v>
          </cell>
          <cell r="AC1343" t="str">
            <v>116</v>
          </cell>
          <cell r="AD1343" t="str">
            <v>GIT Registros Administrativos</v>
          </cell>
          <cell r="AF1343" t="str">
            <v>PRIORITARIO_Henry Andrés Gómez Ramírez_ publicación periódica que inicia en enero sobre Registro de Actividades Laborales - -</v>
          </cell>
          <cell r="AG1343" t="str">
            <v>DRA_RREE_06 - Difundir los productos derivados del Registro Estadístico Base de Relaciones Laborales (RELAB)</v>
          </cell>
          <cell r="AH1343">
            <v>1</v>
          </cell>
          <cell r="AI1343">
            <v>0</v>
          </cell>
          <cell r="AJ1343">
            <v>0</v>
          </cell>
          <cell r="AK1343">
            <v>0</v>
          </cell>
          <cell r="AL1343">
            <v>0</v>
          </cell>
          <cell r="AM1343">
            <v>1</v>
          </cell>
          <cell r="AN1343" t="str">
            <v>DRA_RREE_06</v>
          </cell>
          <cell r="AO1343">
            <v>56921400</v>
          </cell>
          <cell r="AP1343" t="str">
            <v>0</v>
          </cell>
          <cell r="AQ1343">
            <v>0</v>
          </cell>
          <cell r="AR1343" t="str">
            <v>0</v>
          </cell>
          <cell r="AS1343">
            <v>0</v>
          </cell>
          <cell r="AT1343">
            <v>56921400</v>
          </cell>
          <cell r="AU1343">
            <v>0</v>
          </cell>
        </row>
        <row r="1344">
          <cell r="A1344">
            <v>141410325</v>
          </cell>
          <cell r="B1344" t="str">
            <v>GIT Registros Administrativos</v>
          </cell>
          <cell r="C1344" t="str">
            <v>RRAA</v>
          </cell>
          <cell r="D1344" t="str">
            <v>RRAA_GEO_2025_BD</v>
          </cell>
          <cell r="E1344" t="str">
            <v>Registros Administrativos - Geoespacial</v>
          </cell>
          <cell r="F1344" t="str">
            <v>Fortalecimiento de la integración de la información geoespacial</v>
          </cell>
          <cell r="G1344" t="str">
            <v>Bases de datos</v>
          </cell>
          <cell r="H1344" t="str">
            <v>RRAA-Fortalecimiento de la integración de la información geoespacial-Bases de datos</v>
          </cell>
          <cell r="I1344" t="str">
            <v>202300000000101</v>
          </cell>
          <cell r="J1344" t="str">
            <v>DIRECCIÓN TERRITORIAL CENTRAL</v>
          </cell>
          <cell r="K1344" t="str">
            <v>DANE CENTRAL</v>
          </cell>
          <cell r="L1344" t="str">
            <v>Talento Humano</v>
          </cell>
          <cell r="M1344" t="str">
            <v>Profesional</v>
          </cell>
          <cell r="N1344" t="str">
            <v>1</v>
          </cell>
          <cell r="O1344">
            <v>10</v>
          </cell>
          <cell r="P1344" t="str">
            <v>5</v>
          </cell>
          <cell r="Q1344" t="str">
            <v>10.1666666667</v>
          </cell>
          <cell r="R1344">
            <v>100</v>
          </cell>
          <cell r="S1344">
            <v>7800000</v>
          </cell>
          <cell r="T1344" t="str">
            <v>2025-02-14</v>
          </cell>
          <cell r="U1344">
            <v>79300000</v>
          </cell>
          <cell r="V1344">
            <v>79300000</v>
          </cell>
          <cell r="W1344">
            <v>0</v>
          </cell>
          <cell r="X1344" t="str">
            <v>NO</v>
          </cell>
          <cell r="Y1344" t="str">
            <v>NO</v>
          </cell>
          <cell r="Z1344" t="str">
            <v>72125</v>
          </cell>
          <cell r="AA1344">
            <v>79300000</v>
          </cell>
          <cell r="AB1344">
            <v>0</v>
          </cell>
          <cell r="AC1344" t="str">
            <v>267</v>
          </cell>
          <cell r="AD1344" t="str">
            <v>GIT Registros Administrativos</v>
          </cell>
          <cell r="AF1344" t="str">
            <v>Daniel Alexander Hidalgo Arcos_Administración Registro Base de Empresas y Datawarehouse - -</v>
          </cell>
          <cell r="AG1344" t="str">
            <v>DRA_RREE_01 -  Estructurar el Registro Estadístico Base de Empresas (REBE) a partir de los períodos de procesamiento y actualización de los registros administrativos que lo conforman.</v>
          </cell>
          <cell r="AH1344">
            <v>1</v>
          </cell>
          <cell r="AI1344">
            <v>0</v>
          </cell>
          <cell r="AJ1344">
            <v>0</v>
          </cell>
          <cell r="AK1344">
            <v>0</v>
          </cell>
          <cell r="AL1344">
            <v>0</v>
          </cell>
          <cell r="AM1344">
            <v>1</v>
          </cell>
          <cell r="AN1344" t="str">
            <v>DRA_RREE_01</v>
          </cell>
          <cell r="AO1344">
            <v>79300000</v>
          </cell>
          <cell r="AP1344" t="str">
            <v>0</v>
          </cell>
          <cell r="AQ1344">
            <v>0</v>
          </cell>
          <cell r="AR1344" t="str">
            <v>0</v>
          </cell>
          <cell r="AS1344">
            <v>0</v>
          </cell>
          <cell r="AT1344">
            <v>79300000</v>
          </cell>
          <cell r="AU1344">
            <v>0</v>
          </cell>
        </row>
        <row r="1345">
          <cell r="A1345">
            <v>141110425</v>
          </cell>
          <cell r="B1345" t="str">
            <v>GIT Registros Administrativos</v>
          </cell>
          <cell r="C1345" t="str">
            <v>RRAA</v>
          </cell>
          <cell r="D1345" t="str">
            <v>RRAA_AMP_2025_DET</v>
          </cell>
          <cell r="E1345" t="str">
            <v>Registros Administrativos - Ampliación</v>
          </cell>
          <cell r="F1345" t="str">
            <v>Ampliación de la capacidad del SEN</v>
          </cell>
          <cell r="G1345" t="str">
            <v>Documentos de estudios técnicos</v>
          </cell>
          <cell r="H1345" t="str">
            <v>RRAA-Ampliación de la capacidad del SEN-Documentos de estudios técnicos</v>
          </cell>
          <cell r="I1345" t="str">
            <v>202300000000100</v>
          </cell>
          <cell r="J1345" t="str">
            <v>DIRECCIÓN TERRITORIAL CENTRAL</v>
          </cell>
          <cell r="K1345" t="str">
            <v>DANE CENTRAL</v>
          </cell>
          <cell r="L1345" t="str">
            <v>Talento Humano</v>
          </cell>
          <cell r="M1345" t="str">
            <v>Profesional</v>
          </cell>
          <cell r="N1345" t="str">
            <v>1</v>
          </cell>
          <cell r="O1345">
            <v>10</v>
          </cell>
          <cell r="P1345" t="str">
            <v>18</v>
          </cell>
          <cell r="Q1345" t="str">
            <v>10.6000000000</v>
          </cell>
          <cell r="R1345">
            <v>100</v>
          </cell>
          <cell r="S1345">
            <v>5797550</v>
          </cell>
          <cell r="T1345" t="str">
            <v>2025-01-20</v>
          </cell>
          <cell r="U1345">
            <v>61454030</v>
          </cell>
          <cell r="V1345">
            <v>61454030</v>
          </cell>
          <cell r="W1345">
            <v>0</v>
          </cell>
          <cell r="X1345" t="str">
            <v>no</v>
          </cell>
          <cell r="Y1345" t="str">
            <v>no</v>
          </cell>
          <cell r="Z1345" t="str">
            <v>35925</v>
          </cell>
          <cell r="AA1345">
            <v>61454030</v>
          </cell>
          <cell r="AB1345">
            <v>0</v>
          </cell>
          <cell r="AC1345" t="str">
            <v>112</v>
          </cell>
          <cell r="AD1345" t="str">
            <v>GIT Registros Administrativos</v>
          </cell>
          <cell r="AF1345" t="str">
            <v>PRIORITARIO_Maria Alejandra Cruz Suárez_ embarazada con prioridad de contratacion para asegurar continuidad, encargada de relacionamientos con entidades. - -</v>
          </cell>
          <cell r="AG1345" t="str">
            <v>DRA_RREE_09 - Realizar estudios técnicos de diagnóstico de registros administrativos, de acuerdo con metodologías vigentes.</v>
          </cell>
          <cell r="AH1345">
            <v>0.5</v>
          </cell>
          <cell r="AI1345" t="str">
            <v>DRA_RREE_10 -  Ejecutar las actividades para elaboración el diagnóstico y plan de fortalecimiento del Registro Social de Hogares, elaborados</v>
          </cell>
          <cell r="AJ1345">
            <v>0.5</v>
          </cell>
          <cell r="AK1345">
            <v>0</v>
          </cell>
          <cell r="AL1345">
            <v>0</v>
          </cell>
          <cell r="AM1345">
            <v>1</v>
          </cell>
          <cell r="AN1345" t="str">
            <v>DRA_RREE_09</v>
          </cell>
          <cell r="AO1345">
            <v>30727015</v>
          </cell>
          <cell r="AP1345" t="str">
            <v>DRA_RREE_10</v>
          </cell>
          <cell r="AQ1345">
            <v>30727015</v>
          </cell>
          <cell r="AR1345" t="str">
            <v>0</v>
          </cell>
          <cell r="AS1345">
            <v>0</v>
          </cell>
          <cell r="AT1345">
            <v>61454030</v>
          </cell>
          <cell r="AU1345">
            <v>0</v>
          </cell>
        </row>
        <row r="1346">
          <cell r="A1346">
            <v>22140425</v>
          </cell>
          <cell r="B1346" t="str">
            <v>GIT Registros Administrativos</v>
          </cell>
          <cell r="C1346" t="str">
            <v>RRAA</v>
          </cell>
          <cell r="D1346" t="str">
            <v>RRAA_AMP_2025_DET</v>
          </cell>
          <cell r="E1346" t="str">
            <v>Registros Administrativos - Ampliación</v>
          </cell>
          <cell r="F1346" t="str">
            <v>Ampliación de la capacidad del SEN</v>
          </cell>
          <cell r="G1346" t="str">
            <v>Documentos de estudios técnicos</v>
          </cell>
          <cell r="H1346" t="str">
            <v>RRAA-Ampliación de la capacidad del SEN-Documentos de estudios técnicos</v>
          </cell>
          <cell r="I1346" t="str">
            <v>202300000000100</v>
          </cell>
          <cell r="J1346" t="str">
            <v>DIRECCIÓN TERRITORIAL CENTRAL</v>
          </cell>
          <cell r="K1346" t="str">
            <v>DANE CENTRAL</v>
          </cell>
          <cell r="L1346" t="str">
            <v>Tiquete</v>
          </cell>
          <cell r="M1346" t="str">
            <v>tiquete_nacional</v>
          </cell>
          <cell r="N1346">
            <v>4</v>
          </cell>
          <cell r="T1346" t="str">
            <v>2025-04-01</v>
          </cell>
          <cell r="U1346">
            <v>4000000</v>
          </cell>
          <cell r="V1346">
            <v>4000000</v>
          </cell>
          <cell r="W1346">
            <v>0</v>
          </cell>
          <cell r="X1346" t="str">
            <v>NO</v>
          </cell>
          <cell r="Y1346" t="str">
            <v>NO</v>
          </cell>
          <cell r="Z1346" t="str">
            <v>93125</v>
          </cell>
          <cell r="AA1346">
            <v>4000000</v>
          </cell>
          <cell r="AB1346">
            <v>0</v>
          </cell>
          <cell r="AC1346" t="str">
            <v>4953</v>
          </cell>
          <cell r="AD1346" t="str">
            <v>Gestión Humana</v>
          </cell>
          <cell r="AF1346" t="str">
            <v>Tiquetes RRAA</v>
          </cell>
          <cell r="AG1346" t="str">
            <v>DRA_RREE_09 - Realizar estudios técnicos de diagnóstico de registros administrativos, de acuerdo con metodologías vigentes.</v>
          </cell>
          <cell r="AH1346">
            <v>1</v>
          </cell>
          <cell r="AI1346">
            <v>0</v>
          </cell>
          <cell r="AJ1346">
            <v>0</v>
          </cell>
          <cell r="AK1346">
            <v>0</v>
          </cell>
          <cell r="AL1346">
            <v>0</v>
          </cell>
          <cell r="AM1346">
            <v>1</v>
          </cell>
          <cell r="AN1346" t="str">
            <v>DRA_RREE_09</v>
          </cell>
          <cell r="AO1346">
            <v>4000000</v>
          </cell>
          <cell r="AP1346" t="str">
            <v>0</v>
          </cell>
          <cell r="AQ1346">
            <v>0</v>
          </cell>
          <cell r="AR1346" t="str">
            <v>0</v>
          </cell>
          <cell r="AS1346">
            <v>0</v>
          </cell>
          <cell r="AT1346">
            <v>4000000</v>
          </cell>
          <cell r="AU1346">
            <v>0</v>
          </cell>
        </row>
        <row r="1347">
          <cell r="A1347">
            <v>98030425</v>
          </cell>
          <cell r="B1347" t="str">
            <v>GIT Registros Administrativos</v>
          </cell>
          <cell r="C1347" t="str">
            <v>RRAA</v>
          </cell>
          <cell r="D1347" t="str">
            <v>RRAA_AMP_2025_DET</v>
          </cell>
          <cell r="E1347" t="str">
            <v>Registros Administrativos - Ampliación</v>
          </cell>
          <cell r="F1347" t="str">
            <v>Ampliación de la capacidad del SEN</v>
          </cell>
          <cell r="G1347" t="str">
            <v>Documentos de estudios técnicos</v>
          </cell>
          <cell r="H1347" t="str">
            <v>RRAA-Ampliación de la capacidad del SEN-Documentos de estudios técnicos</v>
          </cell>
          <cell r="I1347" t="str">
            <v>202300000000100</v>
          </cell>
          <cell r="J1347" t="str">
            <v>DIRECCIÓN TERRITORIAL CENTRAL</v>
          </cell>
          <cell r="K1347" t="str">
            <v>DANE CENTRAL</v>
          </cell>
          <cell r="L1347" t="str">
            <v>Viático</v>
          </cell>
          <cell r="M1347" t="str">
            <v>Viático</v>
          </cell>
          <cell r="T1347" t="str">
            <v>2025-05-05</v>
          </cell>
          <cell r="U1347">
            <v>3058605</v>
          </cell>
          <cell r="V1347">
            <v>3058605</v>
          </cell>
          <cell r="W1347">
            <v>0</v>
          </cell>
          <cell r="X1347" t="str">
            <v>no</v>
          </cell>
          <cell r="Y1347" t="str">
            <v>no</v>
          </cell>
          <cell r="Z1347" t="str">
            <v>109625</v>
          </cell>
          <cell r="AA1347">
            <v>3058605</v>
          </cell>
          <cell r="AB1347">
            <v>0</v>
          </cell>
          <cell r="AC1347" t="str">
            <v>6679</v>
          </cell>
          <cell r="AD1347" t="str">
            <v>GIT Registros Administrativos</v>
          </cell>
          <cell r="AF1347" t="str">
            <v>Viáticos GIT RRAA</v>
          </cell>
          <cell r="AG1347" t="str">
            <v>DRA_RREE_09 - Realizar estudios técnicos de diagnóstico de registros administrativos, de acuerdo con metodologías vigentes.</v>
          </cell>
          <cell r="AH1347">
            <v>1</v>
          </cell>
          <cell r="AI1347">
            <v>0</v>
          </cell>
          <cell r="AJ1347">
            <v>0</v>
          </cell>
          <cell r="AK1347">
            <v>0</v>
          </cell>
          <cell r="AL1347">
            <v>0</v>
          </cell>
          <cell r="AM1347">
            <v>1</v>
          </cell>
          <cell r="AN1347" t="str">
            <v>DRA_RREE_09</v>
          </cell>
          <cell r="AO1347">
            <v>3058605</v>
          </cell>
          <cell r="AP1347" t="str">
            <v>0</v>
          </cell>
          <cell r="AQ1347">
            <v>0</v>
          </cell>
          <cell r="AR1347" t="str">
            <v>0</v>
          </cell>
          <cell r="AS1347">
            <v>0</v>
          </cell>
          <cell r="AT1347">
            <v>3058605</v>
          </cell>
          <cell r="AU1347">
            <v>0</v>
          </cell>
        </row>
        <row r="1348">
          <cell r="A1348">
            <v>71750425</v>
          </cell>
          <cell r="B1348" t="str">
            <v>GIT Registros Administrativos</v>
          </cell>
          <cell r="C1348" t="str">
            <v>RRAA</v>
          </cell>
          <cell r="D1348" t="str">
            <v>RRAA_AMP_2025_DET</v>
          </cell>
          <cell r="E1348" t="str">
            <v>Registros Administrativos - Ampliación</v>
          </cell>
          <cell r="F1348" t="str">
            <v>Ampliación de la capacidad del SEN</v>
          </cell>
          <cell r="G1348" t="str">
            <v>Documentos de estudios técnicos</v>
          </cell>
          <cell r="H1348" t="str">
            <v>RRAA-Ampliación de la capacidad del SEN-Documentos de estudios técnicos</v>
          </cell>
          <cell r="I1348" t="str">
            <v>202300000000100</v>
          </cell>
          <cell r="J1348" t="str">
            <v>DIRECCIÓN TERRITORIAL CENTRAL</v>
          </cell>
          <cell r="K1348" t="str">
            <v>DANE CENTRAL</v>
          </cell>
          <cell r="L1348" t="str">
            <v>Insumo</v>
          </cell>
          <cell r="M1348" t="str">
            <v>Otros_gastos_operativos</v>
          </cell>
          <cell r="N1348">
            <v>1</v>
          </cell>
          <cell r="S1348">
            <v>21981357.5</v>
          </cell>
          <cell r="T1348" t="str">
            <v>2025-05-01</v>
          </cell>
          <cell r="U1348">
            <v>21981357.5</v>
          </cell>
          <cell r="V1348">
            <v>21981357.5</v>
          </cell>
          <cell r="W1348">
            <v>0</v>
          </cell>
          <cell r="X1348" t="str">
            <v>NO</v>
          </cell>
          <cell r="Y1348" t="str">
            <v>NO</v>
          </cell>
          <cell r="Z1348" t="str">
            <v>95825</v>
          </cell>
          <cell r="AA1348">
            <v>21981357.5</v>
          </cell>
          <cell r="AB1348">
            <v>0</v>
          </cell>
          <cell r="AC1348" t="str">
            <v>5165</v>
          </cell>
          <cell r="AD1348" t="str">
            <v>Dirección de Difusión y Cultura Estadística</v>
          </cell>
          <cell r="AF1348" t="str">
            <v>Operador logístico_ Reuniones del comité técnico de información del mesepp en el marco de la mesa de estadísticas étnicas</v>
          </cell>
          <cell r="AG1348" t="str">
            <v>DRA_RREE_09 - Realizar estudios técnicos de diagnóstico de registros administrativos, de acuerdo con metodologías vigentes.</v>
          </cell>
          <cell r="AH1348">
            <v>1</v>
          </cell>
          <cell r="AI1348">
            <v>0</v>
          </cell>
          <cell r="AJ1348">
            <v>0</v>
          </cell>
          <cell r="AK1348">
            <v>0</v>
          </cell>
          <cell r="AL1348">
            <v>0</v>
          </cell>
          <cell r="AM1348">
            <v>1</v>
          </cell>
          <cell r="AN1348" t="str">
            <v>DRA_RREE_09</v>
          </cell>
          <cell r="AO1348">
            <v>21981357.5</v>
          </cell>
          <cell r="AP1348" t="str">
            <v>0</v>
          </cell>
          <cell r="AQ1348">
            <v>0</v>
          </cell>
          <cell r="AR1348" t="str">
            <v>0</v>
          </cell>
          <cell r="AS1348">
            <v>0</v>
          </cell>
          <cell r="AT1348">
            <v>21981357.5</v>
          </cell>
          <cell r="AU1348">
            <v>0</v>
          </cell>
        </row>
        <row r="1349">
          <cell r="A1349">
            <v>71850425</v>
          </cell>
          <cell r="B1349" t="str">
            <v>GIT Registros Administrativos</v>
          </cell>
          <cell r="C1349" t="str">
            <v>RRAA</v>
          </cell>
          <cell r="D1349" t="str">
            <v>RRAA_AMP_2025_DM</v>
          </cell>
          <cell r="E1349" t="str">
            <v>Registros Administrativos - Ampliación</v>
          </cell>
          <cell r="F1349" t="str">
            <v>Ampliación de la capacidad del SEN</v>
          </cell>
          <cell r="G1349" t="str">
            <v>Documentos metodológicos</v>
          </cell>
          <cell r="H1349" t="str">
            <v>RRAA-Ampliación de la capacidad del SEN-Documentos metodológicos</v>
          </cell>
          <cell r="I1349" t="str">
            <v>202300000000100</v>
          </cell>
          <cell r="J1349" t="str">
            <v>DIRECCIÓN TERRITORIAL CENTRAL</v>
          </cell>
          <cell r="K1349" t="str">
            <v>DANE CENTRAL</v>
          </cell>
          <cell r="L1349" t="str">
            <v>Insumo</v>
          </cell>
          <cell r="M1349" t="str">
            <v>Otros_gastos_operativos</v>
          </cell>
          <cell r="N1349">
            <v>1</v>
          </cell>
          <cell r="S1349">
            <v>0.5</v>
          </cell>
          <cell r="T1349" t="str">
            <v>2025-12-01</v>
          </cell>
          <cell r="U1349">
            <v>0.5</v>
          </cell>
          <cell r="W1349">
            <v>0.5</v>
          </cell>
          <cell r="X1349" t="str">
            <v>NO</v>
          </cell>
          <cell r="Y1349" t="str">
            <v>NO</v>
          </cell>
          <cell r="AF1349" t="str">
            <v>Saldo de contratación</v>
          </cell>
          <cell r="AG1349" t="str">
            <v>DRA_RREE_07 - Ejecutar las actividades para la elaboración de un documento esquema de incentivos para el fortalecimiento de la calidad de los RREE</v>
          </cell>
          <cell r="AH1349">
            <v>1</v>
          </cell>
          <cell r="AI1349">
            <v>0</v>
          </cell>
          <cell r="AJ1349">
            <v>0</v>
          </cell>
          <cell r="AK1349">
            <v>0</v>
          </cell>
          <cell r="AL1349">
            <v>0</v>
          </cell>
          <cell r="AM1349">
            <v>1</v>
          </cell>
          <cell r="AN1349" t="str">
            <v>DRA_RREE_07</v>
          </cell>
          <cell r="AO1349">
            <v>0.5</v>
          </cell>
          <cell r="AP1349" t="str">
            <v>0</v>
          </cell>
          <cell r="AQ1349">
            <v>0</v>
          </cell>
          <cell r="AR1349" t="str">
            <v>0</v>
          </cell>
          <cell r="AS1349">
            <v>0</v>
          </cell>
          <cell r="AT1349">
            <v>0.5</v>
          </cell>
          <cell r="AU1349">
            <v>0</v>
          </cell>
        </row>
        <row r="1350">
          <cell r="A1350">
            <v>70150325</v>
          </cell>
          <cell r="B1350" t="str">
            <v>GIT Registros Administrativos</v>
          </cell>
          <cell r="C1350" t="str">
            <v>RRAA</v>
          </cell>
          <cell r="D1350" t="str">
            <v>RRAA_GEO_2025_BD</v>
          </cell>
          <cell r="E1350" t="str">
            <v>Registros Administrativos - Geoespacial</v>
          </cell>
          <cell r="F1350" t="str">
            <v>Fortalecimiento de la integración de la información geoespacial</v>
          </cell>
          <cell r="G1350" t="str">
            <v>Bases de datos</v>
          </cell>
          <cell r="H1350" t="str">
            <v>RRAA-Fortalecimiento de la integración de la información geoespacial-Bases de datos</v>
          </cell>
          <cell r="I1350" t="str">
            <v>202300000000101</v>
          </cell>
          <cell r="J1350" t="str">
            <v>DIRECCIÓN TERRITORIAL CENTRAL</v>
          </cell>
          <cell r="K1350" t="str">
            <v>DANE CENTRAL</v>
          </cell>
          <cell r="L1350" t="str">
            <v>Insumo</v>
          </cell>
          <cell r="M1350" t="str">
            <v>Otros_gastos_operativos</v>
          </cell>
          <cell r="N1350">
            <v>1</v>
          </cell>
          <cell r="S1350">
            <v>9725335.2699999996</v>
          </cell>
          <cell r="T1350" t="str">
            <v>2025-10-01</v>
          </cell>
          <cell r="U1350">
            <v>9725335.2699999996</v>
          </cell>
          <cell r="W1350">
            <v>9725335.2699999996</v>
          </cell>
          <cell r="X1350" t="str">
            <v>NO</v>
          </cell>
          <cell r="Y1350" t="str">
            <v>NO</v>
          </cell>
          <cell r="AF1350" t="str">
            <v>Saldo de contratación</v>
          </cell>
          <cell r="AG1350" t="str">
            <v>DRA_RREE_04 -  Actualizar los Directorios Estadísticos en sus variables de identificación, ubicación y contacto, conforme a los ejercicios de integración de bases de datos realizados.</v>
          </cell>
          <cell r="AH1350">
            <v>1</v>
          </cell>
          <cell r="AI1350">
            <v>0</v>
          </cell>
          <cell r="AJ1350">
            <v>0</v>
          </cell>
          <cell r="AK1350">
            <v>0</v>
          </cell>
          <cell r="AL1350">
            <v>0</v>
          </cell>
          <cell r="AM1350">
            <v>1</v>
          </cell>
          <cell r="AN1350" t="str">
            <v>DRA_RREE_04</v>
          </cell>
          <cell r="AO1350">
            <v>9725335.2699999996</v>
          </cell>
          <cell r="AP1350" t="str">
            <v>0</v>
          </cell>
          <cell r="AQ1350">
            <v>0</v>
          </cell>
          <cell r="AR1350" t="str">
            <v>0</v>
          </cell>
          <cell r="AS1350">
            <v>0</v>
          </cell>
          <cell r="AT1350">
            <v>9725335.2699999996</v>
          </cell>
          <cell r="AU1350">
            <v>0</v>
          </cell>
        </row>
        <row r="1351">
          <cell r="A1351">
            <v>4254101125</v>
          </cell>
          <cell r="B1351" t="str">
            <v>Oficina Asesora de Planeación</v>
          </cell>
          <cell r="C1351" t="str">
            <v>OPLAN</v>
          </cell>
          <cell r="D1351" t="str">
            <v>OPLAN_2025_DP</v>
          </cell>
          <cell r="E1351" t="str">
            <v>Planeación</v>
          </cell>
          <cell r="F1351" t="str">
            <v>Fortalecimiento de la capacidad institucional</v>
          </cell>
          <cell r="G1351" t="str">
            <v>Documentos de planeación</v>
          </cell>
          <cell r="H1351" t="str">
            <v>OPLAN-Fortalecimiento de la capacidad institucional-Documentos de planeación</v>
          </cell>
          <cell r="I1351" t="str">
            <v>202300000000098</v>
          </cell>
          <cell r="J1351" t="str">
            <v>DIRECCIÓN TERRITORIAL CENTRAL</v>
          </cell>
          <cell r="K1351" t="str">
            <v>DANE CENTRAL</v>
          </cell>
          <cell r="L1351" t="str">
            <v>Talento Humano</v>
          </cell>
          <cell r="M1351" t="str">
            <v>Profesional Junior</v>
          </cell>
          <cell r="N1351" t="str">
            <v>1</v>
          </cell>
          <cell r="O1351">
            <v>6</v>
          </cell>
          <cell r="P1351" t="str">
            <v>0</v>
          </cell>
          <cell r="Q1351" t="str">
            <v>6.0000000000</v>
          </cell>
          <cell r="R1351">
            <v>100</v>
          </cell>
          <cell r="S1351">
            <v>5500000</v>
          </cell>
          <cell r="T1351" t="str">
            <v>2025-07-01</v>
          </cell>
          <cell r="U1351">
            <v>33000000</v>
          </cell>
          <cell r="V1351">
            <v>33000000</v>
          </cell>
          <cell r="W1351">
            <v>0</v>
          </cell>
          <cell r="X1351" t="str">
            <v>no</v>
          </cell>
          <cell r="Y1351" t="str">
            <v>no</v>
          </cell>
          <cell r="Z1351" t="str">
            <v>103425</v>
          </cell>
          <cell r="AA1351">
            <v>33000000</v>
          </cell>
          <cell r="AB1351">
            <v>0</v>
          </cell>
          <cell r="AC1351" t="str">
            <v>5884</v>
          </cell>
          <cell r="AD1351" t="str">
            <v>Oficina Asesora de Planeación</v>
          </cell>
          <cell r="AF1351" t="str">
            <v>APOYO A TEMAS ETNICOS</v>
          </cell>
          <cell r="AG1351" t="str">
            <v>OPLAN_01-Mantener o aumentar el puntaje del Índice de Desempeño Institucional-IDI del DANE</v>
          </cell>
          <cell r="AH1351">
            <v>1</v>
          </cell>
          <cell r="AI1351" t="str">
            <v/>
          </cell>
          <cell r="AJ1351">
            <v>0</v>
          </cell>
          <cell r="AK1351" t="str">
            <v/>
          </cell>
          <cell r="AL1351">
            <v>0</v>
          </cell>
          <cell r="AM1351">
            <v>1</v>
          </cell>
          <cell r="AN1351" t="str">
            <v>OPLAN_01</v>
          </cell>
          <cell r="AO1351">
            <v>33000000</v>
          </cell>
          <cell r="AP1351" t="str">
            <v/>
          </cell>
          <cell r="AQ1351">
            <v>0</v>
          </cell>
          <cell r="AR1351" t="str">
            <v/>
          </cell>
          <cell r="AS1351">
            <v>0</v>
          </cell>
          <cell r="AT1351">
            <v>33000000</v>
          </cell>
          <cell r="AU1351">
            <v>0</v>
          </cell>
        </row>
        <row r="1352">
          <cell r="A1352">
            <v>3332101125</v>
          </cell>
          <cell r="B1352" t="str">
            <v>Oficina Asesora de Planeación</v>
          </cell>
          <cell r="C1352" t="str">
            <v>OPLAN</v>
          </cell>
          <cell r="D1352" t="str">
            <v>OPLAN_2025_DP</v>
          </cell>
          <cell r="E1352" t="str">
            <v>Planeación</v>
          </cell>
          <cell r="F1352" t="str">
            <v>Fortalecimiento de la capacidad institucional</v>
          </cell>
          <cell r="G1352" t="str">
            <v>Documentos de planeación</v>
          </cell>
          <cell r="H1352" t="str">
            <v>OPLAN-Fortalecimiento de la capacidad institucional-Documentos de planeación</v>
          </cell>
          <cell r="I1352" t="str">
            <v>202300000000098</v>
          </cell>
          <cell r="J1352" t="str">
            <v>DIRECCIÓN TERRITORIAL CENTRAL</v>
          </cell>
          <cell r="K1352" t="str">
            <v>DANE CENTRAL</v>
          </cell>
          <cell r="L1352" t="str">
            <v>Talento Humano</v>
          </cell>
          <cell r="M1352" t="str">
            <v>Profesional Junior</v>
          </cell>
          <cell r="N1352" t="str">
            <v>1</v>
          </cell>
          <cell r="O1352">
            <v>11</v>
          </cell>
          <cell r="P1352" t="str">
            <v>10</v>
          </cell>
          <cell r="Q1352" t="str">
            <v>11.3333333333</v>
          </cell>
          <cell r="R1352">
            <v>100</v>
          </cell>
          <cell r="S1352">
            <v>4740000</v>
          </cell>
          <cell r="T1352" t="str">
            <v>2025-01-20</v>
          </cell>
          <cell r="U1352">
            <v>53720000</v>
          </cell>
          <cell r="V1352">
            <v>53720000</v>
          </cell>
          <cell r="W1352">
            <v>0</v>
          </cell>
          <cell r="X1352" t="str">
            <v>NO</v>
          </cell>
          <cell r="Y1352" t="str">
            <v>NO</v>
          </cell>
          <cell r="Z1352" t="str">
            <v>47225</v>
          </cell>
          <cell r="AA1352">
            <v>53720000</v>
          </cell>
          <cell r="AB1352">
            <v>0</v>
          </cell>
          <cell r="AC1352" t="str">
            <v>687</v>
          </cell>
          <cell r="AD1352" t="str">
            <v>Oficina Asesora de Planeación</v>
          </cell>
          <cell r="AF1352" t="str">
            <v>Liliana Andrea Aguirre Lugo - brindar acompañamiento en las actividades relacionadas con el mantenimiento, seguimiento y mejora de las herramientas del sistema integrado de gestión institucional</v>
          </cell>
          <cell r="AG1352" t="str">
            <v>OPLAN_01-Mantener o aumentar el puntaje del Índice de Desempeño Institucional-IDI del DANE</v>
          </cell>
          <cell r="AH1352">
            <v>0.9</v>
          </cell>
          <cell r="AI1352" t="str">
            <v>OPLAN_02-Alcanzar la ejecución presupuestal de los recursos de inversión y funcionamiento en compromisos</v>
          </cell>
          <cell r="AJ1352">
            <v>0.05</v>
          </cell>
          <cell r="AK1352" t="str">
            <v>OPLAN_03-Alcanzar la ejecución presupuestal de los recursos comprometidos de inversión y funcionamiento en obligaciones</v>
          </cell>
          <cell r="AL1352">
            <v>0.05</v>
          </cell>
          <cell r="AM1352">
            <v>1</v>
          </cell>
          <cell r="AN1352" t="str">
            <v>OPLAN_01</v>
          </cell>
          <cell r="AO1352">
            <v>48348000</v>
          </cell>
          <cell r="AP1352" t="str">
            <v>OPLAN_02</v>
          </cell>
          <cell r="AQ1352">
            <v>2686000</v>
          </cell>
          <cell r="AR1352" t="str">
            <v>OPLAN_03</v>
          </cell>
          <cell r="AS1352">
            <v>2686000</v>
          </cell>
          <cell r="AT1352">
            <v>53720000</v>
          </cell>
          <cell r="AU1352">
            <v>0</v>
          </cell>
        </row>
        <row r="1353">
          <cell r="A1353">
            <v>3331101125</v>
          </cell>
          <cell r="B1353" t="str">
            <v>Oficina Asesora de Planeación</v>
          </cell>
          <cell r="C1353" t="str">
            <v>OPLAN</v>
          </cell>
          <cell r="D1353" t="str">
            <v>OPLAN_2025_DP</v>
          </cell>
          <cell r="E1353" t="str">
            <v>Planeación</v>
          </cell>
          <cell r="F1353" t="str">
            <v>Fortalecimiento de la capacidad institucional</v>
          </cell>
          <cell r="G1353" t="str">
            <v>Documentos de planeación</v>
          </cell>
          <cell r="H1353" t="str">
            <v>OPLAN-Fortalecimiento de la capacidad institucional-Documentos de planeación</v>
          </cell>
          <cell r="I1353" t="str">
            <v>202300000000098</v>
          </cell>
          <cell r="J1353" t="str">
            <v>DIRECCIÓN TERRITORIAL CENTRAL</v>
          </cell>
          <cell r="K1353" t="str">
            <v>DANE CENTRAL</v>
          </cell>
          <cell r="L1353" t="str">
            <v>Talento Humano</v>
          </cell>
          <cell r="M1353" t="str">
            <v>Profesional</v>
          </cell>
          <cell r="N1353" t="str">
            <v>1</v>
          </cell>
          <cell r="O1353">
            <v>11</v>
          </cell>
          <cell r="P1353" t="str">
            <v>17</v>
          </cell>
          <cell r="Q1353" t="str">
            <v>11.5666666667</v>
          </cell>
          <cell r="R1353">
            <v>100</v>
          </cell>
          <cell r="S1353">
            <v>5100000</v>
          </cell>
          <cell r="T1353" t="str">
            <v>2025-01-13</v>
          </cell>
          <cell r="U1353">
            <v>58990000</v>
          </cell>
          <cell r="V1353">
            <v>58990000</v>
          </cell>
          <cell r="W1353">
            <v>0</v>
          </cell>
          <cell r="X1353" t="str">
            <v>NO</v>
          </cell>
          <cell r="Y1353" t="str">
            <v>NO</v>
          </cell>
          <cell r="Z1353" t="str">
            <v>34225</v>
          </cell>
          <cell r="AA1353">
            <v>58990000</v>
          </cell>
          <cell r="AB1353">
            <v>0</v>
          </cell>
          <cell r="AC1353" t="str">
            <v>375</v>
          </cell>
          <cell r="AD1353" t="str">
            <v>Oficina Asesora de Planeación</v>
          </cell>
          <cell r="AF1353" t="str">
            <v>Lizeth Johanna Orozco Gómez - Desarrollar las actividades necesarias frente al seguimiento y reporte de ejecución de los proyectos de inversión</v>
          </cell>
          <cell r="AG1353" t="str">
            <v>OPLAN_02-Alcanzar la ejecución presupuestal de los recursos de inversión y funcionamiento en compromisos</v>
          </cell>
          <cell r="AH1353">
            <v>0.45</v>
          </cell>
          <cell r="AI1353" t="str">
            <v>OPLAN_03-Alcanzar la ejecución presupuestal de los recursos comprometidos de inversión y funcionamiento en obligaciones</v>
          </cell>
          <cell r="AJ1353">
            <v>0.45</v>
          </cell>
          <cell r="AK1353" t="str">
            <v>OPLAN_04-Implementar nuevos desarrollos en la herramienta SPGI, para la gestión de reprogramaciones de recursos y tableros de control para el seguimiento a la ejecución de recursos con la documentación respectiva.</v>
          </cell>
          <cell r="AL1353">
            <v>0.1</v>
          </cell>
          <cell r="AM1353">
            <v>1</v>
          </cell>
          <cell r="AN1353" t="str">
            <v>OPLAN_02</v>
          </cell>
          <cell r="AO1353">
            <v>26545500</v>
          </cell>
          <cell r="AP1353" t="str">
            <v>OPLAN_03</v>
          </cell>
          <cell r="AQ1353">
            <v>26545500</v>
          </cell>
          <cell r="AR1353" t="str">
            <v>OPLAN_04</v>
          </cell>
          <cell r="AS1353">
            <v>5899000</v>
          </cell>
          <cell r="AT1353">
            <v>58990000</v>
          </cell>
          <cell r="AU1353">
            <v>0</v>
          </cell>
        </row>
        <row r="1354">
          <cell r="A1354">
            <v>3330101125</v>
          </cell>
          <cell r="B1354" t="str">
            <v>Oficina Asesora de Planeación</v>
          </cell>
          <cell r="C1354" t="str">
            <v>OPLAN</v>
          </cell>
          <cell r="D1354" t="str">
            <v>OPLAN_2025_DP</v>
          </cell>
          <cell r="E1354" t="str">
            <v>Planeación</v>
          </cell>
          <cell r="F1354" t="str">
            <v>Fortalecimiento de la capacidad institucional</v>
          </cell>
          <cell r="G1354" t="str">
            <v>Documentos de planeación</v>
          </cell>
          <cell r="H1354" t="str">
            <v>OPLAN-Fortalecimiento de la capacidad institucional-Documentos de planeación</v>
          </cell>
          <cell r="I1354" t="str">
            <v>202300000000098</v>
          </cell>
          <cell r="J1354" t="str">
            <v>DIRECCIÓN TERRITORIAL CENTRAL</v>
          </cell>
          <cell r="K1354" t="str">
            <v>DANE CENTRAL</v>
          </cell>
          <cell r="L1354" t="str">
            <v>Talento Humano</v>
          </cell>
          <cell r="M1354" t="str">
            <v>Profesional</v>
          </cell>
          <cell r="N1354" t="str">
            <v>1</v>
          </cell>
          <cell r="O1354">
            <v>10</v>
          </cell>
          <cell r="P1354" t="str">
            <v>25</v>
          </cell>
          <cell r="Q1354" t="str">
            <v>10.8333333333</v>
          </cell>
          <cell r="R1354">
            <v>100</v>
          </cell>
          <cell r="S1354">
            <v>7500000</v>
          </cell>
          <cell r="T1354" t="str">
            <v>2025-01-13</v>
          </cell>
          <cell r="U1354">
            <v>81250000</v>
          </cell>
          <cell r="V1354">
            <v>81250000</v>
          </cell>
          <cell r="W1354">
            <v>0</v>
          </cell>
          <cell r="X1354" t="str">
            <v>no</v>
          </cell>
          <cell r="Y1354" t="str">
            <v>no</v>
          </cell>
          <cell r="Z1354" t="str">
            <v>52225</v>
          </cell>
          <cell r="AA1354">
            <v>81250000</v>
          </cell>
          <cell r="AB1354">
            <v>0</v>
          </cell>
          <cell r="AC1354" t="str">
            <v>1108</v>
          </cell>
          <cell r="AD1354" t="str">
            <v>Oficina Asesora de Planeación</v>
          </cell>
          <cell r="AF1354" t="str">
            <v>Jorge Eduardo Corredor Plazas - Realizar actividades de seguimiento y control de los recursos de la entidad</v>
          </cell>
          <cell r="AG1354" t="str">
            <v>OPLAN_02-Alcanzar la ejecución presupuestal de los recursos de inversión y funcionamiento en compromisos</v>
          </cell>
          <cell r="AH1354">
            <v>0.05</v>
          </cell>
          <cell r="AI1354" t="str">
            <v>OPLAN_03-Alcanzar la ejecución presupuestal de los recursos comprometidos de inversión y funcionamiento en obligaciones</v>
          </cell>
          <cell r="AJ1354">
            <v>0.05</v>
          </cell>
          <cell r="AK1354" t="str">
            <v>OPLAN_04-Implementar nuevos desarrollos en la herramienta SPGI, para la gestión de reprogramaciones de recursos y tableros de control para el seguimiento a la ejecución de recursos con la documentación respectiva.</v>
          </cell>
          <cell r="AL1354">
            <v>0.9</v>
          </cell>
          <cell r="AM1354">
            <v>1</v>
          </cell>
          <cell r="AN1354" t="str">
            <v>OPLAN_02</v>
          </cell>
          <cell r="AO1354">
            <v>4062500</v>
          </cell>
          <cell r="AP1354" t="str">
            <v>OPLAN_03</v>
          </cell>
          <cell r="AQ1354">
            <v>4062500</v>
          </cell>
          <cell r="AR1354" t="str">
            <v>OPLAN_04</v>
          </cell>
          <cell r="AS1354">
            <v>73125000</v>
          </cell>
          <cell r="AT1354">
            <v>81250000</v>
          </cell>
          <cell r="AU1354">
            <v>0</v>
          </cell>
        </row>
        <row r="1355">
          <cell r="A1355">
            <v>3329101125</v>
          </cell>
          <cell r="B1355" t="str">
            <v>Oficina Asesora de Planeación</v>
          </cell>
          <cell r="C1355" t="str">
            <v>OPLAN</v>
          </cell>
          <cell r="D1355" t="str">
            <v>OPLAN_2025_SASG</v>
          </cell>
          <cell r="E1355" t="str">
            <v>Planeación</v>
          </cell>
          <cell r="F1355" t="str">
            <v>Fortalecimiento de la capacidad institucional</v>
          </cell>
          <cell r="G1355" t="str">
            <v>Servicio de actualización del Sistema de Gestión</v>
          </cell>
          <cell r="H1355" t="str">
            <v>OPLAN-Fortalecimiento de la capacidad institucional-Servicio de actualización del Sistema de Gestión</v>
          </cell>
          <cell r="I1355" t="str">
            <v>202300000000098</v>
          </cell>
          <cell r="J1355" t="str">
            <v>DIRECCIÓN TERRITORIAL CENTRAL</v>
          </cell>
          <cell r="K1355" t="str">
            <v>DANE CENTRAL</v>
          </cell>
          <cell r="L1355" t="str">
            <v>Talento Humano</v>
          </cell>
          <cell r="M1355" t="str">
            <v>Profesional</v>
          </cell>
          <cell r="N1355" t="str">
            <v>1</v>
          </cell>
          <cell r="O1355">
            <v>1</v>
          </cell>
          <cell r="P1355" t="str">
            <v>0</v>
          </cell>
          <cell r="Q1355" t="str">
            <v>1.0000000000</v>
          </cell>
          <cell r="R1355">
            <v>100</v>
          </cell>
          <cell r="S1355">
            <v>5500000</v>
          </cell>
          <cell r="T1355" t="str">
            <v>2025-11-03</v>
          </cell>
          <cell r="U1355">
            <v>5500000</v>
          </cell>
          <cell r="W1355">
            <v>5500000</v>
          </cell>
          <cell r="X1355" t="str">
            <v>NO</v>
          </cell>
          <cell r="Y1355" t="str">
            <v>NO</v>
          </cell>
          <cell r="AF1355" t="str">
            <v>Auditor seguridad y salud en el trabajo</v>
          </cell>
          <cell r="AG1355" t="str">
            <v xml:space="preserve">OPLAN_05-Realizar el mantenimiento del Sistema Integrado de gestión bajo los criterios de la norma ISO 9001 </v>
          </cell>
          <cell r="AH1355">
            <v>1</v>
          </cell>
          <cell r="AI1355">
            <v>0</v>
          </cell>
          <cell r="AJ1355">
            <v>0</v>
          </cell>
          <cell r="AK1355">
            <v>0</v>
          </cell>
          <cell r="AL1355">
            <v>0</v>
          </cell>
          <cell r="AM1355">
            <v>1</v>
          </cell>
          <cell r="AN1355" t="str">
            <v>OPLAN_05</v>
          </cell>
          <cell r="AO1355">
            <v>5500000</v>
          </cell>
          <cell r="AP1355" t="str">
            <v>0</v>
          </cell>
          <cell r="AQ1355">
            <v>0</v>
          </cell>
          <cell r="AR1355" t="str">
            <v>0</v>
          </cell>
          <cell r="AS1355">
            <v>0</v>
          </cell>
          <cell r="AT1355">
            <v>5500000</v>
          </cell>
          <cell r="AU1355">
            <v>0</v>
          </cell>
        </row>
        <row r="1356">
          <cell r="A1356">
            <v>2799101125</v>
          </cell>
          <cell r="B1356" t="str">
            <v>Oficina Asesora de Planeación</v>
          </cell>
          <cell r="C1356" t="str">
            <v>OPLAN</v>
          </cell>
          <cell r="D1356" t="str">
            <v>OPLAN_2025_DP</v>
          </cell>
          <cell r="E1356" t="str">
            <v>Planeación</v>
          </cell>
          <cell r="F1356" t="str">
            <v>Fortalecimiento de la capacidad institucional</v>
          </cell>
          <cell r="G1356" t="str">
            <v>Documentos de planeación</v>
          </cell>
          <cell r="H1356" t="str">
            <v>OPLAN-Fortalecimiento de la capacidad institucional-Documentos de planeación</v>
          </cell>
          <cell r="I1356" t="str">
            <v>202300000000098</v>
          </cell>
          <cell r="J1356" t="str">
            <v>DIRECCIÓN TERRITORIAL CENTRAL</v>
          </cell>
          <cell r="K1356" t="str">
            <v>DANE CENTRAL</v>
          </cell>
          <cell r="L1356" t="str">
            <v>Talento Humano</v>
          </cell>
          <cell r="M1356" t="str">
            <v>Profesional</v>
          </cell>
          <cell r="N1356" t="str">
            <v>1</v>
          </cell>
          <cell r="O1356">
            <v>11</v>
          </cell>
          <cell r="P1356" t="str">
            <v>10</v>
          </cell>
          <cell r="Q1356" t="str">
            <v>11.3333333333</v>
          </cell>
          <cell r="R1356">
            <v>100</v>
          </cell>
          <cell r="S1356">
            <v>9200000</v>
          </cell>
          <cell r="T1356" t="str">
            <v>2025-01-20</v>
          </cell>
          <cell r="U1356">
            <v>104266666.67</v>
          </cell>
          <cell r="V1356">
            <v>103960000</v>
          </cell>
          <cell r="W1356">
            <v>306666.67000000179</v>
          </cell>
          <cell r="X1356" t="str">
            <v>no</v>
          </cell>
          <cell r="Y1356" t="str">
            <v>no</v>
          </cell>
          <cell r="Z1356" t="str">
            <v>31525</v>
          </cell>
          <cell r="AA1356">
            <v>103960000</v>
          </cell>
          <cell r="AB1356">
            <v>306666.67000000179</v>
          </cell>
          <cell r="AC1356" t="str">
            <v>224</v>
          </cell>
          <cell r="AD1356" t="str">
            <v>Oficina Asesora de Planeación</v>
          </cell>
          <cell r="AF1356" t="str">
            <v>Cristina Bello Molina_Direccionamiento estrategico MIPG - -</v>
          </cell>
          <cell r="AG1356" t="str">
            <v>OPLAN_01-Mantener o aumentar el puntaje del Índice de Desempeño Institucional-IDI del DANE</v>
          </cell>
          <cell r="AH1356">
            <v>1</v>
          </cell>
          <cell r="AI1356">
            <v>0</v>
          </cell>
          <cell r="AJ1356">
            <v>0</v>
          </cell>
          <cell r="AK1356">
            <v>0</v>
          </cell>
          <cell r="AL1356">
            <v>0</v>
          </cell>
          <cell r="AM1356">
            <v>1</v>
          </cell>
          <cell r="AN1356" t="str">
            <v>OPLAN_01</v>
          </cell>
          <cell r="AO1356">
            <v>104266666.67</v>
          </cell>
          <cell r="AP1356" t="str">
            <v>0</v>
          </cell>
          <cell r="AQ1356">
            <v>0</v>
          </cell>
          <cell r="AR1356" t="str">
            <v>0</v>
          </cell>
          <cell r="AS1356">
            <v>0</v>
          </cell>
          <cell r="AT1356">
            <v>104266666.67</v>
          </cell>
          <cell r="AU1356">
            <v>0</v>
          </cell>
        </row>
        <row r="1357">
          <cell r="A1357">
            <v>2798101125</v>
          </cell>
          <cell r="B1357" t="str">
            <v>Oficina Asesora de Planeación</v>
          </cell>
          <cell r="C1357" t="str">
            <v>OPLAN</v>
          </cell>
          <cell r="D1357" t="str">
            <v>OPLAN_2025_DLT</v>
          </cell>
          <cell r="E1357" t="str">
            <v>Planeación</v>
          </cell>
          <cell r="F1357" t="str">
            <v>Fortalecimiento de la capacidad institucional</v>
          </cell>
          <cell r="G1357" t="str">
            <v>Documentos de lineamientos técnicos</v>
          </cell>
          <cell r="H1357" t="str">
            <v>OPLAN-Fortalecimiento de la capacidad institucional-Documentos de lineamientos técnicos</v>
          </cell>
          <cell r="I1357" t="str">
            <v>202300000000098</v>
          </cell>
          <cell r="J1357" t="str">
            <v>DIRECCIÓN TERRITORIAL CENTRAL</v>
          </cell>
          <cell r="K1357" t="str">
            <v>DANE CENTRAL</v>
          </cell>
          <cell r="L1357" t="str">
            <v>Talento Humano</v>
          </cell>
          <cell r="M1357" t="str">
            <v>Profesional</v>
          </cell>
          <cell r="N1357" t="str">
            <v>1</v>
          </cell>
          <cell r="O1357">
            <v>10</v>
          </cell>
          <cell r="P1357" t="str">
            <v>29</v>
          </cell>
          <cell r="Q1357" t="str">
            <v>10.9666666667</v>
          </cell>
          <cell r="R1357">
            <v>100</v>
          </cell>
          <cell r="S1357">
            <v>7900000</v>
          </cell>
          <cell r="T1357" t="str">
            <v>2025-01-31</v>
          </cell>
          <cell r="U1357">
            <v>86636666.670000002</v>
          </cell>
          <cell r="V1357">
            <v>86636667</v>
          </cell>
          <cell r="W1357">
            <v>-0.32999999821186071</v>
          </cell>
          <cell r="X1357" t="str">
            <v>no</v>
          </cell>
          <cell r="Y1357" t="str">
            <v>no</v>
          </cell>
          <cell r="Z1357" t="str">
            <v>61725</v>
          </cell>
          <cell r="AA1357">
            <v>86636667</v>
          </cell>
          <cell r="AB1357">
            <v>-0.32999999821186071</v>
          </cell>
          <cell r="AC1357" t="str">
            <v>874</v>
          </cell>
          <cell r="AD1357" t="str">
            <v>Oficina Asesora de Planeación</v>
          </cell>
          <cell r="AF1357" t="str">
            <v>Diana María Bonilla Prada_Reestructuración DT - -</v>
          </cell>
          <cell r="AG1357" t="str">
            <v>OPLAN_06-Consolidar el documento de fortalecimiento Institucional y formalización laboral y realizar su radicación de acuerdo con los lineamientos del Departamento Administrativo de la Función Pública  y el plan de trabajo.</v>
          </cell>
          <cell r="AH1357">
            <v>1</v>
          </cell>
          <cell r="AI1357">
            <v>0</v>
          </cell>
          <cell r="AJ1357">
            <v>0</v>
          </cell>
          <cell r="AK1357">
            <v>0</v>
          </cell>
          <cell r="AL1357">
            <v>0</v>
          </cell>
          <cell r="AM1357">
            <v>1</v>
          </cell>
          <cell r="AN1357" t="str">
            <v>OPLAN_06</v>
          </cell>
          <cell r="AO1357">
            <v>86636666.670000002</v>
          </cell>
          <cell r="AP1357" t="str">
            <v>0</v>
          </cell>
          <cell r="AQ1357">
            <v>0</v>
          </cell>
          <cell r="AR1357" t="str">
            <v>0</v>
          </cell>
          <cell r="AS1357">
            <v>0</v>
          </cell>
          <cell r="AT1357">
            <v>86636666.670000002</v>
          </cell>
          <cell r="AU1357">
            <v>0</v>
          </cell>
        </row>
        <row r="1358">
          <cell r="A1358">
            <v>2797101125</v>
          </cell>
          <cell r="B1358" t="str">
            <v>Oficina Asesora de Planeación</v>
          </cell>
          <cell r="C1358" t="str">
            <v>OPLAN</v>
          </cell>
          <cell r="D1358" t="str">
            <v>OPLAN_2025_DLT</v>
          </cell>
          <cell r="E1358" t="str">
            <v>Planeación</v>
          </cell>
          <cell r="F1358" t="str">
            <v>Fortalecimiento de la capacidad institucional</v>
          </cell>
          <cell r="G1358" t="str">
            <v>Documentos de lineamientos técnicos</v>
          </cell>
          <cell r="H1358" t="str">
            <v>OPLAN-Fortalecimiento de la capacidad institucional-Documentos de lineamientos técnicos</v>
          </cell>
          <cell r="I1358" t="str">
            <v>202300000000098</v>
          </cell>
          <cell r="J1358" t="str">
            <v>DIRECCIÓN TERRITORIAL CENTRAL</v>
          </cell>
          <cell r="K1358" t="str">
            <v>DANE CENTRAL</v>
          </cell>
          <cell r="L1358" t="str">
            <v>Talento Humano</v>
          </cell>
          <cell r="M1358" t="str">
            <v>Profesional</v>
          </cell>
          <cell r="N1358" t="str">
            <v>1</v>
          </cell>
          <cell r="O1358">
            <v>11</v>
          </cell>
          <cell r="P1358" t="str">
            <v>2</v>
          </cell>
          <cell r="Q1358" t="str">
            <v>11.0666666667</v>
          </cell>
          <cell r="R1358">
            <v>100</v>
          </cell>
          <cell r="S1358">
            <v>9200000</v>
          </cell>
          <cell r="T1358" t="str">
            <v>2025-01-31</v>
          </cell>
          <cell r="U1358">
            <v>101813333.33</v>
          </cell>
          <cell r="V1358">
            <v>100893333.33</v>
          </cell>
          <cell r="W1358">
            <v>920000</v>
          </cell>
          <cell r="X1358" t="str">
            <v>no</v>
          </cell>
          <cell r="Y1358" t="str">
            <v>no</v>
          </cell>
          <cell r="Z1358" t="str">
            <v>37325</v>
          </cell>
          <cell r="AA1358">
            <v>100893333.33</v>
          </cell>
          <cell r="AB1358">
            <v>920000</v>
          </cell>
          <cell r="AC1358" t="str">
            <v>483</v>
          </cell>
          <cell r="AD1358" t="str">
            <v>Oficina Asesora de Planeación</v>
          </cell>
          <cell r="AF1358" t="str">
            <v>Diana Karina Bernal Hernández_Reestructuración DT - -</v>
          </cell>
          <cell r="AG1358" t="str">
            <v>OPLAN_06-Consolidar el documento de fortalecimiento Institucional y formalización laboral y realizar su radicación de acuerdo con los lineamientos del Departamento Administrativo de la Función Pública  y el plan de trabajo.</v>
          </cell>
          <cell r="AH1358">
            <v>1</v>
          </cell>
          <cell r="AI1358">
            <v>0</v>
          </cell>
          <cell r="AJ1358">
            <v>0</v>
          </cell>
          <cell r="AK1358">
            <v>0</v>
          </cell>
          <cell r="AL1358">
            <v>0</v>
          </cell>
          <cell r="AM1358">
            <v>1</v>
          </cell>
          <cell r="AN1358" t="str">
            <v>OPLAN_06</v>
          </cell>
          <cell r="AO1358">
            <v>101813333.33</v>
          </cell>
          <cell r="AP1358" t="str">
            <v>0</v>
          </cell>
          <cell r="AQ1358">
            <v>0</v>
          </cell>
          <cell r="AR1358" t="str">
            <v>0</v>
          </cell>
          <cell r="AS1358">
            <v>0</v>
          </cell>
          <cell r="AT1358">
            <v>101813333.33</v>
          </cell>
          <cell r="AU1358">
            <v>0</v>
          </cell>
        </row>
        <row r="1359">
          <cell r="A1359">
            <v>2796101125</v>
          </cell>
          <cell r="B1359" t="str">
            <v>Oficina Asesora de Planeación</v>
          </cell>
          <cell r="C1359" t="str">
            <v>OPLAN</v>
          </cell>
          <cell r="D1359" t="str">
            <v>OPLAN_2025_DP</v>
          </cell>
          <cell r="E1359" t="str">
            <v>Planeación</v>
          </cell>
          <cell r="F1359" t="str">
            <v>Fortalecimiento de la capacidad institucional</v>
          </cell>
          <cell r="G1359" t="str">
            <v>Documentos de planeación</v>
          </cell>
          <cell r="H1359" t="str">
            <v>OPLAN-Fortalecimiento de la capacidad institucional-Documentos de planeación</v>
          </cell>
          <cell r="I1359" t="str">
            <v>202300000000098</v>
          </cell>
          <cell r="J1359" t="str">
            <v>DIRECCIÓN TERRITORIAL CENTRAL</v>
          </cell>
          <cell r="K1359" t="str">
            <v>DANE CENTRAL</v>
          </cell>
          <cell r="L1359" t="str">
            <v>Talento Humano</v>
          </cell>
          <cell r="M1359" t="str">
            <v>Profesional</v>
          </cell>
          <cell r="N1359" t="str">
            <v>1</v>
          </cell>
          <cell r="O1359">
            <v>11</v>
          </cell>
          <cell r="P1359" t="str">
            <v>14</v>
          </cell>
          <cell r="Q1359" t="str">
            <v>11.4666666667</v>
          </cell>
          <cell r="R1359">
            <v>100</v>
          </cell>
          <cell r="S1359">
            <v>7500000</v>
          </cell>
          <cell r="T1359" t="str">
            <v>2025-02-06</v>
          </cell>
          <cell r="U1359">
            <v>86000000</v>
          </cell>
          <cell r="V1359">
            <v>86000000</v>
          </cell>
          <cell r="W1359">
            <v>0</v>
          </cell>
          <cell r="X1359" t="str">
            <v>NO</v>
          </cell>
          <cell r="Y1359" t="str">
            <v>NO</v>
          </cell>
          <cell r="Z1359" t="str">
            <v>11925</v>
          </cell>
          <cell r="AA1359">
            <v>86000000</v>
          </cell>
          <cell r="AB1359">
            <v>0</v>
          </cell>
          <cell r="AC1359" t="str">
            <v>4996</v>
          </cell>
          <cell r="AD1359" t="str">
            <v>Oficina Asesora de Planeación</v>
          </cell>
          <cell r="AF1359" t="str">
            <v>PRIORITARIOJuan Camilo Rodriguez_FONDANE - -</v>
          </cell>
          <cell r="AG1359" t="str">
            <v>OPLAN_02-Alcanzar la ejecución presupuestal de los recursos de inversión y funcionamiento en compromisos</v>
          </cell>
          <cell r="AH1359">
            <v>0.45</v>
          </cell>
          <cell r="AI1359" t="str">
            <v>OPLAN_03-Alcanzar la ejecución presupuestal de los recursos comprometidos de inversión y funcionamiento en obligaciones</v>
          </cell>
          <cell r="AJ1359">
            <v>0.45</v>
          </cell>
          <cell r="AK1359" t="str">
            <v>OPLAN_04-Implementar nuevos desarrollos en la herramienta SPGI, para la gestión de reprogramaciones de recursos y tableros de control para el seguimiento a la ejecución de recursos con la documentación respectiva.</v>
          </cell>
          <cell r="AL1359">
            <v>0.1</v>
          </cell>
          <cell r="AM1359">
            <v>1</v>
          </cell>
          <cell r="AN1359" t="str">
            <v>OPLAN_02</v>
          </cell>
          <cell r="AO1359">
            <v>38700000</v>
          </cell>
          <cell r="AP1359" t="str">
            <v>OPLAN_03</v>
          </cell>
          <cell r="AQ1359">
            <v>38700000</v>
          </cell>
          <cell r="AR1359" t="str">
            <v>OPLAN_04</v>
          </cell>
          <cell r="AS1359">
            <v>8600000</v>
          </cell>
          <cell r="AT1359">
            <v>86000000</v>
          </cell>
          <cell r="AU1359">
            <v>0</v>
          </cell>
        </row>
        <row r="1360">
          <cell r="A1360">
            <v>2794101125</v>
          </cell>
          <cell r="B1360" t="str">
            <v>Oficina Asesora de Planeación</v>
          </cell>
          <cell r="C1360" t="str">
            <v>OPLAN</v>
          </cell>
          <cell r="D1360" t="str">
            <v>OPLAN_2025_DP</v>
          </cell>
          <cell r="E1360" t="str">
            <v>Planeación</v>
          </cell>
          <cell r="F1360" t="str">
            <v>Fortalecimiento de la capacidad institucional</v>
          </cell>
          <cell r="G1360" t="str">
            <v>Documentos de planeación</v>
          </cell>
          <cell r="H1360" t="str">
            <v>OPLAN-Fortalecimiento de la capacidad institucional-Documentos de planeación</v>
          </cell>
          <cell r="I1360" t="str">
            <v>202300000000098</v>
          </cell>
          <cell r="J1360" t="str">
            <v>DIRECCIÓN TERRITORIAL CENTRAL</v>
          </cell>
          <cell r="K1360" t="str">
            <v>DANE CENTRAL</v>
          </cell>
          <cell r="L1360" t="str">
            <v>Talento Humano</v>
          </cell>
          <cell r="M1360" t="str">
            <v>Profesional</v>
          </cell>
          <cell r="N1360" t="str">
            <v>1</v>
          </cell>
          <cell r="O1360">
            <v>11</v>
          </cell>
          <cell r="P1360" t="str">
            <v>27</v>
          </cell>
          <cell r="Q1360" t="str">
            <v>11.9000000000</v>
          </cell>
          <cell r="R1360">
            <v>100</v>
          </cell>
          <cell r="S1360">
            <v>8500000</v>
          </cell>
          <cell r="T1360" t="str">
            <v>2025-01-06</v>
          </cell>
          <cell r="U1360">
            <v>101150000</v>
          </cell>
          <cell r="V1360">
            <v>101150000</v>
          </cell>
          <cell r="W1360">
            <v>0</v>
          </cell>
          <cell r="X1360" t="str">
            <v>NO</v>
          </cell>
          <cell r="Y1360" t="str">
            <v>NO</v>
          </cell>
          <cell r="Z1360" t="str">
            <v>325</v>
          </cell>
          <cell r="AA1360">
            <v>101150000</v>
          </cell>
          <cell r="AB1360">
            <v>0</v>
          </cell>
          <cell r="AC1360" t="str">
            <v>2062</v>
          </cell>
          <cell r="AD1360" t="str">
            <v>Oficina Asesora de Planeación</v>
          </cell>
          <cell r="AF1360" t="str">
            <v>PRIORITARIOFransisco Lesmes_Ingeniero desarrollador - -</v>
          </cell>
          <cell r="AG1360" t="str">
            <v>OPLAN_04-Implementar nuevos desarrollos en la herramienta SPGI, para la gestión de reprogramaciones de recursos y tableros de control para el seguimiento a la ejecución de recursos con la documentación respectiva.</v>
          </cell>
          <cell r="AH1360">
            <v>1</v>
          </cell>
          <cell r="AI1360">
            <v>0</v>
          </cell>
          <cell r="AJ1360">
            <v>0</v>
          </cell>
          <cell r="AK1360">
            <v>0</v>
          </cell>
          <cell r="AL1360">
            <v>0</v>
          </cell>
          <cell r="AM1360">
            <v>1</v>
          </cell>
          <cell r="AN1360" t="str">
            <v>OPLAN_04</v>
          </cell>
          <cell r="AO1360">
            <v>101150000</v>
          </cell>
          <cell r="AP1360" t="str">
            <v>0</v>
          </cell>
          <cell r="AQ1360">
            <v>0</v>
          </cell>
          <cell r="AR1360" t="str">
            <v>0</v>
          </cell>
          <cell r="AS1360">
            <v>0</v>
          </cell>
          <cell r="AT1360">
            <v>101150000</v>
          </cell>
          <cell r="AU1360">
            <v>0</v>
          </cell>
        </row>
        <row r="1361">
          <cell r="A1361">
            <v>2795101125</v>
          </cell>
          <cell r="B1361" t="str">
            <v>Oficina Asesora de Planeación</v>
          </cell>
          <cell r="C1361" t="str">
            <v>OPLAN</v>
          </cell>
          <cell r="D1361" t="str">
            <v>OPLAN_2025_SASG</v>
          </cell>
          <cell r="E1361" t="str">
            <v>Planeación</v>
          </cell>
          <cell r="F1361" t="str">
            <v>Fortalecimiento de la capacidad institucional</v>
          </cell>
          <cell r="G1361" t="str">
            <v>Servicio de actualización del Sistema de Gestión</v>
          </cell>
          <cell r="H1361" t="str">
            <v>OPLAN-Fortalecimiento de la capacidad institucional-Servicio de actualización del Sistema de Gestión</v>
          </cell>
          <cell r="I1361" t="str">
            <v>202300000000098</v>
          </cell>
          <cell r="J1361" t="str">
            <v>DIRECCIÓN TERRITORIAL CENTRAL</v>
          </cell>
          <cell r="K1361" t="str">
            <v>DANE CENTRAL</v>
          </cell>
          <cell r="L1361" t="str">
            <v>Talento Humano</v>
          </cell>
          <cell r="M1361" t="str">
            <v>Profesional</v>
          </cell>
          <cell r="N1361" t="str">
            <v>1</v>
          </cell>
          <cell r="O1361">
            <v>11</v>
          </cell>
          <cell r="P1361" t="str">
            <v>2</v>
          </cell>
          <cell r="Q1361" t="str">
            <v>11.0666666667</v>
          </cell>
          <cell r="R1361">
            <v>100</v>
          </cell>
          <cell r="S1361">
            <v>5100000</v>
          </cell>
          <cell r="T1361" t="str">
            <v>2025-01-28</v>
          </cell>
          <cell r="U1361">
            <v>56440000</v>
          </cell>
          <cell r="V1361">
            <v>56440000</v>
          </cell>
          <cell r="W1361">
            <v>0</v>
          </cell>
          <cell r="X1361" t="str">
            <v>NO</v>
          </cell>
          <cell r="Y1361" t="str">
            <v>NO</v>
          </cell>
          <cell r="Z1361" t="str">
            <v>12125</v>
          </cell>
          <cell r="AA1361">
            <v>56440000</v>
          </cell>
          <cell r="AB1361">
            <v>0</v>
          </cell>
          <cell r="AC1361" t="str">
            <v>4995</v>
          </cell>
          <cell r="AD1361" t="str">
            <v>Oficina Asesora de Planeación</v>
          </cell>
          <cell r="AF1361" t="str">
            <v>PRIORITARIOLegni Yesenia Diaz_Isolución - -</v>
          </cell>
          <cell r="AG1361" t="str">
            <v xml:space="preserve">OPLAN_05-Realizar el mantenimiento del Sistema Integrado de gestión bajo los criterios de la norma ISO 9001 </v>
          </cell>
          <cell r="AH1361">
            <v>0.7</v>
          </cell>
          <cell r="AI1361" t="str">
            <v>OPLAN_08-Documentación complementaria de operaciones estadísticas revisada de acuerdo con la metodología definida-Línea base 50%</v>
          </cell>
          <cell r="AJ1361">
            <v>0.3</v>
          </cell>
          <cell r="AK1361">
            <v>0</v>
          </cell>
          <cell r="AL1361">
            <v>0</v>
          </cell>
          <cell r="AM1361">
            <v>1</v>
          </cell>
          <cell r="AN1361" t="str">
            <v>OPLAN_05</v>
          </cell>
          <cell r="AO1361">
            <v>39508000</v>
          </cell>
          <cell r="AP1361" t="str">
            <v>OPLAN_08</v>
          </cell>
          <cell r="AQ1361">
            <v>16932000</v>
          </cell>
          <cell r="AR1361" t="str">
            <v>0</v>
          </cell>
          <cell r="AS1361">
            <v>0</v>
          </cell>
          <cell r="AT1361">
            <v>56440000</v>
          </cell>
          <cell r="AU1361">
            <v>0</v>
          </cell>
        </row>
        <row r="1362">
          <cell r="A1362">
            <v>4764101125</v>
          </cell>
          <cell r="B1362" t="str">
            <v>Oficina Asesora de Planeación</v>
          </cell>
          <cell r="C1362" t="str">
            <v>OPLAN</v>
          </cell>
          <cell r="D1362" t="str">
            <v>OPLAN_2025_DP</v>
          </cell>
          <cell r="E1362" t="str">
            <v>Planeación</v>
          </cell>
          <cell r="F1362" t="str">
            <v>Fortalecimiento de la capacidad institucional</v>
          </cell>
          <cell r="G1362" t="str">
            <v>Documentos de planeación</v>
          </cell>
          <cell r="H1362" t="str">
            <v>OPLAN-Fortalecimiento de la capacidad institucional-Documentos de planeación</v>
          </cell>
          <cell r="I1362" t="str">
            <v>202300000000098</v>
          </cell>
          <cell r="J1362" t="str">
            <v>DIRECCIÓN TERRITORIAL CENTRAL</v>
          </cell>
          <cell r="K1362" t="str">
            <v>DANE CENTRAL</v>
          </cell>
          <cell r="L1362" t="str">
            <v>Talento Humano</v>
          </cell>
          <cell r="M1362" t="str">
            <v>Profesional</v>
          </cell>
          <cell r="N1362" t="str">
            <v>1</v>
          </cell>
          <cell r="O1362">
            <v>2</v>
          </cell>
          <cell r="P1362" t="str">
            <v>0</v>
          </cell>
          <cell r="Q1362" t="str">
            <v>2.0000000000</v>
          </cell>
          <cell r="R1362">
            <v>100</v>
          </cell>
          <cell r="S1362">
            <v>7500000</v>
          </cell>
          <cell r="T1362" t="str">
            <v>2025-08-11</v>
          </cell>
          <cell r="U1362">
            <v>15000000</v>
          </cell>
          <cell r="V1362">
            <v>15000000</v>
          </cell>
          <cell r="W1362">
            <v>0</v>
          </cell>
          <cell r="X1362" t="str">
            <v>NO</v>
          </cell>
          <cell r="Y1362" t="str">
            <v>NO</v>
          </cell>
          <cell r="Z1362" t="str">
            <v>107825</v>
          </cell>
          <cell r="AA1362">
            <v>15000000</v>
          </cell>
          <cell r="AB1362">
            <v>0</v>
          </cell>
          <cell r="AC1362" t="str">
            <v>6512</v>
          </cell>
          <cell r="AD1362" t="str">
            <v>Oficina Asesora de Planeación</v>
          </cell>
          <cell r="AF1362" t="str">
            <v>CARLOS ROBERTO BONILLA - Documental</v>
          </cell>
          <cell r="AG1362" t="str">
            <v>OPLAN_08-Documentación complementaria de operaciones estadísticas revisada de acuerdo con la metodología definida-Línea base 50%</v>
          </cell>
          <cell r="AH1362">
            <v>1</v>
          </cell>
          <cell r="AI1362"/>
          <cell r="AJ1362">
            <v>0</v>
          </cell>
          <cell r="AK1362" t="str">
            <v/>
          </cell>
          <cell r="AL1362">
            <v>0</v>
          </cell>
          <cell r="AM1362">
            <v>1</v>
          </cell>
          <cell r="AN1362" t="str">
            <v>OPLAN_08</v>
          </cell>
          <cell r="AO1362">
            <v>15000000</v>
          </cell>
          <cell r="AP1362" t="str">
            <v/>
          </cell>
          <cell r="AQ1362">
            <v>0</v>
          </cell>
          <cell r="AR1362" t="str">
            <v/>
          </cell>
          <cell r="AS1362">
            <v>0</v>
          </cell>
          <cell r="AT1362">
            <v>15000000</v>
          </cell>
          <cell r="AU1362">
            <v>0</v>
          </cell>
        </row>
        <row r="1363">
          <cell r="A1363">
            <v>2793101125</v>
          </cell>
          <cell r="B1363" t="str">
            <v>Oficina Asesora de Planeación</v>
          </cell>
          <cell r="C1363" t="str">
            <v>OPLAN</v>
          </cell>
          <cell r="D1363" t="str">
            <v>OPLAN_2025_DP</v>
          </cell>
          <cell r="E1363" t="str">
            <v>Planeación</v>
          </cell>
          <cell r="F1363" t="str">
            <v>Fortalecimiento de la capacidad institucional</v>
          </cell>
          <cell r="G1363" t="str">
            <v>Documentos de planeación</v>
          </cell>
          <cell r="H1363" t="str">
            <v>OPLAN-Fortalecimiento de la capacidad institucional-Documentos de planeación</v>
          </cell>
          <cell r="I1363" t="str">
            <v>202300000000098</v>
          </cell>
          <cell r="J1363" t="str">
            <v>DIRECCIÓN TERRITORIAL CENTRAL</v>
          </cell>
          <cell r="K1363" t="str">
            <v>DANE CENTRAL</v>
          </cell>
          <cell r="L1363" t="str">
            <v>Talento Humano</v>
          </cell>
          <cell r="M1363" t="str">
            <v>Profesional</v>
          </cell>
          <cell r="N1363" t="str">
            <v>1</v>
          </cell>
          <cell r="O1363">
            <v>11</v>
          </cell>
          <cell r="P1363" t="str">
            <v>28</v>
          </cell>
          <cell r="Q1363" t="str">
            <v>11.9333333333</v>
          </cell>
          <cell r="R1363">
            <v>100</v>
          </cell>
          <cell r="S1363">
            <v>10000000</v>
          </cell>
          <cell r="T1363" t="str">
            <v>2025-01-03</v>
          </cell>
          <cell r="U1363">
            <v>119333333.33</v>
          </cell>
          <cell r="V1363">
            <v>119000000</v>
          </cell>
          <cell r="W1363">
            <v>333333.32999999821</v>
          </cell>
          <cell r="X1363" t="str">
            <v>no</v>
          </cell>
          <cell r="Y1363" t="str">
            <v>no</v>
          </cell>
          <cell r="Z1363" t="str">
            <v>1125</v>
          </cell>
          <cell r="AA1363">
            <v>119000000</v>
          </cell>
          <cell r="AB1363">
            <v>333333.32999999821</v>
          </cell>
          <cell r="AC1363" t="str">
            <v>2061</v>
          </cell>
          <cell r="AD1363" t="str">
            <v>Oficina Asesora de Planeación</v>
          </cell>
          <cell r="AF1363" t="str">
            <v>PRIORITARIO_Ivonne Barbosa _Presupuesto - -</v>
          </cell>
          <cell r="AG1363" t="str">
            <v>OPLAN_02-Alcanzar la ejecución presupuestal de los recursos de inversión y funcionamiento en compromisos</v>
          </cell>
          <cell r="AH1363">
            <v>0.45</v>
          </cell>
          <cell r="AI1363" t="str">
            <v>OPLAN_03-Alcanzar la ejecución presupuestal de los recursos comprometidos de inversión y funcionamiento en obligaciones</v>
          </cell>
          <cell r="AJ1363">
            <v>0.45</v>
          </cell>
          <cell r="AK1363" t="str">
            <v>OPLAN_04-Implementar nuevos desarrollos en la herramienta SPGI, para la gestión de reprogramaciones de recursos y tableros de control para el seguimiento a la ejecución de recursos con la documentación respectiva.</v>
          </cell>
          <cell r="AL1363">
            <v>0.1</v>
          </cell>
          <cell r="AM1363">
            <v>1</v>
          </cell>
          <cell r="AN1363" t="str">
            <v>OPLAN_02</v>
          </cell>
          <cell r="AO1363">
            <v>53699999.998499997</v>
          </cell>
          <cell r="AP1363" t="str">
            <v>OPLAN_03</v>
          </cell>
          <cell r="AQ1363">
            <v>53699999.998499997</v>
          </cell>
          <cell r="AR1363" t="str">
            <v>OPLAN_04</v>
          </cell>
          <cell r="AS1363">
            <v>11933333.333000001</v>
          </cell>
          <cell r="AT1363">
            <v>119333333.33</v>
          </cell>
          <cell r="AU1363">
            <v>0</v>
          </cell>
        </row>
        <row r="1364">
          <cell r="A1364">
            <v>3328101125</v>
          </cell>
          <cell r="B1364" t="str">
            <v>Oficina Asesora de Planeación</v>
          </cell>
          <cell r="C1364" t="str">
            <v>OPLAN</v>
          </cell>
          <cell r="D1364" t="str">
            <v>OPLAN_2025_SASG</v>
          </cell>
          <cell r="E1364" t="str">
            <v>Planeación</v>
          </cell>
          <cell r="F1364" t="str">
            <v>Fortalecimiento de la capacidad institucional</v>
          </cell>
          <cell r="G1364" t="str">
            <v>Servicio de actualización del Sistema de Gestión</v>
          </cell>
          <cell r="H1364" t="str">
            <v>OPLAN-Fortalecimiento de la capacidad institucional-Servicio de actualización del Sistema de Gestión</v>
          </cell>
          <cell r="I1364" t="str">
            <v>202300000000098</v>
          </cell>
          <cell r="J1364" t="str">
            <v>DIRECCIÓN TERRITORIAL CENTRAL</v>
          </cell>
          <cell r="K1364" t="str">
            <v>DANE CENTRAL</v>
          </cell>
          <cell r="L1364" t="str">
            <v>Talento Humano</v>
          </cell>
          <cell r="M1364" t="str">
            <v>Profesional</v>
          </cell>
          <cell r="N1364" t="str">
            <v>1</v>
          </cell>
          <cell r="O1364">
            <v>2</v>
          </cell>
          <cell r="P1364" t="str">
            <v>25</v>
          </cell>
          <cell r="Q1364" t="str">
            <v>2.8333333333</v>
          </cell>
          <cell r="R1364">
            <v>100</v>
          </cell>
          <cell r="S1364">
            <v>5750000</v>
          </cell>
          <cell r="T1364" t="str">
            <v>2025-02-06</v>
          </cell>
          <cell r="U1364">
            <v>16291666.67</v>
          </cell>
          <cell r="V1364">
            <v>16291666.67</v>
          </cell>
          <cell r="W1364">
            <v>0</v>
          </cell>
          <cell r="X1364" t="str">
            <v>no</v>
          </cell>
          <cell r="Y1364" t="str">
            <v>no</v>
          </cell>
          <cell r="Z1364" t="str">
            <v>49525</v>
          </cell>
          <cell r="AA1364">
            <v>16291666.67</v>
          </cell>
          <cell r="AB1364">
            <v>0</v>
          </cell>
          <cell r="AC1364" t="str">
            <v>842</v>
          </cell>
          <cell r="AD1364" t="str">
            <v>Oficina Asesora de Planeación</v>
          </cell>
          <cell r="AF1364" t="str">
            <v>Ana Sofia Carvajal - Realizar la revisión y ajuste de la documentación técnica perteneciente a las operaciones estadísticas</v>
          </cell>
          <cell r="AG1364" t="str">
            <v>OPLAN_08-Documentación complementaria de operaciones estadísticas revisada de acuerdo con la metodología definida-Línea base 50%</v>
          </cell>
          <cell r="AH1364">
            <v>1</v>
          </cell>
          <cell r="AI1364"/>
          <cell r="AJ1364">
            <v>0</v>
          </cell>
          <cell r="AK1364">
            <v>0</v>
          </cell>
          <cell r="AL1364">
            <v>0</v>
          </cell>
          <cell r="AM1364">
            <v>1</v>
          </cell>
          <cell r="AN1364" t="str">
            <v>OPLAN_08</v>
          </cell>
          <cell r="AO1364">
            <v>16291666.67</v>
          </cell>
          <cell r="AP1364" t="str">
            <v/>
          </cell>
          <cell r="AQ1364">
            <v>0</v>
          </cell>
          <cell r="AR1364" t="str">
            <v>0</v>
          </cell>
          <cell r="AS1364">
            <v>0</v>
          </cell>
          <cell r="AT1364">
            <v>16291666.67</v>
          </cell>
          <cell r="AU1364">
            <v>0</v>
          </cell>
        </row>
        <row r="1365">
          <cell r="A1365">
            <v>4178101125</v>
          </cell>
          <cell r="B1365" t="str">
            <v>Oficina Asesora de Planeación</v>
          </cell>
          <cell r="C1365" t="str">
            <v>OPLAN</v>
          </cell>
          <cell r="D1365" t="str">
            <v>OPLAN_2025_SASG</v>
          </cell>
          <cell r="E1365" t="str">
            <v>Planeación</v>
          </cell>
          <cell r="F1365" t="str">
            <v>Fortalecimiento de la capacidad institucional</v>
          </cell>
          <cell r="G1365" t="str">
            <v>Servicio de actualización del Sistema de Gestión</v>
          </cell>
          <cell r="H1365" t="str">
            <v>OPLAN-Fortalecimiento de la capacidad institucional-Servicio de actualización del Sistema de Gestión</v>
          </cell>
          <cell r="I1365" t="str">
            <v>202300000000098</v>
          </cell>
          <cell r="J1365" t="str">
            <v>DIRECCIÓN TERRITORIAL CENTRAL</v>
          </cell>
          <cell r="K1365" t="str">
            <v>DANE CENTRAL</v>
          </cell>
          <cell r="L1365" t="str">
            <v>Talento Humano</v>
          </cell>
          <cell r="M1365" t="str">
            <v>Profesional</v>
          </cell>
          <cell r="N1365" t="str">
            <v>1</v>
          </cell>
          <cell r="O1365">
            <v>7</v>
          </cell>
          <cell r="P1365" t="str">
            <v>0</v>
          </cell>
          <cell r="Q1365" t="str">
            <v>7.0000000000</v>
          </cell>
          <cell r="R1365">
            <v>100</v>
          </cell>
          <cell r="S1365">
            <v>5750000</v>
          </cell>
          <cell r="T1365" t="str">
            <v>2025-06-01</v>
          </cell>
          <cell r="U1365">
            <v>40250000</v>
          </cell>
          <cell r="V1365">
            <v>40250000</v>
          </cell>
          <cell r="W1365">
            <v>0</v>
          </cell>
          <cell r="X1365" t="str">
            <v>no</v>
          </cell>
          <cell r="Y1365" t="str">
            <v>no</v>
          </cell>
          <cell r="Z1365" t="str">
            <v>100725</v>
          </cell>
          <cell r="AA1365">
            <v>40250000</v>
          </cell>
          <cell r="AB1365">
            <v>0</v>
          </cell>
          <cell r="AC1365" t="str">
            <v>5707</v>
          </cell>
          <cell r="AD1365" t="str">
            <v>Oficina Asesora de Planeación</v>
          </cell>
          <cell r="AF1365" t="str">
            <v>Oscar Erazo</v>
          </cell>
          <cell r="AG1365" t="str">
            <v>OPLAN_08-Documentación complementaria de operaciones estadísticas revisada de acuerdo con la metodología definida-Línea base 50%</v>
          </cell>
          <cell r="AH1365">
            <v>1</v>
          </cell>
          <cell r="AI1365"/>
          <cell r="AJ1365">
            <v>0</v>
          </cell>
          <cell r="AK1365">
            <v>0</v>
          </cell>
          <cell r="AL1365">
            <v>0</v>
          </cell>
          <cell r="AM1365">
            <v>1</v>
          </cell>
          <cell r="AN1365" t="str">
            <v>OPLAN_08</v>
          </cell>
          <cell r="AO1365">
            <v>40250000</v>
          </cell>
          <cell r="AP1365" t="str">
            <v/>
          </cell>
          <cell r="AQ1365">
            <v>0</v>
          </cell>
          <cell r="AR1365" t="str">
            <v>0</v>
          </cell>
          <cell r="AS1365">
            <v>0</v>
          </cell>
          <cell r="AT1365">
            <v>40250000</v>
          </cell>
          <cell r="AU1365">
            <v>0</v>
          </cell>
        </row>
        <row r="1366">
          <cell r="A1366">
            <v>2801101125</v>
          </cell>
          <cell r="B1366" t="str">
            <v>Oficina Asesora de Planeación</v>
          </cell>
          <cell r="C1366" t="str">
            <v>OPLAN</v>
          </cell>
          <cell r="D1366" t="str">
            <v>OPLAN_2025_DP</v>
          </cell>
          <cell r="E1366" t="str">
            <v>Planeación</v>
          </cell>
          <cell r="F1366" t="str">
            <v>Fortalecimiento de la capacidad institucional</v>
          </cell>
          <cell r="G1366" t="str">
            <v>Documentos de planeación</v>
          </cell>
          <cell r="H1366" t="str">
            <v>OPLAN-Fortalecimiento de la capacidad institucional-Documentos de planeación</v>
          </cell>
          <cell r="I1366" t="str">
            <v>202300000000098</v>
          </cell>
          <cell r="J1366" t="str">
            <v>DIRECCIÓN TERRITORIAL CENTRAL</v>
          </cell>
          <cell r="K1366" t="str">
            <v>DANE CENTRAL</v>
          </cell>
          <cell r="L1366" t="str">
            <v>Talento Humano</v>
          </cell>
          <cell r="M1366" t="str">
            <v>Profesional</v>
          </cell>
          <cell r="N1366" t="str">
            <v>1</v>
          </cell>
          <cell r="O1366">
            <v>10</v>
          </cell>
          <cell r="P1366" t="str">
            <v>28</v>
          </cell>
          <cell r="Q1366" t="str">
            <v>10.9333333333</v>
          </cell>
          <cell r="R1366">
            <v>100</v>
          </cell>
          <cell r="S1366">
            <v>7300000</v>
          </cell>
          <cell r="T1366" t="str">
            <v>2025-01-14</v>
          </cell>
          <cell r="U1366">
            <v>79813333.329999998</v>
          </cell>
          <cell r="V1366">
            <v>79813333.329999998</v>
          </cell>
          <cell r="W1366">
            <v>0</v>
          </cell>
          <cell r="X1366" t="str">
            <v>no</v>
          </cell>
          <cell r="Y1366" t="str">
            <v>no</v>
          </cell>
          <cell r="Z1366" t="str">
            <v>47525</v>
          </cell>
          <cell r="AA1366">
            <v>79813333.329999998</v>
          </cell>
          <cell r="AB1366">
            <v>0</v>
          </cell>
          <cell r="AC1366" t="str">
            <v>788</v>
          </cell>
          <cell r="AD1366" t="str">
            <v>Oficina Asesora de Planeación</v>
          </cell>
          <cell r="AF1366" t="str">
            <v>Ana María Albarracín Quintero_Secretaría Técnica del Comité Directivo  - -</v>
          </cell>
          <cell r="AG1366" t="str">
            <v>OPLAN_01-Mantener o aumentar el puntaje del Índice de Desempeño Institucional-IDI del DANE</v>
          </cell>
          <cell r="AH1366">
            <v>1</v>
          </cell>
          <cell r="AI1366">
            <v>0</v>
          </cell>
          <cell r="AJ1366">
            <v>0</v>
          </cell>
          <cell r="AK1366">
            <v>0</v>
          </cell>
          <cell r="AL1366">
            <v>0</v>
          </cell>
          <cell r="AM1366">
            <v>1</v>
          </cell>
          <cell r="AN1366" t="str">
            <v>OPLAN_01</v>
          </cell>
          <cell r="AO1366">
            <v>79813333.329999998</v>
          </cell>
          <cell r="AP1366" t="str">
            <v>0</v>
          </cell>
          <cell r="AQ1366">
            <v>0</v>
          </cell>
          <cell r="AR1366" t="str">
            <v>0</v>
          </cell>
          <cell r="AS1366">
            <v>0</v>
          </cell>
          <cell r="AT1366">
            <v>79813333.329999998</v>
          </cell>
          <cell r="AU1366">
            <v>0</v>
          </cell>
        </row>
        <row r="1367">
          <cell r="A1367">
            <v>5134101125</v>
          </cell>
          <cell r="B1367" t="str">
            <v>Oficina Asesora de Planeación</v>
          </cell>
          <cell r="C1367" t="str">
            <v>OPLAN</v>
          </cell>
          <cell r="D1367" t="str">
            <v>OPLAN_2025_DP</v>
          </cell>
          <cell r="E1367" t="str">
            <v>Planeación</v>
          </cell>
          <cell r="F1367" t="str">
            <v>Fortalecimiento de la capacidad institucional</v>
          </cell>
          <cell r="G1367" t="str">
            <v>Documentos de planeación</v>
          </cell>
          <cell r="H1367" t="str">
            <v>OPLAN-Fortalecimiento de la capacidad institucional-Documentos de planeación</v>
          </cell>
          <cell r="I1367" t="str">
            <v>202300000000098</v>
          </cell>
          <cell r="J1367" t="str">
            <v>DIRECCIÓN TERRITORIAL CENTRAL</v>
          </cell>
          <cell r="K1367" t="str">
            <v>DANE CENTRAL</v>
          </cell>
          <cell r="L1367" t="str">
            <v>Talento Humano</v>
          </cell>
          <cell r="M1367" t="str">
            <v>Profesional Junior</v>
          </cell>
          <cell r="N1367" t="str">
            <v>1</v>
          </cell>
          <cell r="O1367">
            <v>2</v>
          </cell>
          <cell r="P1367" t="str">
            <v>0</v>
          </cell>
          <cell r="Q1367" t="str">
            <v>2.0000000000</v>
          </cell>
          <cell r="R1367">
            <v>100</v>
          </cell>
          <cell r="S1367">
            <v>7500000</v>
          </cell>
          <cell r="T1367" t="str">
            <v>2025-10-31</v>
          </cell>
          <cell r="U1367">
            <v>15000000</v>
          </cell>
          <cell r="W1367">
            <v>15000000</v>
          </cell>
          <cell r="X1367" t="str">
            <v>NO</v>
          </cell>
          <cell r="Y1367" t="str">
            <v>NO</v>
          </cell>
          <cell r="AF1367" t="str">
            <v>CARLOS ROBERTO BONILLA</v>
          </cell>
          <cell r="AG1367" t="str">
            <v>OPLAN_01-Mantener o aumentar el puntaje del Índice de Desempeño Institucional-IDI del DANE</v>
          </cell>
          <cell r="AH1367">
            <v>1</v>
          </cell>
          <cell r="AI1367"/>
          <cell r="AJ1367">
            <v>0</v>
          </cell>
          <cell r="AK1367" t="str">
            <v/>
          </cell>
          <cell r="AL1367">
            <v>0</v>
          </cell>
          <cell r="AM1367">
            <v>1</v>
          </cell>
          <cell r="AN1367" t="str">
            <v>OPLAN_01</v>
          </cell>
          <cell r="AO1367">
            <v>15000000</v>
          </cell>
          <cell r="AP1367" t="str">
            <v/>
          </cell>
          <cell r="AQ1367">
            <v>0</v>
          </cell>
          <cell r="AR1367" t="str">
            <v/>
          </cell>
          <cell r="AS1367">
            <v>0</v>
          </cell>
          <cell r="AT1367">
            <v>15000000</v>
          </cell>
          <cell r="AU1367">
            <v>0</v>
          </cell>
        </row>
        <row r="1368">
          <cell r="A1368">
            <v>102401125</v>
          </cell>
          <cell r="B1368" t="str">
            <v>Oficina Asesora de Planeación</v>
          </cell>
          <cell r="C1368" t="str">
            <v>OPLAN</v>
          </cell>
          <cell r="D1368" t="str">
            <v>OPLAN_2025_SASG</v>
          </cell>
          <cell r="E1368" t="str">
            <v>Planeación</v>
          </cell>
          <cell r="F1368" t="str">
            <v>Fortalecimiento de la capacidad institucional</v>
          </cell>
          <cell r="G1368" t="str">
            <v>Servicio de actualización del Sistema de Gestión</v>
          </cell>
          <cell r="H1368" t="str">
            <v>OPLAN-Fortalecimiento de la capacidad institucional-Servicio de actualización del Sistema de Gestión</v>
          </cell>
          <cell r="I1368" t="str">
            <v>202300000000098</v>
          </cell>
          <cell r="J1368" t="str">
            <v>DIRECCIÓN TERRITORIAL CENTRAL</v>
          </cell>
          <cell r="K1368" t="str">
            <v>DANE CENTRAL</v>
          </cell>
          <cell r="L1368" t="str">
            <v>Tiquete</v>
          </cell>
          <cell r="M1368" t="str">
            <v>tiquete_nacional</v>
          </cell>
          <cell r="N1368">
            <v>10</v>
          </cell>
          <cell r="T1368" t="str">
            <v>2025-04-01</v>
          </cell>
          <cell r="U1368">
            <v>10000000</v>
          </cell>
          <cell r="V1368">
            <v>10000000</v>
          </cell>
          <cell r="W1368">
            <v>0</v>
          </cell>
          <cell r="X1368" t="str">
            <v>NO</v>
          </cell>
          <cell r="Y1368" t="str">
            <v>NO</v>
          </cell>
          <cell r="Z1368" t="str">
            <v>93125</v>
          </cell>
          <cell r="AA1368">
            <v>10000000</v>
          </cell>
          <cell r="AB1368">
            <v>0</v>
          </cell>
          <cell r="AC1368" t="str">
            <v>4953</v>
          </cell>
          <cell r="AD1368" t="str">
            <v>Gestión Humana</v>
          </cell>
          <cell r="AF1368" t="str">
            <v>GIT Sinergia Organizacional - -</v>
          </cell>
          <cell r="AG1368" t="str">
            <v xml:space="preserve">OPLAN_05-Realizar el mantenimiento del Sistema Integrado de gestión bajo los criterios de la norma ISO 9001 </v>
          </cell>
          <cell r="AH1368">
            <v>1</v>
          </cell>
          <cell r="AI1368">
            <v>0</v>
          </cell>
          <cell r="AJ1368">
            <v>0</v>
          </cell>
          <cell r="AK1368">
            <v>0</v>
          </cell>
          <cell r="AL1368">
            <v>0</v>
          </cell>
          <cell r="AM1368">
            <v>1</v>
          </cell>
          <cell r="AN1368" t="str">
            <v>OPLAN_05</v>
          </cell>
          <cell r="AO1368">
            <v>10000000</v>
          </cell>
          <cell r="AP1368" t="str">
            <v>0</v>
          </cell>
          <cell r="AQ1368">
            <v>0</v>
          </cell>
          <cell r="AR1368" t="str">
            <v>0</v>
          </cell>
          <cell r="AS1368">
            <v>0</v>
          </cell>
          <cell r="AT1368">
            <v>10000000</v>
          </cell>
          <cell r="AU1368">
            <v>0</v>
          </cell>
        </row>
        <row r="1369">
          <cell r="A1369">
            <v>101401125</v>
          </cell>
          <cell r="B1369" t="str">
            <v>Oficina Asesora de Planeación</v>
          </cell>
          <cell r="C1369" t="str">
            <v>OPLAN</v>
          </cell>
          <cell r="D1369" t="str">
            <v>OPLAN_2025_DP</v>
          </cell>
          <cell r="E1369" t="str">
            <v>Planeación</v>
          </cell>
          <cell r="F1369" t="str">
            <v>Fortalecimiento de la capacidad institucional</v>
          </cell>
          <cell r="G1369" t="str">
            <v>Documentos de planeación</v>
          </cell>
          <cell r="H1369" t="str">
            <v>OPLAN-Fortalecimiento de la capacidad institucional-Documentos de planeación</v>
          </cell>
          <cell r="I1369" t="str">
            <v>202300000000098</v>
          </cell>
          <cell r="J1369" t="str">
            <v>DIRECCIÓN TERRITORIAL CENTRAL</v>
          </cell>
          <cell r="K1369" t="str">
            <v>DANE CENTRAL</v>
          </cell>
          <cell r="L1369" t="str">
            <v>Tiquete</v>
          </cell>
          <cell r="M1369" t="str">
            <v>tiquete_nacional</v>
          </cell>
          <cell r="N1369">
            <v>10</v>
          </cell>
          <cell r="T1369" t="str">
            <v>2025-04-01</v>
          </cell>
          <cell r="U1369">
            <v>10000000</v>
          </cell>
          <cell r="V1369">
            <v>10000000</v>
          </cell>
          <cell r="W1369">
            <v>0</v>
          </cell>
          <cell r="X1369" t="str">
            <v>NO</v>
          </cell>
          <cell r="Y1369" t="str">
            <v>NO</v>
          </cell>
          <cell r="Z1369" t="str">
            <v>93125</v>
          </cell>
          <cell r="AA1369">
            <v>10000000</v>
          </cell>
          <cell r="AB1369">
            <v>0</v>
          </cell>
          <cell r="AC1369" t="str">
            <v>4953</v>
          </cell>
          <cell r="AD1369" t="str">
            <v>Gestión Humana</v>
          </cell>
          <cell r="AF1369" t="str">
            <v>GIT Planeación estrategica y presupuestal  - -</v>
          </cell>
          <cell r="AG1369" t="str">
            <v xml:space="preserve">OPLAN_05-Realizar el mantenimiento del Sistema Integrado de gestión bajo los criterios de la norma ISO 9001 </v>
          </cell>
          <cell r="AH1369">
            <v>1</v>
          </cell>
          <cell r="AI1369">
            <v>0</v>
          </cell>
          <cell r="AJ1369">
            <v>0</v>
          </cell>
          <cell r="AK1369">
            <v>0</v>
          </cell>
          <cell r="AL1369">
            <v>0</v>
          </cell>
          <cell r="AM1369">
            <v>1</v>
          </cell>
          <cell r="AN1369" t="str">
            <v>OPLAN_05</v>
          </cell>
          <cell r="AO1369">
            <v>10000000</v>
          </cell>
          <cell r="AP1369" t="str">
            <v>0</v>
          </cell>
          <cell r="AQ1369">
            <v>0</v>
          </cell>
          <cell r="AR1369" t="str">
            <v>0</v>
          </cell>
          <cell r="AS1369">
            <v>0</v>
          </cell>
          <cell r="AT1369">
            <v>10000000</v>
          </cell>
          <cell r="AU1369">
            <v>0</v>
          </cell>
        </row>
        <row r="1370">
          <cell r="A1370">
            <v>179401125</v>
          </cell>
          <cell r="B1370" t="str">
            <v>Oficina Asesora de Planeación</v>
          </cell>
          <cell r="C1370" t="str">
            <v>OPLAN</v>
          </cell>
          <cell r="D1370" t="str">
            <v>OPLAN_2025_DLT</v>
          </cell>
          <cell r="E1370" t="str">
            <v>Planeación</v>
          </cell>
          <cell r="F1370" t="str">
            <v>Fortalecimiento de la capacidad institucional</v>
          </cell>
          <cell r="G1370" t="str">
            <v>Documentos de lineamientos técnicos</v>
          </cell>
          <cell r="H1370" t="str">
            <v>OPLAN-Fortalecimiento de la capacidad institucional-Documentos de lineamientos técnicos</v>
          </cell>
          <cell r="I1370" t="str">
            <v>202300000000098</v>
          </cell>
          <cell r="J1370" t="str">
            <v>DIRECCIÓN TERRITORIAL CENTRAL</v>
          </cell>
          <cell r="K1370" t="str">
            <v>DANE CENTRAL</v>
          </cell>
          <cell r="L1370" t="str">
            <v>Tiquete</v>
          </cell>
          <cell r="M1370" t="str">
            <v>tiquete_nacional</v>
          </cell>
          <cell r="N1370">
            <v>6</v>
          </cell>
          <cell r="T1370" t="str">
            <v>2025-04-01</v>
          </cell>
          <cell r="U1370">
            <v>6000000</v>
          </cell>
          <cell r="V1370">
            <v>6000000</v>
          </cell>
          <cell r="W1370">
            <v>0</v>
          </cell>
          <cell r="X1370" t="str">
            <v>NO</v>
          </cell>
          <cell r="Y1370" t="str">
            <v>NO</v>
          </cell>
          <cell r="Z1370" t="str">
            <v>93125</v>
          </cell>
          <cell r="AA1370">
            <v>6000000</v>
          </cell>
          <cell r="AB1370">
            <v>0</v>
          </cell>
          <cell r="AC1370" t="str">
            <v>4953</v>
          </cell>
          <cell r="AD1370" t="str">
            <v>Gestión Humana</v>
          </cell>
          <cell r="AF1370" t="str">
            <v>Reorganización territorial</v>
          </cell>
          <cell r="AG1370" t="str">
            <v xml:space="preserve">OPLAN_05-Realizar el mantenimiento del Sistema Integrado de gestión bajo los criterios de la norma ISO 9001 </v>
          </cell>
          <cell r="AH1370">
            <v>1</v>
          </cell>
          <cell r="AI1370">
            <v>0</v>
          </cell>
          <cell r="AJ1370">
            <v>0</v>
          </cell>
          <cell r="AK1370">
            <v>0</v>
          </cell>
          <cell r="AL1370">
            <v>0</v>
          </cell>
          <cell r="AM1370">
            <v>1</v>
          </cell>
          <cell r="AN1370" t="str">
            <v>OPLAN_05</v>
          </cell>
          <cell r="AO1370">
            <v>6000000</v>
          </cell>
          <cell r="AP1370" t="str">
            <v>0</v>
          </cell>
          <cell r="AQ1370">
            <v>0</v>
          </cell>
          <cell r="AR1370" t="str">
            <v>0</v>
          </cell>
          <cell r="AS1370">
            <v>0</v>
          </cell>
          <cell r="AT1370">
            <v>6000000</v>
          </cell>
          <cell r="AU1370">
            <v>0</v>
          </cell>
        </row>
        <row r="1371">
          <cell r="A1371">
            <v>774301125</v>
          </cell>
          <cell r="B1371" t="str">
            <v>Oficina Asesora de Planeación</v>
          </cell>
          <cell r="C1371" t="str">
            <v>OPLAN</v>
          </cell>
          <cell r="D1371" t="str">
            <v>OPLAN_2025_DLT</v>
          </cell>
          <cell r="E1371" t="str">
            <v>Planeación</v>
          </cell>
          <cell r="F1371" t="str">
            <v>Fortalecimiento de la capacidad institucional</v>
          </cell>
          <cell r="G1371" t="str">
            <v>Documentos de lineamientos técnicos</v>
          </cell>
          <cell r="H1371" t="str">
            <v>OPLAN-Fortalecimiento de la capacidad institucional-Documentos de lineamientos técnicos</v>
          </cell>
          <cell r="I1371" t="str">
            <v>202300000000098</v>
          </cell>
          <cell r="J1371" t="str">
            <v>DIRECCIÓN TERRITORIAL CENTRAL</v>
          </cell>
          <cell r="K1371" t="str">
            <v>DANE CENTRAL</v>
          </cell>
          <cell r="L1371" t="str">
            <v>Viático</v>
          </cell>
          <cell r="M1371" t="str">
            <v>Viático</v>
          </cell>
          <cell r="T1371" t="str">
            <v>2025-04-01</v>
          </cell>
          <cell r="U1371">
            <v>20000000</v>
          </cell>
          <cell r="V1371">
            <v>20000000</v>
          </cell>
          <cell r="W1371">
            <v>0</v>
          </cell>
          <cell r="X1371" t="str">
            <v>no</v>
          </cell>
          <cell r="Y1371" t="str">
            <v>no</v>
          </cell>
          <cell r="Z1371" t="str">
            <v>67125</v>
          </cell>
          <cell r="AA1371">
            <v>20000000</v>
          </cell>
          <cell r="AB1371">
            <v>0</v>
          </cell>
          <cell r="AC1371" t="str">
            <v>1809</v>
          </cell>
          <cell r="AD1371" t="str">
            <v>Oficina Asesora de Planeación</v>
          </cell>
          <cell r="AF1371" t="str">
            <v>Vistas a territoriales para Reorganización</v>
          </cell>
          <cell r="AG1371" t="str">
            <v xml:space="preserve">OPLAN_05-Realizar el mantenimiento del Sistema Integrado de gestión bajo los criterios de la norma ISO 9001 </v>
          </cell>
          <cell r="AH1371">
            <v>1</v>
          </cell>
          <cell r="AI1371">
            <v>0</v>
          </cell>
          <cell r="AJ1371">
            <v>0</v>
          </cell>
          <cell r="AK1371">
            <v>0</v>
          </cell>
          <cell r="AL1371">
            <v>0</v>
          </cell>
          <cell r="AM1371">
            <v>1</v>
          </cell>
          <cell r="AN1371" t="str">
            <v>OPLAN_05</v>
          </cell>
          <cell r="AO1371">
            <v>20000000</v>
          </cell>
          <cell r="AP1371" t="str">
            <v>0</v>
          </cell>
          <cell r="AQ1371">
            <v>0</v>
          </cell>
          <cell r="AR1371" t="str">
            <v>0</v>
          </cell>
          <cell r="AS1371">
            <v>0</v>
          </cell>
          <cell r="AT1371">
            <v>20000000</v>
          </cell>
          <cell r="AU1371">
            <v>0</v>
          </cell>
        </row>
        <row r="1372">
          <cell r="A1372">
            <v>613301125</v>
          </cell>
          <cell r="B1372" t="str">
            <v>Oficina Asesora de Planeación</v>
          </cell>
          <cell r="C1372" t="str">
            <v>OPLAN</v>
          </cell>
          <cell r="D1372" t="str">
            <v>OPLAN_2025_SASG</v>
          </cell>
          <cell r="E1372" t="str">
            <v>Planeación</v>
          </cell>
          <cell r="F1372" t="str">
            <v>Fortalecimiento de la capacidad institucional</v>
          </cell>
          <cell r="G1372" t="str">
            <v>Servicio de actualización del Sistema de Gestión</v>
          </cell>
          <cell r="H1372" t="str">
            <v>OPLAN-Fortalecimiento de la capacidad institucional-Servicio de actualización del Sistema de Gestión</v>
          </cell>
          <cell r="I1372" t="str">
            <v>202300000000098</v>
          </cell>
          <cell r="J1372" t="str">
            <v>DIRECCIÓN TERRITORIAL CENTRAL</v>
          </cell>
          <cell r="K1372" t="str">
            <v>DANE CENTRAL</v>
          </cell>
          <cell r="L1372" t="str">
            <v>Viático</v>
          </cell>
          <cell r="M1372" t="str">
            <v>Viático</v>
          </cell>
          <cell r="T1372" t="str">
            <v>2025-05-01</v>
          </cell>
          <cell r="U1372">
            <v>13000000</v>
          </cell>
          <cell r="V1372">
            <v>13000000</v>
          </cell>
          <cell r="W1372">
            <v>0</v>
          </cell>
          <cell r="X1372" t="str">
            <v>no</v>
          </cell>
          <cell r="Y1372" t="str">
            <v>no</v>
          </cell>
          <cell r="Z1372" t="str">
            <v>67125</v>
          </cell>
          <cell r="AA1372">
            <v>13000000</v>
          </cell>
          <cell r="AB1372">
            <v>0</v>
          </cell>
          <cell r="AC1372" t="str">
            <v>1809</v>
          </cell>
          <cell r="AD1372" t="str">
            <v>Oficina Asesora de Planeación</v>
          </cell>
          <cell r="AF1372" t="str">
            <v>GIT Sinergia Organizacional - -</v>
          </cell>
          <cell r="AG1372" t="str">
            <v xml:space="preserve">OPLAN_05-Realizar el mantenimiento del Sistema Integrado de gestión bajo los criterios de la norma ISO 9001 </v>
          </cell>
          <cell r="AH1372">
            <v>1</v>
          </cell>
          <cell r="AI1372">
            <v>0</v>
          </cell>
          <cell r="AJ1372">
            <v>0</v>
          </cell>
          <cell r="AK1372">
            <v>0</v>
          </cell>
          <cell r="AL1372">
            <v>0</v>
          </cell>
          <cell r="AM1372">
            <v>1</v>
          </cell>
          <cell r="AN1372" t="str">
            <v>OPLAN_05</v>
          </cell>
          <cell r="AO1372">
            <v>13000000</v>
          </cell>
          <cell r="AP1372" t="str">
            <v>0</v>
          </cell>
          <cell r="AQ1372">
            <v>0</v>
          </cell>
          <cell r="AR1372" t="str">
            <v>0</v>
          </cell>
          <cell r="AS1372">
            <v>0</v>
          </cell>
          <cell r="AT1372">
            <v>13000000</v>
          </cell>
          <cell r="AU1372">
            <v>0</v>
          </cell>
        </row>
        <row r="1373">
          <cell r="A1373">
            <v>612301125</v>
          </cell>
          <cell r="B1373" t="str">
            <v>Oficina Asesora de Planeación</v>
          </cell>
          <cell r="C1373" t="str">
            <v>OPLAN</v>
          </cell>
          <cell r="D1373" t="str">
            <v>OPLAN_2025_DP</v>
          </cell>
          <cell r="E1373" t="str">
            <v>Planeación</v>
          </cell>
          <cell r="F1373" t="str">
            <v>Fortalecimiento de la capacidad institucional</v>
          </cell>
          <cell r="G1373" t="str">
            <v>Documentos de planeación</v>
          </cell>
          <cell r="H1373" t="str">
            <v>OPLAN-Fortalecimiento de la capacidad institucional-Documentos de planeación</v>
          </cell>
          <cell r="I1373" t="str">
            <v>202300000000098</v>
          </cell>
          <cell r="J1373" t="str">
            <v>DIRECCIÓN TERRITORIAL CENTRAL</v>
          </cell>
          <cell r="K1373" t="str">
            <v>DANE CENTRAL</v>
          </cell>
          <cell r="L1373" t="str">
            <v>Viático</v>
          </cell>
          <cell r="M1373" t="str">
            <v>Viático</v>
          </cell>
          <cell r="T1373" t="str">
            <v>2025-05-01</v>
          </cell>
          <cell r="U1373">
            <v>10000000</v>
          </cell>
          <cell r="V1373">
            <v>10000000</v>
          </cell>
          <cell r="W1373">
            <v>0</v>
          </cell>
          <cell r="X1373" t="str">
            <v>no</v>
          </cell>
          <cell r="Y1373" t="str">
            <v>no</v>
          </cell>
          <cell r="Z1373" t="str">
            <v>67125</v>
          </cell>
          <cell r="AA1373">
            <v>10000000</v>
          </cell>
          <cell r="AB1373">
            <v>0</v>
          </cell>
          <cell r="AC1373" t="str">
            <v>1809</v>
          </cell>
          <cell r="AD1373" t="str">
            <v>Oficina Asesora de Planeación</v>
          </cell>
          <cell r="AF1373" t="str">
            <v>GIT Planeación estrategica y presupuestal  - -</v>
          </cell>
          <cell r="AG1373" t="str">
            <v xml:space="preserve">OPLAN_05-Realizar el mantenimiento del Sistema Integrado de gestión bajo los criterios de la norma ISO 9001 </v>
          </cell>
          <cell r="AH1373">
            <v>1</v>
          </cell>
          <cell r="AI1373">
            <v>0</v>
          </cell>
          <cell r="AJ1373">
            <v>0</v>
          </cell>
          <cell r="AK1373">
            <v>0</v>
          </cell>
          <cell r="AL1373">
            <v>0</v>
          </cell>
          <cell r="AM1373">
            <v>1</v>
          </cell>
          <cell r="AN1373" t="str">
            <v>OPLAN_05</v>
          </cell>
          <cell r="AO1373">
            <v>10000000</v>
          </cell>
          <cell r="AP1373" t="str">
            <v>0</v>
          </cell>
          <cell r="AQ1373">
            <v>0</v>
          </cell>
          <cell r="AR1373" t="str">
            <v>0</v>
          </cell>
          <cell r="AS1373">
            <v>0</v>
          </cell>
          <cell r="AT1373">
            <v>10000000</v>
          </cell>
          <cell r="AU1373">
            <v>0</v>
          </cell>
        </row>
        <row r="1374">
          <cell r="A1374">
            <v>634501125</v>
          </cell>
          <cell r="B1374" t="str">
            <v>Oficina Asesora de Planeación</v>
          </cell>
          <cell r="C1374" t="str">
            <v>OPLAN</v>
          </cell>
          <cell r="D1374" t="str">
            <v>OPLAN_2025_SASG</v>
          </cell>
          <cell r="E1374" t="str">
            <v>Planeación</v>
          </cell>
          <cell r="F1374" t="str">
            <v>Fortalecimiento de la capacidad institucional</v>
          </cell>
          <cell r="G1374" t="str">
            <v>Servicio de actualización del Sistema de Gestión</v>
          </cell>
          <cell r="H1374" t="str">
            <v>OPLAN-Fortalecimiento de la capacidad institucional-Servicio de actualización del Sistema de Gestión</v>
          </cell>
          <cell r="I1374" t="str">
            <v>202300000000098</v>
          </cell>
          <cell r="J1374" t="str">
            <v>DIRECCIÓN TERRITORIAL CENTRAL</v>
          </cell>
          <cell r="K1374" t="str">
            <v>DANE CENTRAL</v>
          </cell>
          <cell r="L1374" t="str">
            <v>Insumo</v>
          </cell>
          <cell r="M1374" t="str">
            <v>Otros_gastos_operativos</v>
          </cell>
          <cell r="N1374">
            <v>1</v>
          </cell>
          <cell r="S1374">
            <v>80289931</v>
          </cell>
          <cell r="T1374" t="str">
            <v>2025-01-15</v>
          </cell>
          <cell r="U1374">
            <v>80289931</v>
          </cell>
          <cell r="V1374">
            <v>80289931</v>
          </cell>
          <cell r="W1374">
            <v>0</v>
          </cell>
          <cell r="X1374" t="str">
            <v>no</v>
          </cell>
          <cell r="Y1374" t="str">
            <v>no</v>
          </cell>
          <cell r="Z1374" t="str">
            <v>64925</v>
          </cell>
          <cell r="AA1374">
            <v>80289931</v>
          </cell>
          <cell r="AB1374">
            <v>0</v>
          </cell>
          <cell r="AC1374" t="str">
            <v>1685</v>
          </cell>
          <cell r="AD1374" t="str">
            <v>Oficina Asesora de Planeación</v>
          </cell>
          <cell r="AF1374" t="str">
            <v>Isolución</v>
          </cell>
          <cell r="AG1374" t="str">
            <v xml:space="preserve">OPLAN_05-Realizar el mantenimiento del Sistema Integrado de gestión bajo los criterios de la norma ISO 9001 </v>
          </cell>
          <cell r="AH1374">
            <v>1</v>
          </cell>
          <cell r="AI1374">
            <v>0</v>
          </cell>
          <cell r="AJ1374">
            <v>0</v>
          </cell>
          <cell r="AK1374">
            <v>0</v>
          </cell>
          <cell r="AL1374">
            <v>0</v>
          </cell>
          <cell r="AM1374">
            <v>1</v>
          </cell>
          <cell r="AN1374" t="str">
            <v>OPLAN_05</v>
          </cell>
          <cell r="AO1374">
            <v>80289931</v>
          </cell>
          <cell r="AP1374" t="str">
            <v>0</v>
          </cell>
          <cell r="AQ1374">
            <v>0</v>
          </cell>
          <cell r="AR1374" t="str">
            <v>0</v>
          </cell>
          <cell r="AS1374">
            <v>0</v>
          </cell>
          <cell r="AT1374">
            <v>80289931</v>
          </cell>
          <cell r="AU1374">
            <v>0</v>
          </cell>
        </row>
        <row r="1375">
          <cell r="A1375">
            <v>636501125</v>
          </cell>
          <cell r="B1375" t="str">
            <v>Oficina Asesora de Planeación</v>
          </cell>
          <cell r="C1375" t="str">
            <v>OPLAN</v>
          </cell>
          <cell r="D1375" t="str">
            <v>OPLAN_2025_DP</v>
          </cell>
          <cell r="E1375" t="str">
            <v>Planeación</v>
          </cell>
          <cell r="F1375" t="str">
            <v>Fortalecimiento de la capacidad institucional</v>
          </cell>
          <cell r="G1375" t="str">
            <v>Documentos de planeación</v>
          </cell>
          <cell r="H1375" t="str">
            <v>OPLAN-Fortalecimiento de la capacidad institucional-Documentos de planeación</v>
          </cell>
          <cell r="I1375" t="str">
            <v>202300000000098</v>
          </cell>
          <cell r="J1375" t="str">
            <v>DIRECCIÓN TERRITORIAL CENTRAL</v>
          </cell>
          <cell r="K1375" t="str">
            <v>DANE CENTRAL</v>
          </cell>
          <cell r="L1375" t="str">
            <v>Insumo</v>
          </cell>
          <cell r="M1375" t="str">
            <v>Otros_gastos_operativos</v>
          </cell>
          <cell r="N1375">
            <v>1</v>
          </cell>
          <cell r="S1375">
            <v>0.67</v>
          </cell>
          <cell r="T1375" t="str">
            <v>2025-12-01</v>
          </cell>
          <cell r="U1375">
            <v>0.67</v>
          </cell>
          <cell r="W1375">
            <v>0.67</v>
          </cell>
          <cell r="X1375" t="str">
            <v>NO</v>
          </cell>
          <cell r="Y1375" t="str">
            <v>NO</v>
          </cell>
          <cell r="AF1375" t="str">
            <v>Saldo por programar</v>
          </cell>
          <cell r="AG1375" t="str">
            <v xml:space="preserve">OPLAN_05-Realizar el mantenimiento del Sistema Integrado de gestión bajo los criterios de la norma ISO 9001 </v>
          </cell>
          <cell r="AH1375">
            <v>1</v>
          </cell>
          <cell r="AI1375">
            <v>0</v>
          </cell>
          <cell r="AJ1375">
            <v>0</v>
          </cell>
          <cell r="AK1375">
            <v>0</v>
          </cell>
          <cell r="AL1375">
            <v>0</v>
          </cell>
          <cell r="AM1375">
            <v>1</v>
          </cell>
          <cell r="AN1375" t="str">
            <v>OPLAN_05</v>
          </cell>
          <cell r="AO1375">
            <v>0.67</v>
          </cell>
          <cell r="AP1375" t="str">
            <v>0</v>
          </cell>
          <cell r="AQ1375">
            <v>0</v>
          </cell>
          <cell r="AR1375" t="str">
            <v>0</v>
          </cell>
          <cell r="AS1375">
            <v>0</v>
          </cell>
          <cell r="AT1375">
            <v>0.67</v>
          </cell>
          <cell r="AU1375">
            <v>0</v>
          </cell>
        </row>
        <row r="1376">
          <cell r="A1376">
            <v>377501125</v>
          </cell>
          <cell r="B1376" t="str">
            <v>Oficina Asesora de Planeación</v>
          </cell>
          <cell r="C1376" t="str">
            <v>OPLAN</v>
          </cell>
          <cell r="D1376" t="str">
            <v>OPLAN_2025_DP</v>
          </cell>
          <cell r="E1376" t="str">
            <v>Planeación</v>
          </cell>
          <cell r="F1376" t="str">
            <v>Fortalecimiento de la capacidad institucional</v>
          </cell>
          <cell r="G1376" t="str">
            <v>Documentos de planeación</v>
          </cell>
          <cell r="H1376" t="str">
            <v>OPLAN-Fortalecimiento de la capacidad institucional-Documentos de planeación</v>
          </cell>
          <cell r="I1376" t="str">
            <v>202300000000098</v>
          </cell>
          <cell r="J1376" t="str">
            <v>DIRECCIÓN TERRITORIAL CENTRAL</v>
          </cell>
          <cell r="K1376" t="str">
            <v>DANE CENTRAL</v>
          </cell>
          <cell r="L1376" t="str">
            <v>Insumo</v>
          </cell>
          <cell r="M1376" t="str">
            <v>Otros_gastos_operativos</v>
          </cell>
          <cell r="N1376">
            <v>1</v>
          </cell>
          <cell r="S1376">
            <v>10000000</v>
          </cell>
          <cell r="T1376" t="str">
            <v>2025-05-01</v>
          </cell>
          <cell r="U1376">
            <v>10000000</v>
          </cell>
          <cell r="V1376">
            <v>10000000</v>
          </cell>
          <cell r="W1376">
            <v>0</v>
          </cell>
          <cell r="X1376" t="str">
            <v>no</v>
          </cell>
          <cell r="Y1376" t="str">
            <v>no</v>
          </cell>
          <cell r="Z1376" t="str">
            <v>95825</v>
          </cell>
          <cell r="AA1376">
            <v>10000000</v>
          </cell>
          <cell r="AB1376">
            <v>0</v>
          </cell>
          <cell r="AC1376" t="str">
            <v>5165</v>
          </cell>
          <cell r="AD1376" t="str">
            <v>Dirección de Difusión y Cultura Estadística</v>
          </cell>
          <cell r="AF1376" t="str">
            <v>Operador logístico - -</v>
          </cell>
          <cell r="AG1376" t="str">
            <v xml:space="preserve">OPLAN_05-Realizar el mantenimiento del Sistema Integrado de gestión bajo los criterios de la norma ISO 9001 </v>
          </cell>
          <cell r="AH1376">
            <v>1</v>
          </cell>
          <cell r="AI1376">
            <v>0</v>
          </cell>
          <cell r="AJ1376">
            <v>0</v>
          </cell>
          <cell r="AK1376">
            <v>0</v>
          </cell>
          <cell r="AL1376">
            <v>0</v>
          </cell>
          <cell r="AM1376">
            <v>1</v>
          </cell>
          <cell r="AN1376" t="str">
            <v>OPLAN_05</v>
          </cell>
          <cell r="AO1376">
            <v>10000000</v>
          </cell>
          <cell r="AP1376" t="str">
            <v>0</v>
          </cell>
          <cell r="AQ1376">
            <v>0</v>
          </cell>
          <cell r="AR1376" t="str">
            <v>0</v>
          </cell>
          <cell r="AS1376">
            <v>0</v>
          </cell>
          <cell r="AT1376">
            <v>10000000</v>
          </cell>
          <cell r="AU1376">
            <v>0</v>
          </cell>
        </row>
        <row r="1377">
          <cell r="A1377">
            <v>1209501125</v>
          </cell>
          <cell r="B1377" t="str">
            <v>Oficina Asesora de Planeación</v>
          </cell>
          <cell r="C1377" t="str">
            <v>OPLAN</v>
          </cell>
          <cell r="D1377" t="str">
            <v>OPLAN_2025_DLT</v>
          </cell>
          <cell r="E1377" t="str">
            <v>Planeación</v>
          </cell>
          <cell r="F1377" t="str">
            <v>Fortalecimiento de la capacidad institucional</v>
          </cell>
          <cell r="G1377" t="str">
            <v>Documentos de lineamientos técnicos</v>
          </cell>
          <cell r="H1377" t="str">
            <v>OPLAN-Fortalecimiento de la capacidad institucional-Documentos de lineamientos técnicos</v>
          </cell>
          <cell r="I1377" t="str">
            <v>202300000000098</v>
          </cell>
          <cell r="J1377" t="str">
            <v>DIRECCIÓN TERRITORIAL CENTRAL</v>
          </cell>
          <cell r="K1377" t="str">
            <v>DANE CENTRAL</v>
          </cell>
          <cell r="L1377" t="str">
            <v>Insumo</v>
          </cell>
          <cell r="M1377" t="str">
            <v>Otros_gastos_operativos</v>
          </cell>
          <cell r="N1377">
            <v>1</v>
          </cell>
          <cell r="S1377">
            <v>810177</v>
          </cell>
          <cell r="T1377" t="str">
            <v>2025-12-01</v>
          </cell>
          <cell r="U1377">
            <v>810177</v>
          </cell>
          <cell r="W1377">
            <v>810177</v>
          </cell>
          <cell r="X1377" t="str">
            <v>NO</v>
          </cell>
          <cell r="Y1377" t="str">
            <v>NO</v>
          </cell>
          <cell r="AF1377" t="str">
            <v>Saldo de contratación</v>
          </cell>
          <cell r="AG1377" t="str">
            <v xml:space="preserve">OPLAN_05-Realizar el mantenimiento del Sistema Integrado de gestión bajo los criterios de la norma ISO 9001 </v>
          </cell>
          <cell r="AH1377">
            <v>1</v>
          </cell>
          <cell r="AI1377" t="str">
            <v/>
          </cell>
          <cell r="AJ1377">
            <v>0</v>
          </cell>
          <cell r="AK1377" t="str">
            <v/>
          </cell>
          <cell r="AL1377">
            <v>0</v>
          </cell>
          <cell r="AM1377">
            <v>1</v>
          </cell>
          <cell r="AN1377" t="str">
            <v>OPLAN_05</v>
          </cell>
          <cell r="AO1377">
            <v>810177</v>
          </cell>
          <cell r="AP1377" t="str">
            <v/>
          </cell>
          <cell r="AQ1377">
            <v>0</v>
          </cell>
          <cell r="AR1377" t="str">
            <v/>
          </cell>
          <cell r="AS1377">
            <v>0</v>
          </cell>
          <cell r="AT1377">
            <v>810177</v>
          </cell>
          <cell r="AU1377">
            <v>0</v>
          </cell>
        </row>
        <row r="1378">
          <cell r="A1378">
            <v>572501125</v>
          </cell>
          <cell r="B1378" t="str">
            <v>Oficina Asesora de Planeación</v>
          </cell>
          <cell r="C1378" t="str">
            <v>OPLAN</v>
          </cell>
          <cell r="D1378" t="str">
            <v>OPLAN_2025_DP</v>
          </cell>
          <cell r="E1378" t="str">
            <v>Planeación</v>
          </cell>
          <cell r="F1378" t="str">
            <v>Fortalecimiento de la capacidad institucional</v>
          </cell>
          <cell r="G1378" t="str">
            <v>Documentos de planeación</v>
          </cell>
          <cell r="H1378" t="str">
            <v>OPLAN-Fortalecimiento de la capacidad institucional-Documentos de planeación</v>
          </cell>
          <cell r="I1378" t="str">
            <v>202300000000098</v>
          </cell>
          <cell r="J1378" t="str">
            <v>DIRECCIÓN TERRITORIAL CENTRAL</v>
          </cell>
          <cell r="K1378" t="str">
            <v>DANE CENTRAL</v>
          </cell>
          <cell r="L1378" t="str">
            <v>Insumo</v>
          </cell>
          <cell r="M1378" t="str">
            <v>Impresos</v>
          </cell>
          <cell r="N1378">
            <v>1</v>
          </cell>
          <cell r="S1378">
            <v>10000000</v>
          </cell>
          <cell r="T1378" t="str">
            <v>2025-06-16</v>
          </cell>
          <cell r="U1378">
            <v>10000000</v>
          </cell>
          <cell r="V1378">
            <v>10000000</v>
          </cell>
          <cell r="W1378">
            <v>0</v>
          </cell>
          <cell r="X1378" t="str">
            <v>no</v>
          </cell>
          <cell r="Y1378" t="str">
            <v>no</v>
          </cell>
          <cell r="AB1378">
            <v>0</v>
          </cell>
          <cell r="AC1378" t="str">
            <v>6742</v>
          </cell>
          <cell r="AD1378" t="str">
            <v>Dirección de Difusión y Cultura Estadística</v>
          </cell>
          <cell r="AF1378" t="str">
            <v>Insumos Taller Ediciones (PEI) - -</v>
          </cell>
          <cell r="AG1378" t="str">
            <v xml:space="preserve">OPLAN_05-Realizar el mantenimiento del Sistema Integrado de gestión bajo los criterios de la norma ISO 9001 </v>
          </cell>
          <cell r="AH1378">
            <v>1</v>
          </cell>
          <cell r="AI1378">
            <v>0</v>
          </cell>
          <cell r="AJ1378">
            <v>0</v>
          </cell>
          <cell r="AK1378">
            <v>0</v>
          </cell>
          <cell r="AL1378">
            <v>0</v>
          </cell>
          <cell r="AM1378">
            <v>1</v>
          </cell>
          <cell r="AN1378" t="str">
            <v>OPLAN_05</v>
          </cell>
          <cell r="AO1378">
            <v>10000000</v>
          </cell>
          <cell r="AP1378" t="str">
            <v>0</v>
          </cell>
          <cell r="AQ1378">
            <v>0</v>
          </cell>
          <cell r="AR1378" t="str">
            <v>0</v>
          </cell>
          <cell r="AS1378">
            <v>0</v>
          </cell>
          <cell r="AT1378">
            <v>10000000</v>
          </cell>
          <cell r="AU1378">
            <v>0</v>
          </cell>
        </row>
        <row r="1379">
          <cell r="A1379">
            <v>635501125</v>
          </cell>
          <cell r="B1379" t="str">
            <v>Oficina Asesora de Planeación</v>
          </cell>
          <cell r="C1379" t="str">
            <v>OPLAN</v>
          </cell>
          <cell r="D1379" t="str">
            <v>OPLAN_2025_DP</v>
          </cell>
          <cell r="E1379" t="str">
            <v>Planeación</v>
          </cell>
          <cell r="F1379" t="str">
            <v>Fortalecimiento de la capacidad institucional</v>
          </cell>
          <cell r="G1379" t="str">
            <v>Documentos de planeación</v>
          </cell>
          <cell r="H1379" t="str">
            <v>OPLAN-Fortalecimiento de la capacidad institucional-Documentos de planeación</v>
          </cell>
          <cell r="I1379" t="str">
            <v>202300000000098</v>
          </cell>
          <cell r="J1379" t="str">
            <v>DIRECCIÓN TERRITORIAL CENTRAL</v>
          </cell>
          <cell r="K1379" t="str">
            <v>DANE CENTRAL</v>
          </cell>
          <cell r="L1379" t="str">
            <v>Insumo</v>
          </cell>
          <cell r="M1379" t="str">
            <v>Otros_gastos_operativos</v>
          </cell>
          <cell r="N1379">
            <v>1</v>
          </cell>
          <cell r="S1379">
            <v>55000000</v>
          </cell>
          <cell r="T1379" t="str">
            <v>2025-05-01</v>
          </cell>
          <cell r="U1379">
            <v>55000000</v>
          </cell>
          <cell r="V1379">
            <v>55000000</v>
          </cell>
          <cell r="W1379">
            <v>0</v>
          </cell>
          <cell r="X1379" t="str">
            <v>NO</v>
          </cell>
          <cell r="Y1379" t="str">
            <v>NO</v>
          </cell>
          <cell r="Z1379" t="str">
            <v>95825</v>
          </cell>
          <cell r="AA1379">
            <v>55000000</v>
          </cell>
          <cell r="AB1379">
            <v>0</v>
          </cell>
          <cell r="AC1379" t="str">
            <v>5165</v>
          </cell>
          <cell r="AD1379" t="str">
            <v>Dirección de Difusión y Cultura Estadística</v>
          </cell>
          <cell r="AF1379" t="str">
            <v>Operador logístico_ Rendición de cuentas</v>
          </cell>
          <cell r="AG1379" t="str">
            <v xml:space="preserve">OPLAN_05-Realizar el mantenimiento del Sistema Integrado de gestión bajo los criterios de la norma ISO 9001 </v>
          </cell>
          <cell r="AH1379">
            <v>1</v>
          </cell>
          <cell r="AI1379">
            <v>0</v>
          </cell>
          <cell r="AJ1379">
            <v>0</v>
          </cell>
          <cell r="AK1379">
            <v>0</v>
          </cell>
          <cell r="AL1379">
            <v>0</v>
          </cell>
          <cell r="AM1379">
            <v>1</v>
          </cell>
          <cell r="AN1379" t="str">
            <v>OPLAN_05</v>
          </cell>
          <cell r="AO1379">
            <v>55000000</v>
          </cell>
          <cell r="AP1379" t="str">
            <v>0</v>
          </cell>
          <cell r="AQ1379">
            <v>0</v>
          </cell>
          <cell r="AR1379" t="str">
            <v>0</v>
          </cell>
          <cell r="AS1379">
            <v>0</v>
          </cell>
          <cell r="AT1379">
            <v>55000000</v>
          </cell>
          <cell r="AU1379">
            <v>0</v>
          </cell>
        </row>
        <row r="1380">
          <cell r="A1380">
            <v>1003501125</v>
          </cell>
          <cell r="B1380" t="str">
            <v>Oficina Asesora de Planeación</v>
          </cell>
          <cell r="C1380" t="str">
            <v>OPLAN</v>
          </cell>
          <cell r="D1380" t="str">
            <v>OPLAN_2025_SASG</v>
          </cell>
          <cell r="E1380" t="str">
            <v>Planeación</v>
          </cell>
          <cell r="F1380" t="str">
            <v>Fortalecimiento de la capacidad institucional</v>
          </cell>
          <cell r="G1380" t="str">
            <v>Servicio de actualización del Sistema de Gestión</v>
          </cell>
          <cell r="H1380" t="str">
            <v>OPLAN-Fortalecimiento de la capacidad institucional-Servicio de actualización del Sistema de Gestión</v>
          </cell>
          <cell r="I1380" t="str">
            <v>202300000000098</v>
          </cell>
          <cell r="J1380" t="str">
            <v>DIRECCIÓN TERRITORIAL CENTRAL</v>
          </cell>
          <cell r="K1380" t="str">
            <v>DANE CENTRAL</v>
          </cell>
          <cell r="L1380" t="str">
            <v>Insumo</v>
          </cell>
          <cell r="M1380" t="str">
            <v>Otros_gastos_operativos</v>
          </cell>
          <cell r="N1380">
            <v>1</v>
          </cell>
          <cell r="S1380">
            <v>6205069.3300000001</v>
          </cell>
          <cell r="T1380" t="str">
            <v>2025-12-01</v>
          </cell>
          <cell r="U1380">
            <v>6205069.3300000001</v>
          </cell>
          <cell r="W1380">
            <v>6205069.3300000001</v>
          </cell>
          <cell r="X1380" t="str">
            <v>NO</v>
          </cell>
          <cell r="Y1380" t="str">
            <v>NO</v>
          </cell>
          <cell r="AF1380" t="str">
            <v>Saldo de contratación</v>
          </cell>
          <cell r="AG1380" t="str">
            <v xml:space="preserve">OPLAN_05-Realizar el mantenimiento del Sistema Integrado de gestión bajo los criterios de la norma ISO 9001 </v>
          </cell>
          <cell r="AH1380">
            <v>1</v>
          </cell>
          <cell r="AI1380">
            <v>0</v>
          </cell>
          <cell r="AJ1380">
            <v>0</v>
          </cell>
          <cell r="AK1380">
            <v>0</v>
          </cell>
          <cell r="AL1380">
            <v>0</v>
          </cell>
          <cell r="AM1380">
            <v>1</v>
          </cell>
          <cell r="AN1380" t="str">
            <v>OPLAN_05</v>
          </cell>
          <cell r="AO1380">
            <v>6205069.3300000001</v>
          </cell>
          <cell r="AP1380" t="str">
            <v>0</v>
          </cell>
          <cell r="AQ1380">
            <v>0</v>
          </cell>
          <cell r="AR1380" t="str">
            <v>0</v>
          </cell>
          <cell r="AS1380">
            <v>0</v>
          </cell>
          <cell r="AT1380">
            <v>6205069.3300000001</v>
          </cell>
          <cell r="AU1380">
            <v>0</v>
          </cell>
        </row>
        <row r="1381">
          <cell r="A1381">
            <v>2820101125</v>
          </cell>
          <cell r="B1381" t="str">
            <v>Oficina de Control Interno</v>
          </cell>
          <cell r="C1381" t="str">
            <v>OCI</v>
          </cell>
          <cell r="D1381" t="str">
            <v>OCI_2025_DLT</v>
          </cell>
          <cell r="E1381" t="str">
            <v>Control Interno</v>
          </cell>
          <cell r="F1381" t="str">
            <v>Fortalecimiento de la capacidad institucional</v>
          </cell>
          <cell r="G1381" t="str">
            <v>Documentos de lineamientos técnicos</v>
          </cell>
          <cell r="H1381" t="str">
            <v>OCI-Fortalecimiento de la capacidad institucional-Documentos de lineamientos técnicos</v>
          </cell>
          <cell r="I1381" t="str">
            <v>202300000000098</v>
          </cell>
          <cell r="J1381" t="str">
            <v>DIRECCIÓN TERRITORIAL CENTRAL</v>
          </cell>
          <cell r="K1381" t="str">
            <v>DANE CENTRAL</v>
          </cell>
          <cell r="L1381" t="str">
            <v>Talento Humano</v>
          </cell>
          <cell r="M1381" t="str">
            <v>Profesional Junior</v>
          </cell>
          <cell r="N1381" t="str">
            <v>1</v>
          </cell>
          <cell r="O1381">
            <v>7</v>
          </cell>
          <cell r="P1381" t="str">
            <v>0</v>
          </cell>
          <cell r="Q1381" t="str">
            <v>7.0000000000</v>
          </cell>
          <cell r="R1381">
            <v>100</v>
          </cell>
          <cell r="S1381">
            <v>5000000</v>
          </cell>
          <cell r="T1381" t="str">
            <v>2025-05-21</v>
          </cell>
          <cell r="U1381">
            <v>35000000</v>
          </cell>
          <cell r="V1381">
            <v>35000000</v>
          </cell>
          <cell r="W1381">
            <v>0</v>
          </cell>
          <cell r="X1381" t="str">
            <v>no</v>
          </cell>
          <cell r="Y1381" t="str">
            <v>no</v>
          </cell>
          <cell r="Z1381" t="str">
            <v>97625</v>
          </cell>
          <cell r="AA1381">
            <v>35000000</v>
          </cell>
          <cell r="AB1381">
            <v>0</v>
          </cell>
          <cell r="AC1381" t="str">
            <v>5491</v>
          </cell>
          <cell r="AD1381" t="str">
            <v>Oficina de Control Interno</v>
          </cell>
          <cell r="AF1381" t="str">
            <v>Profesional en derecho o afines - -</v>
          </cell>
          <cell r="AG1381" t="str">
            <v>OCI_02 - Ejecutar el Plan Anual de Auditoría 2025 conforme a los trabajos aprobados por el CICCI, para el fortalecimiento del sistema de control interno de la entidad con un enfoque en la evaluación, monitoreo, prevención y mejora continua de los diferentes procesos de la entidad.</v>
          </cell>
          <cell r="AH1381">
            <v>1</v>
          </cell>
          <cell r="AI1381">
            <v>0</v>
          </cell>
          <cell r="AJ1381">
            <v>0</v>
          </cell>
          <cell r="AK1381">
            <v>0</v>
          </cell>
          <cell r="AL1381">
            <v>0</v>
          </cell>
          <cell r="AM1381">
            <v>1</v>
          </cell>
          <cell r="AN1381" t="str">
            <v>OCI_02</v>
          </cell>
          <cell r="AO1381">
            <v>35000000</v>
          </cell>
          <cell r="AP1381" t="str">
            <v>0</v>
          </cell>
          <cell r="AQ1381">
            <v>0</v>
          </cell>
          <cell r="AR1381" t="str">
            <v>0</v>
          </cell>
          <cell r="AS1381">
            <v>0</v>
          </cell>
          <cell r="AT1381">
            <v>35000000</v>
          </cell>
          <cell r="AU1381">
            <v>0</v>
          </cell>
        </row>
        <row r="1382">
          <cell r="A1382">
            <v>2817101125</v>
          </cell>
          <cell r="B1382" t="str">
            <v>Oficina de Control Interno</v>
          </cell>
          <cell r="C1382" t="str">
            <v>OCI</v>
          </cell>
          <cell r="D1382" t="str">
            <v>OCI_2025_DLT</v>
          </cell>
          <cell r="E1382" t="str">
            <v>Control Interno</v>
          </cell>
          <cell r="F1382" t="str">
            <v>Fortalecimiento de la capacidad institucional</v>
          </cell>
          <cell r="G1382" t="str">
            <v>Documentos de lineamientos técnicos</v>
          </cell>
          <cell r="H1382" t="str">
            <v>OCI-Fortalecimiento de la capacidad institucional-Documentos de lineamientos técnicos</v>
          </cell>
          <cell r="I1382" t="str">
            <v>202300000000098</v>
          </cell>
          <cell r="J1382" t="str">
            <v>DIRECCIÓN TERRITORIAL CENTRAL</v>
          </cell>
          <cell r="K1382" t="str">
            <v>DANE CENTRAL</v>
          </cell>
          <cell r="L1382" t="str">
            <v>Talento Humano</v>
          </cell>
          <cell r="M1382" t="str">
            <v>Profesional Junior</v>
          </cell>
          <cell r="N1382" t="str">
            <v>1</v>
          </cell>
          <cell r="O1382">
            <v>4</v>
          </cell>
          <cell r="P1382" t="str">
            <v>0</v>
          </cell>
          <cell r="Q1382" t="str">
            <v>4</v>
          </cell>
          <cell r="R1382">
            <v>100</v>
          </cell>
          <cell r="S1382">
            <v>4150000</v>
          </cell>
          <cell r="T1382" t="str">
            <v>2025-01-07 00:00:00</v>
          </cell>
          <cell r="U1382">
            <v>16600000</v>
          </cell>
          <cell r="V1382">
            <v>16600000</v>
          </cell>
          <cell r="W1382">
            <v>0</v>
          </cell>
          <cell r="X1382" t="str">
            <v>NO</v>
          </cell>
          <cell r="Y1382" t="str">
            <v>NO</v>
          </cell>
          <cell r="Z1382" t="str">
            <v>11325</v>
          </cell>
          <cell r="AA1382">
            <v>16600000</v>
          </cell>
          <cell r="AB1382">
            <v>0</v>
          </cell>
          <cell r="AC1382" t="str">
            <v>4774</v>
          </cell>
          <cell r="AD1382" t="str">
            <v>Oficina de Control Interno</v>
          </cell>
          <cell r="AF1382" t="str">
            <v>Cesar Augusto Vargas Yara - -</v>
          </cell>
          <cell r="AG1382" t="str">
            <v>OCI_02 - Ejecutar el Plan Anual de Auditoría 2025 conforme a los trabajos aprobados por el CICCI, para el fortalecimiento del sistema de control interno de la entidad con un enfoque en la evaluación, monitoreo, prevención y mejora continua de los diferentes procesos de la entidad.</v>
          </cell>
          <cell r="AH1382">
            <v>1</v>
          </cell>
          <cell r="AI1382">
            <v>0</v>
          </cell>
          <cell r="AJ1382">
            <v>0</v>
          </cell>
          <cell r="AK1382">
            <v>0</v>
          </cell>
          <cell r="AL1382">
            <v>0</v>
          </cell>
          <cell r="AM1382">
            <v>1</v>
          </cell>
          <cell r="AN1382" t="str">
            <v>OCI_02</v>
          </cell>
          <cell r="AO1382">
            <v>16600000</v>
          </cell>
          <cell r="AP1382" t="str">
            <v>0</v>
          </cell>
          <cell r="AQ1382">
            <v>0</v>
          </cell>
          <cell r="AR1382" t="str">
            <v>0</v>
          </cell>
          <cell r="AS1382">
            <v>0</v>
          </cell>
          <cell r="AT1382">
            <v>16600000</v>
          </cell>
          <cell r="AU1382">
            <v>0</v>
          </cell>
        </row>
        <row r="1383">
          <cell r="A1383">
            <v>2814101125</v>
          </cell>
          <cell r="B1383" t="str">
            <v>Oficina de Control Interno</v>
          </cell>
          <cell r="C1383" t="str">
            <v>OCI</v>
          </cell>
          <cell r="D1383" t="str">
            <v>OCI_2025_DLT</v>
          </cell>
          <cell r="E1383" t="str">
            <v>Control Interno</v>
          </cell>
          <cell r="F1383" t="str">
            <v>Fortalecimiento de la capacidad institucional</v>
          </cell>
          <cell r="G1383" t="str">
            <v>Documentos de lineamientos técnicos</v>
          </cell>
          <cell r="H1383" t="str">
            <v>OCI-Fortalecimiento de la capacidad institucional-Documentos de lineamientos técnicos</v>
          </cell>
          <cell r="I1383" t="str">
            <v>202300000000098</v>
          </cell>
          <cell r="J1383" t="str">
            <v>DIRECCIÓN TERRITORIAL CENTRAL</v>
          </cell>
          <cell r="K1383" t="str">
            <v>DANE CENTRAL</v>
          </cell>
          <cell r="L1383" t="str">
            <v>Talento Humano</v>
          </cell>
          <cell r="M1383" t="str">
            <v>Profesional</v>
          </cell>
          <cell r="N1383" t="str">
            <v>1</v>
          </cell>
          <cell r="O1383">
            <v>11</v>
          </cell>
          <cell r="P1383" t="str">
            <v>15</v>
          </cell>
          <cell r="Q1383" t="str">
            <v>11.5000000000</v>
          </cell>
          <cell r="R1383">
            <v>100</v>
          </cell>
          <cell r="S1383">
            <v>7000000</v>
          </cell>
          <cell r="T1383" t="str">
            <v>2025-01-15</v>
          </cell>
          <cell r="U1383">
            <v>80500000</v>
          </cell>
          <cell r="V1383">
            <v>77000000</v>
          </cell>
          <cell r="W1383">
            <v>3500000</v>
          </cell>
          <cell r="X1383" t="str">
            <v>no</v>
          </cell>
          <cell r="Y1383" t="str">
            <v>no</v>
          </cell>
          <cell r="Z1383" t="str">
            <v>11625</v>
          </cell>
          <cell r="AA1383">
            <v>77000000</v>
          </cell>
          <cell r="AB1383">
            <v>3500000</v>
          </cell>
          <cell r="AC1383" t="str">
            <v>4777</v>
          </cell>
          <cell r="AD1383" t="str">
            <v>Oficina de Control Interno</v>
          </cell>
          <cell r="AF1383" t="str">
            <v>PRIORITARIO_Johana Catalina Prieto Sandino - -</v>
          </cell>
          <cell r="AG1383" t="str">
            <v>OCI_02 - Ejecutar el Plan Anual de Auditoría 2025 conforme a los trabajos aprobados por el CICCI, para el fortalecimiento del sistema de control interno de la entidad con un enfoque en la evaluación, monitoreo, prevención y mejora continua de los diferentes procesos de la entidad.</v>
          </cell>
          <cell r="AH1383">
            <v>1</v>
          </cell>
          <cell r="AI1383">
            <v>0</v>
          </cell>
          <cell r="AJ1383">
            <v>0</v>
          </cell>
          <cell r="AK1383">
            <v>0</v>
          </cell>
          <cell r="AL1383">
            <v>0</v>
          </cell>
          <cell r="AM1383">
            <v>1</v>
          </cell>
          <cell r="AN1383" t="str">
            <v>OCI_02</v>
          </cell>
          <cell r="AO1383">
            <v>80500000</v>
          </cell>
          <cell r="AP1383" t="str">
            <v>0</v>
          </cell>
          <cell r="AQ1383">
            <v>0</v>
          </cell>
          <cell r="AR1383" t="str">
            <v>0</v>
          </cell>
          <cell r="AS1383">
            <v>0</v>
          </cell>
          <cell r="AT1383">
            <v>80500000</v>
          </cell>
          <cell r="AU1383">
            <v>0</v>
          </cell>
        </row>
        <row r="1384">
          <cell r="A1384">
            <v>2815101125</v>
          </cell>
          <cell r="B1384" t="str">
            <v>Oficina de Control Interno</v>
          </cell>
          <cell r="C1384" t="str">
            <v>OCI</v>
          </cell>
          <cell r="D1384" t="str">
            <v>OCI_2025_DLT</v>
          </cell>
          <cell r="E1384" t="str">
            <v>Control Interno</v>
          </cell>
          <cell r="F1384" t="str">
            <v>Fortalecimiento de la capacidad institucional</v>
          </cell>
          <cell r="G1384" t="str">
            <v>Documentos de lineamientos técnicos</v>
          </cell>
          <cell r="H1384" t="str">
            <v>OCI-Fortalecimiento de la capacidad institucional-Documentos de lineamientos técnicos</v>
          </cell>
          <cell r="I1384" t="str">
            <v>202300000000098</v>
          </cell>
          <cell r="J1384" t="str">
            <v>DIRECCIÓN TERRITORIAL CENTRAL</v>
          </cell>
          <cell r="K1384" t="str">
            <v>DANE CENTRAL</v>
          </cell>
          <cell r="L1384" t="str">
            <v>Talento Humano</v>
          </cell>
          <cell r="M1384" t="str">
            <v>Profesional</v>
          </cell>
          <cell r="N1384" t="str">
            <v>1</v>
          </cell>
          <cell r="O1384">
            <v>11</v>
          </cell>
          <cell r="P1384" t="str">
            <v>17</v>
          </cell>
          <cell r="Q1384" t="str">
            <v>11.5666666667</v>
          </cell>
          <cell r="R1384">
            <v>100</v>
          </cell>
          <cell r="S1384">
            <v>7000000</v>
          </cell>
          <cell r="T1384" t="str">
            <v>2025-02-14</v>
          </cell>
          <cell r="U1384">
            <v>80966666.670000002</v>
          </cell>
          <cell r="V1384">
            <v>77000000</v>
          </cell>
          <cell r="W1384">
            <v>3966666.6700000018</v>
          </cell>
          <cell r="X1384" t="str">
            <v>no</v>
          </cell>
          <cell r="Y1384" t="str">
            <v>no</v>
          </cell>
          <cell r="Z1384" t="str">
            <v>11525</v>
          </cell>
          <cell r="AA1384">
            <v>77000000</v>
          </cell>
          <cell r="AB1384">
            <v>3966666.6700000018</v>
          </cell>
          <cell r="AC1384" t="str">
            <v>4776</v>
          </cell>
          <cell r="AD1384" t="str">
            <v>Oficina de Control Interno</v>
          </cell>
          <cell r="AF1384" t="str">
            <v>PRIORITARIO_Luisa Fernanda Duarte Celis - -</v>
          </cell>
          <cell r="AG1384" t="str">
            <v>OCI_02 - Ejecutar el Plan Anual de Auditoría 2025 conforme a los trabajos aprobados por el CICCI, para el fortalecimiento del sistema de control interno de la entidad con un enfoque en la evaluación, monitoreo, prevención y mejora continua de los diferentes procesos de la entidad.</v>
          </cell>
          <cell r="AH1384">
            <v>1</v>
          </cell>
          <cell r="AI1384">
            <v>0</v>
          </cell>
          <cell r="AJ1384">
            <v>0</v>
          </cell>
          <cell r="AK1384">
            <v>0</v>
          </cell>
          <cell r="AL1384">
            <v>0</v>
          </cell>
          <cell r="AM1384">
            <v>1</v>
          </cell>
          <cell r="AN1384" t="str">
            <v>OCI_02</v>
          </cell>
          <cell r="AO1384">
            <v>80966666.670000002</v>
          </cell>
          <cell r="AP1384" t="str">
            <v>0</v>
          </cell>
          <cell r="AQ1384">
            <v>0</v>
          </cell>
          <cell r="AR1384" t="str">
            <v>0</v>
          </cell>
          <cell r="AS1384">
            <v>0</v>
          </cell>
          <cell r="AT1384">
            <v>80966666.670000002</v>
          </cell>
          <cell r="AU1384">
            <v>0</v>
          </cell>
        </row>
        <row r="1385">
          <cell r="A1385">
            <v>2816101125</v>
          </cell>
          <cell r="B1385" t="str">
            <v>Oficina de Control Interno</v>
          </cell>
          <cell r="C1385" t="str">
            <v>OCI</v>
          </cell>
          <cell r="D1385" t="str">
            <v>OCI_2025_DLT</v>
          </cell>
          <cell r="E1385" t="str">
            <v>Control Interno</v>
          </cell>
          <cell r="F1385" t="str">
            <v>Fortalecimiento de la capacidad institucional</v>
          </cell>
          <cell r="G1385" t="str">
            <v>Documentos de lineamientos técnicos</v>
          </cell>
          <cell r="H1385" t="str">
            <v>OCI-Fortalecimiento de la capacidad institucional-Documentos de lineamientos técnicos</v>
          </cell>
          <cell r="I1385" t="str">
            <v>202300000000098</v>
          </cell>
          <cell r="J1385" t="str">
            <v>DIRECCIÓN TERRITORIAL CENTRAL</v>
          </cell>
          <cell r="K1385" t="str">
            <v>DANE CENTRAL</v>
          </cell>
          <cell r="L1385" t="str">
            <v>Talento Humano</v>
          </cell>
          <cell r="M1385" t="str">
            <v>Profesional Junior</v>
          </cell>
          <cell r="N1385" t="str">
            <v>1</v>
          </cell>
          <cell r="O1385">
            <v>11</v>
          </cell>
          <cell r="P1385" t="str">
            <v>16</v>
          </cell>
          <cell r="Q1385" t="str">
            <v>11.5333333333</v>
          </cell>
          <cell r="R1385">
            <v>100</v>
          </cell>
          <cell r="S1385">
            <v>5000000</v>
          </cell>
          <cell r="T1385" t="str">
            <v>2025-01-15</v>
          </cell>
          <cell r="U1385">
            <v>57666666.670000002</v>
          </cell>
          <cell r="V1385">
            <v>55000000</v>
          </cell>
          <cell r="W1385">
            <v>2666666.6700000018</v>
          </cell>
          <cell r="X1385" t="str">
            <v>no</v>
          </cell>
          <cell r="Y1385" t="str">
            <v>no</v>
          </cell>
          <cell r="Z1385" t="str">
            <v>11425</v>
          </cell>
          <cell r="AA1385">
            <v>55000000</v>
          </cell>
          <cell r="AB1385">
            <v>2666666.6700000018</v>
          </cell>
          <cell r="AC1385" t="str">
            <v>4775</v>
          </cell>
          <cell r="AD1385" t="str">
            <v>Oficina de Control Interno</v>
          </cell>
          <cell r="AF1385" t="str">
            <v>PRIORITARIO_Natra Patricia Benavides Torres - -</v>
          </cell>
          <cell r="AG1385" t="str">
            <v>OCI_02 - Ejecutar el Plan Anual de Auditoría 2025 conforme a los trabajos aprobados por el CICCI, para el fortalecimiento del sistema de control interno de la entidad con un enfoque en la evaluación, monitoreo, prevención y mejora continua de los diferentes procesos de la entidad.</v>
          </cell>
          <cell r="AH1385">
            <v>1</v>
          </cell>
          <cell r="AI1385">
            <v>0</v>
          </cell>
          <cell r="AJ1385">
            <v>0</v>
          </cell>
          <cell r="AK1385">
            <v>0</v>
          </cell>
          <cell r="AL1385">
            <v>0</v>
          </cell>
          <cell r="AM1385">
            <v>1</v>
          </cell>
          <cell r="AN1385" t="str">
            <v>OCI_02</v>
          </cell>
          <cell r="AO1385">
            <v>57666666.670000002</v>
          </cell>
          <cell r="AP1385" t="str">
            <v>0</v>
          </cell>
          <cell r="AQ1385">
            <v>0</v>
          </cell>
          <cell r="AR1385" t="str">
            <v>0</v>
          </cell>
          <cell r="AS1385">
            <v>0</v>
          </cell>
          <cell r="AT1385">
            <v>57666666.670000002</v>
          </cell>
          <cell r="AU1385">
            <v>0</v>
          </cell>
        </row>
        <row r="1386">
          <cell r="A1386">
            <v>3841101125</v>
          </cell>
          <cell r="B1386" t="str">
            <v>Oficina de Control Interno</v>
          </cell>
          <cell r="C1386" t="str">
            <v>OCI</v>
          </cell>
          <cell r="D1386" t="str">
            <v>OCI_2025_DLT</v>
          </cell>
          <cell r="E1386" t="str">
            <v>Control Interno</v>
          </cell>
          <cell r="F1386" t="str">
            <v>Fortalecimiento de la capacidad institucional</v>
          </cell>
          <cell r="G1386" t="str">
            <v>Documentos de lineamientos técnicos</v>
          </cell>
          <cell r="H1386" t="str">
            <v>OCI-Fortalecimiento de la capacidad institucional-Documentos de lineamientos técnicos</v>
          </cell>
          <cell r="I1386" t="str">
            <v>202300000000098</v>
          </cell>
          <cell r="J1386" t="str">
            <v>DIRECCIÓN TERRITORIAL CENTRAL</v>
          </cell>
          <cell r="K1386" t="str">
            <v>DANE CENTRAL</v>
          </cell>
          <cell r="L1386" t="str">
            <v>Talento Humano</v>
          </cell>
          <cell r="M1386" t="str">
            <v>Profesional Junior</v>
          </cell>
          <cell r="N1386" t="str">
            <v>1</v>
          </cell>
          <cell r="O1386">
            <v>9</v>
          </cell>
          <cell r="P1386" t="str">
            <v>10</v>
          </cell>
          <cell r="Q1386" t="str">
            <v>9.3333333333</v>
          </cell>
          <cell r="R1386">
            <v>100</v>
          </cell>
          <cell r="S1386">
            <v>5500000</v>
          </cell>
          <cell r="T1386" t="str">
            <v>2025-03-21</v>
          </cell>
          <cell r="U1386">
            <v>51333333.329999998</v>
          </cell>
          <cell r="V1386">
            <v>46750000</v>
          </cell>
          <cell r="W1386">
            <v>4583333.3299999982</v>
          </cell>
          <cell r="X1386" t="str">
            <v>no</v>
          </cell>
          <cell r="Y1386" t="str">
            <v>no</v>
          </cell>
          <cell r="Z1386" t="str">
            <v>87425</v>
          </cell>
          <cell r="AA1386">
            <v>46750000</v>
          </cell>
          <cell r="AB1386">
            <v>4583333.3299999982</v>
          </cell>
          <cell r="AC1386" t="str">
            <v>2450</v>
          </cell>
          <cell r="AD1386" t="str">
            <v>Oficina de Control Interno</v>
          </cell>
          <cell r="AF1386" t="str">
            <v>Profesional en Ingeniería de Sistemas o afines</v>
          </cell>
          <cell r="AG1386" t="str">
            <v>OCI_02 - Ejecutar el Plan Anual de Auditoría 2025 conforme a los trabajos aprobados por el CICCI, para el fortalecimiento del sistema de control interno de la entidad con un enfoque en la evaluación, monitoreo, prevención y mejora continua de los diferentes procesos de la entidad.</v>
          </cell>
          <cell r="AH1386">
            <v>1</v>
          </cell>
          <cell r="AI1386">
            <v>0</v>
          </cell>
          <cell r="AJ1386">
            <v>0</v>
          </cell>
          <cell r="AK1386">
            <v>0</v>
          </cell>
          <cell r="AL1386">
            <v>0</v>
          </cell>
          <cell r="AM1386">
            <v>1</v>
          </cell>
          <cell r="AN1386" t="str">
            <v>OCI_02</v>
          </cell>
          <cell r="AO1386">
            <v>51333333.329999998</v>
          </cell>
          <cell r="AP1386" t="str">
            <v>0</v>
          </cell>
          <cell r="AQ1386">
            <v>0</v>
          </cell>
          <cell r="AR1386" t="str">
            <v>0</v>
          </cell>
          <cell r="AS1386">
            <v>0</v>
          </cell>
          <cell r="AT1386">
            <v>51333333.329999998</v>
          </cell>
          <cell r="AU1386">
            <v>0</v>
          </cell>
        </row>
        <row r="1387">
          <cell r="A1387">
            <v>3842101125</v>
          </cell>
          <cell r="B1387" t="str">
            <v>Oficina de Control Interno</v>
          </cell>
          <cell r="C1387" t="str">
            <v>OCI</v>
          </cell>
          <cell r="D1387" t="str">
            <v>OCI_2025_DLT</v>
          </cell>
          <cell r="E1387" t="str">
            <v>Control Interno</v>
          </cell>
          <cell r="F1387" t="str">
            <v>Fortalecimiento de la capacidad institucional</v>
          </cell>
          <cell r="G1387" t="str">
            <v>Documentos de lineamientos técnicos</v>
          </cell>
          <cell r="H1387" t="str">
            <v>OCI-Fortalecimiento de la capacidad institucional-Documentos de lineamientos técnicos</v>
          </cell>
          <cell r="I1387" t="str">
            <v>202300000000098</v>
          </cell>
          <cell r="J1387" t="str">
            <v>DIRECCIÓN TERRITORIAL CENTRAL</v>
          </cell>
          <cell r="K1387" t="str">
            <v>DANE CENTRAL</v>
          </cell>
          <cell r="L1387" t="str">
            <v>Talento Humano</v>
          </cell>
          <cell r="M1387" t="str">
            <v>Profesional Junior</v>
          </cell>
          <cell r="N1387" t="str">
            <v>1</v>
          </cell>
          <cell r="O1387">
            <v>9</v>
          </cell>
          <cell r="P1387" t="str">
            <v>10</v>
          </cell>
          <cell r="Q1387" t="str">
            <v>9.3333333333</v>
          </cell>
          <cell r="R1387">
            <v>100</v>
          </cell>
          <cell r="S1387">
            <v>5500000</v>
          </cell>
          <cell r="T1387" t="str">
            <v>2025-03-21</v>
          </cell>
          <cell r="U1387">
            <v>51333333.329999998</v>
          </cell>
          <cell r="V1387">
            <v>44000000</v>
          </cell>
          <cell r="W1387">
            <v>7333333.3299999982</v>
          </cell>
          <cell r="X1387" t="str">
            <v>no</v>
          </cell>
          <cell r="Y1387" t="str">
            <v>no</v>
          </cell>
          <cell r="Z1387" t="str">
            <v>88325</v>
          </cell>
          <cell r="AA1387">
            <v>44000000</v>
          </cell>
          <cell r="AB1387">
            <v>7333333.3299999982</v>
          </cell>
          <cell r="AC1387" t="str">
            <v>3019</v>
          </cell>
          <cell r="AD1387" t="str">
            <v>Oficina de Control Interno</v>
          </cell>
          <cell r="AF1387" t="str">
            <v>Profesional en Economía, Estadística, Ingeniería o afines.</v>
          </cell>
          <cell r="AG1387" t="str">
            <v>OCI_02 - Ejecutar el Plan Anual de Auditoría 2025 conforme a los trabajos aprobados por el CICCI, para el fortalecimiento del sistema de control interno de la entidad con un enfoque en la evaluación, monitoreo, prevención y mejora continua de los diferentes procesos de la entidad.</v>
          </cell>
          <cell r="AH1387">
            <v>1</v>
          </cell>
          <cell r="AI1387">
            <v>0</v>
          </cell>
          <cell r="AJ1387">
            <v>0</v>
          </cell>
          <cell r="AK1387">
            <v>0</v>
          </cell>
          <cell r="AL1387">
            <v>0</v>
          </cell>
          <cell r="AM1387">
            <v>1</v>
          </cell>
          <cell r="AN1387" t="str">
            <v>OCI_02</v>
          </cell>
          <cell r="AO1387">
            <v>51333333.329999998</v>
          </cell>
          <cell r="AP1387" t="str">
            <v>0</v>
          </cell>
          <cell r="AQ1387">
            <v>0</v>
          </cell>
          <cell r="AR1387" t="str">
            <v>0</v>
          </cell>
          <cell r="AS1387">
            <v>0</v>
          </cell>
          <cell r="AT1387">
            <v>51333333.329999998</v>
          </cell>
          <cell r="AU1387">
            <v>0</v>
          </cell>
        </row>
        <row r="1388">
          <cell r="A1388">
            <v>103401125</v>
          </cell>
          <cell r="B1388" t="str">
            <v>Oficina de Control Interno</v>
          </cell>
          <cell r="C1388" t="str">
            <v>OCI</v>
          </cell>
          <cell r="D1388" t="str">
            <v>OCI_2025_DLT</v>
          </cell>
          <cell r="E1388" t="str">
            <v>Control Interno</v>
          </cell>
          <cell r="F1388" t="str">
            <v>Fortalecimiento de la capacidad institucional</v>
          </cell>
          <cell r="G1388" t="str">
            <v>Documentos de lineamientos técnicos</v>
          </cell>
          <cell r="H1388" t="str">
            <v>OCI-Fortalecimiento de la capacidad institucional-Documentos de lineamientos técnicos</v>
          </cell>
          <cell r="I1388" t="str">
            <v>202300000000098</v>
          </cell>
          <cell r="J1388" t="str">
            <v>DIRECCIÓN TERRITORIAL CENTRAL</v>
          </cell>
          <cell r="K1388" t="str">
            <v>DANE CENTRAL</v>
          </cell>
          <cell r="L1388" t="str">
            <v>Tiquete</v>
          </cell>
          <cell r="M1388" t="str">
            <v>tiquete_nacional</v>
          </cell>
          <cell r="N1388">
            <v>17</v>
          </cell>
          <cell r="T1388" t="str">
            <v>2025-04-01</v>
          </cell>
          <cell r="U1388">
            <v>17000000</v>
          </cell>
          <cell r="V1388">
            <v>17000000</v>
          </cell>
          <cell r="W1388">
            <v>0</v>
          </cell>
          <cell r="X1388" t="str">
            <v>NO</v>
          </cell>
          <cell r="Y1388" t="str">
            <v>NO</v>
          </cell>
          <cell r="Z1388" t="str">
            <v>93125</v>
          </cell>
          <cell r="AA1388">
            <v>17000000</v>
          </cell>
          <cell r="AB1388">
            <v>0</v>
          </cell>
          <cell r="AC1388" t="str">
            <v>4953</v>
          </cell>
          <cell r="AD1388" t="str">
            <v>Gestión Humana</v>
          </cell>
          <cell r="AF1388" t="str">
            <v>Ejecución Plan Anual de Auditoría 2025 - -</v>
          </cell>
          <cell r="AG1388" t="str">
            <v>OCI_02 - Ejecutar el Plan Anual de Auditoría 2025 conforme a los trabajos aprobados por el CICCI, para el fortalecimiento del sistema de control interno de la entidad con un enfoque en la evaluación, monitoreo, prevención y mejora continua de los diferentes procesos de la entidad.</v>
          </cell>
          <cell r="AH1388">
            <v>1</v>
          </cell>
          <cell r="AI1388">
            <v>0</v>
          </cell>
          <cell r="AJ1388">
            <v>0</v>
          </cell>
          <cell r="AK1388">
            <v>0</v>
          </cell>
          <cell r="AL1388">
            <v>0</v>
          </cell>
          <cell r="AM1388">
            <v>1</v>
          </cell>
          <cell r="AN1388" t="str">
            <v>OCI_02</v>
          </cell>
          <cell r="AO1388">
            <v>17000000</v>
          </cell>
          <cell r="AP1388" t="str">
            <v>0</v>
          </cell>
          <cell r="AQ1388">
            <v>0</v>
          </cell>
          <cell r="AR1388" t="str">
            <v>0</v>
          </cell>
          <cell r="AS1388">
            <v>0</v>
          </cell>
          <cell r="AT1388">
            <v>17000000</v>
          </cell>
          <cell r="AU1388">
            <v>0</v>
          </cell>
        </row>
        <row r="1389">
          <cell r="A1389">
            <v>614301125</v>
          </cell>
          <cell r="B1389" t="str">
            <v>Oficina de Control Interno</v>
          </cell>
          <cell r="C1389" t="str">
            <v>OCI</v>
          </cell>
          <cell r="D1389" t="str">
            <v>OCI_2025_DLT</v>
          </cell>
          <cell r="E1389" t="str">
            <v>Control Interno</v>
          </cell>
          <cell r="F1389" t="str">
            <v>Fortalecimiento de la capacidad institucional</v>
          </cell>
          <cell r="G1389" t="str">
            <v>Documentos de lineamientos técnicos</v>
          </cell>
          <cell r="H1389" t="str">
            <v>OCI-Fortalecimiento de la capacidad institucional-Documentos de lineamientos técnicos</v>
          </cell>
          <cell r="I1389" t="str">
            <v>202300000000098</v>
          </cell>
          <cell r="J1389" t="str">
            <v>DIRECCIÓN TERRITORIAL CENTRAL</v>
          </cell>
          <cell r="K1389" t="str">
            <v>DANE CENTRAL</v>
          </cell>
          <cell r="L1389" t="str">
            <v>Viático</v>
          </cell>
          <cell r="M1389" t="str">
            <v>Viático</v>
          </cell>
          <cell r="T1389" t="str">
            <v>2025-05-01</v>
          </cell>
          <cell r="U1389">
            <v>30000000</v>
          </cell>
          <cell r="V1389">
            <v>30000000</v>
          </cell>
          <cell r="W1389">
            <v>0</v>
          </cell>
          <cell r="X1389" t="str">
            <v>no</v>
          </cell>
          <cell r="Y1389" t="str">
            <v>no</v>
          </cell>
          <cell r="Z1389" t="str">
            <v>81325</v>
          </cell>
          <cell r="AA1389">
            <v>30000000</v>
          </cell>
          <cell r="AB1389">
            <v>0</v>
          </cell>
          <cell r="AC1389" t="str">
            <v>2158</v>
          </cell>
          <cell r="AD1389" t="str">
            <v>Oficina de Control Interno</v>
          </cell>
          <cell r="AF1389" t="str">
            <v>Ejecución Plan Anual de Auditoría 2025 - -</v>
          </cell>
          <cell r="AG1389" t="str">
            <v>OCI_02 - Ejecutar el Plan Anual de Auditoría 2025 conforme a los trabajos aprobados por el CICCI, para el fortalecimiento del sistema de control interno de la entidad con un enfoque en la evaluación, monitoreo, prevención y mejora continua de los diferentes procesos de la entidad.</v>
          </cell>
          <cell r="AH1389">
            <v>1</v>
          </cell>
          <cell r="AI1389">
            <v>0</v>
          </cell>
          <cell r="AJ1389">
            <v>0</v>
          </cell>
          <cell r="AK1389">
            <v>0</v>
          </cell>
          <cell r="AL1389">
            <v>0</v>
          </cell>
          <cell r="AM1389">
            <v>1</v>
          </cell>
          <cell r="AN1389" t="str">
            <v>OCI_02</v>
          </cell>
          <cell r="AO1389">
            <v>30000000</v>
          </cell>
          <cell r="AP1389" t="str">
            <v>0</v>
          </cell>
          <cell r="AQ1389">
            <v>0</v>
          </cell>
          <cell r="AR1389" t="str">
            <v>0</v>
          </cell>
          <cell r="AS1389">
            <v>0</v>
          </cell>
          <cell r="AT1389">
            <v>30000000</v>
          </cell>
          <cell r="AU1389">
            <v>0</v>
          </cell>
        </row>
        <row r="1390">
          <cell r="A1390">
            <v>1317501125</v>
          </cell>
          <cell r="B1390" t="str">
            <v>Oficina de Control Interno</v>
          </cell>
          <cell r="C1390" t="str">
            <v>OCI</v>
          </cell>
          <cell r="D1390" t="str">
            <v>OCI_2025_DLT</v>
          </cell>
          <cell r="E1390" t="str">
            <v>Control Interno</v>
          </cell>
          <cell r="F1390" t="str">
            <v>Fortalecimiento de la capacidad institucional</v>
          </cell>
          <cell r="G1390" t="str">
            <v>Documentos de lineamientos técnicos</v>
          </cell>
          <cell r="H1390" t="str">
            <v>OCI-Fortalecimiento de la capacidad institucional-Documentos de lineamientos técnicos</v>
          </cell>
          <cell r="I1390" t="str">
            <v>202300000000098</v>
          </cell>
          <cell r="J1390" t="str">
            <v>DIRECCIÓN TERRITORIAL CENTRAL</v>
          </cell>
          <cell r="K1390" t="str">
            <v>DANE CENTRAL</v>
          </cell>
          <cell r="L1390" t="str">
            <v>Insumo</v>
          </cell>
          <cell r="M1390" t="str">
            <v>Otros_gastos_operativos</v>
          </cell>
          <cell r="N1390">
            <v>1</v>
          </cell>
          <cell r="S1390">
            <v>6600000</v>
          </cell>
          <cell r="T1390" t="str">
            <v>2025-10-31</v>
          </cell>
          <cell r="U1390">
            <v>6600000</v>
          </cell>
          <cell r="W1390">
            <v>6600000</v>
          </cell>
          <cell r="X1390" t="str">
            <v>no</v>
          </cell>
          <cell r="Y1390" t="str">
            <v>no</v>
          </cell>
          <cell r="AF1390" t="str">
            <v>Saldo para adiciones</v>
          </cell>
          <cell r="AG1390" t="str">
            <v>OCI_02 - Ejecutar el Plan Anual de Auditoría 2025 conforme a los trabajos aprobados por el CICCI, para el fortalecimiento del sistema de control interno de la entidad con un enfoque en la evaluación, monitoreo, prevención y mejora continua de los diferentes procesos de la entidad.</v>
          </cell>
          <cell r="AH1390">
            <v>1</v>
          </cell>
          <cell r="AI1390" t="str">
            <v/>
          </cell>
          <cell r="AJ1390">
            <v>0</v>
          </cell>
          <cell r="AK1390" t="str">
            <v/>
          </cell>
          <cell r="AL1390">
            <v>0</v>
          </cell>
          <cell r="AM1390">
            <v>1</v>
          </cell>
          <cell r="AN1390" t="str">
            <v>OCI_02</v>
          </cell>
          <cell r="AO1390">
            <v>6600000</v>
          </cell>
          <cell r="AP1390" t="str">
            <v/>
          </cell>
          <cell r="AQ1390">
            <v>0</v>
          </cell>
          <cell r="AR1390" t="str">
            <v/>
          </cell>
          <cell r="AS1390">
            <v>0</v>
          </cell>
          <cell r="AT1390">
            <v>6600000</v>
          </cell>
          <cell r="AU1390">
            <v>0</v>
          </cell>
        </row>
        <row r="1391">
          <cell r="A1391">
            <v>382210825</v>
          </cell>
          <cell r="B1391" t="str">
            <v>Oficina de Sistemas</v>
          </cell>
          <cell r="C1391" t="str">
            <v>OSIS</v>
          </cell>
          <cell r="D1391" t="str">
            <v>OSIS_2025_ST</v>
          </cell>
          <cell r="E1391" t="str">
            <v>Tecnologia</v>
          </cell>
          <cell r="F1391" t="str">
            <v>Modernización tecnológica</v>
          </cell>
          <cell r="G1391" t="str">
            <v>Servicios tecnológicos</v>
          </cell>
          <cell r="H1391" t="str">
            <v>OSIS-Modernización tecnológica-Servicios tecnológicos</v>
          </cell>
          <cell r="I1391" t="str">
            <v>202300000000096</v>
          </cell>
          <cell r="J1391" t="str">
            <v>DIRECCIÓN TERRITORIAL CENTRAL</v>
          </cell>
          <cell r="K1391" t="str">
            <v>DANE CENTRAL</v>
          </cell>
          <cell r="L1391" t="str">
            <v>Talento Humano</v>
          </cell>
          <cell r="M1391" t="str">
            <v>Tecnico</v>
          </cell>
          <cell r="N1391" t="str">
            <v>1</v>
          </cell>
          <cell r="O1391">
            <v>9</v>
          </cell>
          <cell r="P1391" t="str">
            <v>5</v>
          </cell>
          <cell r="Q1391" t="str">
            <v>9.1666666667</v>
          </cell>
          <cell r="R1391">
            <v>100</v>
          </cell>
          <cell r="S1391">
            <v>2630000</v>
          </cell>
          <cell r="T1391" t="str">
            <v>2025-03-01</v>
          </cell>
          <cell r="U1391">
            <v>24108333.329999998</v>
          </cell>
          <cell r="V1391">
            <v>24108333</v>
          </cell>
          <cell r="W1391">
            <v>0.32999999821186071</v>
          </cell>
          <cell r="X1391" t="str">
            <v>no</v>
          </cell>
          <cell r="Y1391" t="str">
            <v>no</v>
          </cell>
          <cell r="Z1391" t="str">
            <v>79825</v>
          </cell>
          <cell r="AA1391">
            <v>24108333</v>
          </cell>
          <cell r="AB1391">
            <v>0.32999999821186071</v>
          </cell>
          <cell r="AC1391" t="str">
            <v>2124</v>
          </cell>
          <cell r="AD1391" t="str">
            <v>Oficina de Sistemas</v>
          </cell>
          <cell r="AF1391" t="str">
            <v>Técnico de mesa de ayuda</v>
          </cell>
          <cell r="AG1391" t="str">
            <v>OSIS_12 - Gestionar las solicitudes TIC analizando el desempeño de su atención y resolución, logrando la disponibilidad de los servicios TIC para el usuario final en la Entidad.</v>
          </cell>
          <cell r="AH1391">
            <v>1</v>
          </cell>
          <cell r="AI1391">
            <v>0</v>
          </cell>
          <cell r="AJ1391">
            <v>0</v>
          </cell>
          <cell r="AK1391">
            <v>0</v>
          </cell>
          <cell r="AL1391">
            <v>0</v>
          </cell>
          <cell r="AM1391">
            <v>1</v>
          </cell>
          <cell r="AN1391" t="str">
            <v>OSIS_12</v>
          </cell>
          <cell r="AO1391">
            <v>24108333.329999998</v>
          </cell>
          <cell r="AP1391" t="str">
            <v>0</v>
          </cell>
          <cell r="AQ1391">
            <v>0</v>
          </cell>
          <cell r="AR1391" t="str">
            <v>0</v>
          </cell>
          <cell r="AS1391">
            <v>0</v>
          </cell>
          <cell r="AT1391">
            <v>24108333.329999998</v>
          </cell>
          <cell r="AU1391">
            <v>0</v>
          </cell>
        </row>
        <row r="1392">
          <cell r="A1392">
            <v>468710825</v>
          </cell>
          <cell r="B1392" t="str">
            <v>Oficina de Sistemas</v>
          </cell>
          <cell r="C1392" t="str">
            <v>OSIS</v>
          </cell>
          <cell r="D1392" t="str">
            <v>OSIS_2025_ST</v>
          </cell>
          <cell r="E1392" t="str">
            <v>Tecnologia</v>
          </cell>
          <cell r="F1392" t="str">
            <v>Modernización tecnológica</v>
          </cell>
          <cell r="G1392" t="str">
            <v>Servicios tecnológicos</v>
          </cell>
          <cell r="H1392" t="str">
            <v>OSIS-Modernización tecnológica-Servicios tecnológicos</v>
          </cell>
          <cell r="I1392" t="str">
            <v>202300000000096</v>
          </cell>
          <cell r="J1392" t="str">
            <v>DIRECCIÓN TERRITORIAL CENTRAL</v>
          </cell>
          <cell r="K1392" t="str">
            <v>DANE CENTRAL</v>
          </cell>
          <cell r="L1392" t="str">
            <v>Talento Humano</v>
          </cell>
          <cell r="M1392" t="str">
            <v>Profesional</v>
          </cell>
          <cell r="N1392" t="str">
            <v>1</v>
          </cell>
          <cell r="O1392">
            <v>5</v>
          </cell>
          <cell r="P1392" t="str">
            <v>15</v>
          </cell>
          <cell r="Q1392" t="str">
            <v>5.5000000000</v>
          </cell>
          <cell r="R1392">
            <v>100</v>
          </cell>
          <cell r="S1392">
            <v>8500000</v>
          </cell>
          <cell r="T1392" t="str">
            <v>2025-07-16</v>
          </cell>
          <cell r="U1392">
            <v>46750000</v>
          </cell>
          <cell r="V1392">
            <v>46750000</v>
          </cell>
          <cell r="W1392">
            <v>0</v>
          </cell>
          <cell r="X1392" t="str">
            <v>NO</v>
          </cell>
          <cell r="Y1392" t="str">
            <v>NO</v>
          </cell>
          <cell r="Z1392" t="str">
            <v>104425</v>
          </cell>
          <cell r="AA1392">
            <v>46750000</v>
          </cell>
          <cell r="AB1392">
            <v>0</v>
          </cell>
          <cell r="AC1392" t="str">
            <v>6258</v>
          </cell>
          <cell r="AD1392" t="str">
            <v>Dirección de Difusión y Cultura Estadística</v>
          </cell>
          <cell r="AF1392" t="str">
            <v>Ingeniero desarrollador página web - DICE</v>
          </cell>
          <cell r="AG1392" t="str">
            <v>OSIS_11 - Gestionar los Servicios y componentes de conectividad para operar y brindar disponibilidad de la red de comunicaciones de la Entidad a nivel nacional.</v>
          </cell>
          <cell r="AH1392">
            <v>1</v>
          </cell>
          <cell r="AI1392" t="str">
            <v/>
          </cell>
          <cell r="AJ1392">
            <v>0</v>
          </cell>
          <cell r="AK1392" t="str">
            <v/>
          </cell>
          <cell r="AL1392">
            <v>0</v>
          </cell>
          <cell r="AM1392">
            <v>1</v>
          </cell>
          <cell r="AN1392" t="str">
            <v>OSIS_11</v>
          </cell>
          <cell r="AO1392">
            <v>46750000</v>
          </cell>
          <cell r="AP1392" t="str">
            <v/>
          </cell>
          <cell r="AQ1392">
            <v>0</v>
          </cell>
          <cell r="AR1392" t="str">
            <v/>
          </cell>
          <cell r="AS1392">
            <v>0</v>
          </cell>
          <cell r="AT1392">
            <v>46750000</v>
          </cell>
          <cell r="AU1392">
            <v>0</v>
          </cell>
        </row>
        <row r="1393">
          <cell r="A1393">
            <v>468810825</v>
          </cell>
          <cell r="B1393" t="str">
            <v>Oficina de Sistemas</v>
          </cell>
          <cell r="C1393" t="str">
            <v>OSIS</v>
          </cell>
          <cell r="D1393" t="str">
            <v>OSIS_2025_ST</v>
          </cell>
          <cell r="E1393" t="str">
            <v>Tecnologia</v>
          </cell>
          <cell r="F1393" t="str">
            <v>Modernización tecnológica</v>
          </cell>
          <cell r="G1393" t="str">
            <v>Servicios tecnológicos</v>
          </cell>
          <cell r="H1393" t="str">
            <v>OSIS-Modernización tecnológica-Servicios tecnológicos</v>
          </cell>
          <cell r="I1393" t="str">
            <v>202300000000096</v>
          </cell>
          <cell r="J1393" t="str">
            <v>DIRECCIÓN TERRITORIAL CENTRAL</v>
          </cell>
          <cell r="K1393" t="str">
            <v>DANE CENTRAL</v>
          </cell>
          <cell r="L1393" t="str">
            <v>Talento Humano</v>
          </cell>
          <cell r="M1393" t="str">
            <v>Profesional</v>
          </cell>
          <cell r="N1393" t="str">
            <v>1</v>
          </cell>
          <cell r="O1393">
            <v>3</v>
          </cell>
          <cell r="P1393" t="str">
            <v>23</v>
          </cell>
          <cell r="Q1393" t="str">
            <v>3.7666666667</v>
          </cell>
          <cell r="R1393">
            <v>100</v>
          </cell>
          <cell r="S1393">
            <v>6000000</v>
          </cell>
          <cell r="T1393" t="str">
            <v>2025-07-16</v>
          </cell>
          <cell r="U1393">
            <v>22600000</v>
          </cell>
          <cell r="V1393">
            <v>22600000</v>
          </cell>
          <cell r="W1393">
            <v>0</v>
          </cell>
          <cell r="X1393" t="str">
            <v>NO</v>
          </cell>
          <cell r="Y1393" t="str">
            <v>NO</v>
          </cell>
          <cell r="Z1393" t="str">
            <v>104325</v>
          </cell>
          <cell r="AA1393">
            <v>22600000</v>
          </cell>
          <cell r="AB1393">
            <v>0</v>
          </cell>
          <cell r="AC1393" t="str">
            <v>6259</v>
          </cell>
          <cell r="AD1393" t="str">
            <v>Dirección de Difusión y Cultura Estadística</v>
          </cell>
          <cell r="AF1393" t="str">
            <v>Desarrollador nuevo - DICE</v>
          </cell>
          <cell r="AG1393" t="str">
            <v>OSIS_11 - Gestionar los Servicios y componentes de conectividad para operar y brindar disponibilidad de la red de comunicaciones de la Entidad a nivel nacional.</v>
          </cell>
          <cell r="AH1393">
            <v>1</v>
          </cell>
          <cell r="AI1393" t="str">
            <v/>
          </cell>
          <cell r="AJ1393">
            <v>0</v>
          </cell>
          <cell r="AK1393" t="str">
            <v/>
          </cell>
          <cell r="AL1393">
            <v>0</v>
          </cell>
          <cell r="AM1393">
            <v>1</v>
          </cell>
          <cell r="AN1393" t="str">
            <v>OSIS_11</v>
          </cell>
          <cell r="AO1393">
            <v>22600000</v>
          </cell>
          <cell r="AP1393" t="str">
            <v/>
          </cell>
          <cell r="AQ1393">
            <v>0</v>
          </cell>
          <cell r="AR1393" t="str">
            <v/>
          </cell>
          <cell r="AS1393">
            <v>0</v>
          </cell>
          <cell r="AT1393">
            <v>22600000</v>
          </cell>
          <cell r="AU1393">
            <v>0</v>
          </cell>
        </row>
        <row r="1394">
          <cell r="A1394">
            <v>294110825</v>
          </cell>
          <cell r="B1394" t="str">
            <v>Oficina de Sistemas</v>
          </cell>
          <cell r="C1394" t="str">
            <v>OSIS</v>
          </cell>
          <cell r="D1394" t="str">
            <v>OSIS_2025_SIA</v>
          </cell>
          <cell r="E1394" t="str">
            <v>Tecnologia</v>
          </cell>
          <cell r="F1394" t="str">
            <v>Modernización tecnológica</v>
          </cell>
          <cell r="G1394" t="str">
            <v>Servicios de información actualizados</v>
          </cell>
          <cell r="H1394" t="str">
            <v>OSIS-Modernización tecnológica-Servicios de información actualizados</v>
          </cell>
          <cell r="I1394" t="str">
            <v>202300000000096</v>
          </cell>
          <cell r="J1394" t="str">
            <v>DIRECCIÓN TERRITORIAL CENTRAL</v>
          </cell>
          <cell r="K1394" t="str">
            <v>DANE CENTRAL</v>
          </cell>
          <cell r="L1394" t="str">
            <v>Talento Humano</v>
          </cell>
          <cell r="M1394" t="str">
            <v>Profesional</v>
          </cell>
          <cell r="N1394" t="str">
            <v>1</v>
          </cell>
          <cell r="O1394">
            <v>11</v>
          </cell>
          <cell r="P1394" t="str">
            <v>0</v>
          </cell>
          <cell r="Q1394" t="str">
            <v>11</v>
          </cell>
          <cell r="R1394">
            <v>100</v>
          </cell>
          <cell r="S1394">
            <v>6440590</v>
          </cell>
          <cell r="T1394" t="str">
            <v>2025-02-01 00:00:00</v>
          </cell>
          <cell r="U1394">
            <v>70846490</v>
          </cell>
          <cell r="V1394">
            <v>70846490</v>
          </cell>
          <cell r="W1394">
            <v>0</v>
          </cell>
          <cell r="X1394" t="str">
            <v>NO</v>
          </cell>
          <cell r="Y1394" t="str">
            <v>NO</v>
          </cell>
          <cell r="Z1394" t="str">
            <v>56925</v>
          </cell>
          <cell r="AA1394">
            <v>70846490</v>
          </cell>
          <cell r="AB1394">
            <v>0</v>
          </cell>
          <cell r="AC1394" t="str">
            <v>1242</v>
          </cell>
          <cell r="AD1394" t="str">
            <v>Oficina de Sistemas</v>
          </cell>
          <cell r="AF1394" t="str">
            <v>VARGAS GALINDO MARIA ELENA - -</v>
          </cell>
          <cell r="AG1394"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394">
            <v>0.9</v>
          </cell>
          <cell r="AI1394"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394">
            <v>0</v>
          </cell>
          <cell r="AK1394"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394">
            <v>0.1</v>
          </cell>
          <cell r="AM1394">
            <v>1</v>
          </cell>
          <cell r="AN1394" t="str">
            <v>OSIS_14</v>
          </cell>
          <cell r="AO1394">
            <v>63761841</v>
          </cell>
          <cell r="AP1394" t="str">
            <v>OSIS_15</v>
          </cell>
          <cell r="AQ1394">
            <v>0</v>
          </cell>
          <cell r="AR1394" t="str">
            <v>OSIS_13</v>
          </cell>
          <cell r="AS1394">
            <v>7084649</v>
          </cell>
          <cell r="AT1394">
            <v>70846490</v>
          </cell>
          <cell r="AU1394">
            <v>0</v>
          </cell>
        </row>
        <row r="1395">
          <cell r="A1395">
            <v>294010825</v>
          </cell>
          <cell r="B1395" t="str">
            <v>Oficina de Sistemas</v>
          </cell>
          <cell r="C1395" t="str">
            <v>OSIS</v>
          </cell>
          <cell r="D1395" t="str">
            <v>OSIS_2025_SIA</v>
          </cell>
          <cell r="E1395" t="str">
            <v>Tecnologia</v>
          </cell>
          <cell r="F1395" t="str">
            <v>Modernización tecnológica</v>
          </cell>
          <cell r="G1395" t="str">
            <v>Servicios de información actualizados</v>
          </cell>
          <cell r="H1395" t="str">
            <v>OSIS-Modernización tecnológica-Servicios de información actualizados</v>
          </cell>
          <cell r="I1395" t="str">
            <v>202300000000096</v>
          </cell>
          <cell r="J1395" t="str">
            <v>DIRECCIÓN TERRITORIAL CENTRAL</v>
          </cell>
          <cell r="K1395" t="str">
            <v>DANE CENTRAL</v>
          </cell>
          <cell r="L1395" t="str">
            <v>Talento Humano</v>
          </cell>
          <cell r="M1395" t="str">
            <v>Profesional</v>
          </cell>
          <cell r="N1395" t="str">
            <v>1</v>
          </cell>
          <cell r="O1395">
            <v>11</v>
          </cell>
          <cell r="P1395" t="str">
            <v>0</v>
          </cell>
          <cell r="Q1395" t="str">
            <v>11</v>
          </cell>
          <cell r="R1395">
            <v>100</v>
          </cell>
          <cell r="S1395">
            <v>8240000</v>
          </cell>
          <cell r="T1395" t="str">
            <v>2025-02-01 00:00:00</v>
          </cell>
          <cell r="U1395">
            <v>90640000</v>
          </cell>
          <cell r="V1395">
            <v>90640000</v>
          </cell>
          <cell r="W1395">
            <v>0</v>
          </cell>
          <cell r="X1395" t="str">
            <v>NO</v>
          </cell>
          <cell r="Y1395" t="str">
            <v>NO</v>
          </cell>
          <cell r="Z1395" t="str">
            <v>79725</v>
          </cell>
          <cell r="AA1395">
            <v>90640000</v>
          </cell>
          <cell r="AB1395">
            <v>0</v>
          </cell>
          <cell r="AC1395" t="str">
            <v>2106</v>
          </cell>
          <cell r="AD1395" t="str">
            <v>Oficina de Sistemas</v>
          </cell>
          <cell r="AF1395" t="str">
            <v>SUAREZ ROLDAN MARCO ALEXANDER - -</v>
          </cell>
          <cell r="AG1395"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395">
            <v>0.34</v>
          </cell>
          <cell r="AI1395"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395">
            <v>0.33</v>
          </cell>
          <cell r="AK1395"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395">
            <v>0.33</v>
          </cell>
          <cell r="AM1395">
            <v>1</v>
          </cell>
          <cell r="AN1395" t="str">
            <v>OSIS_14</v>
          </cell>
          <cell r="AO1395">
            <v>30817600.000000004</v>
          </cell>
          <cell r="AP1395" t="str">
            <v>OSIS_15</v>
          </cell>
          <cell r="AQ1395">
            <v>29911200</v>
          </cell>
          <cell r="AR1395" t="str">
            <v>OSIS_13</v>
          </cell>
          <cell r="AS1395">
            <v>29911200</v>
          </cell>
          <cell r="AT1395">
            <v>90640000</v>
          </cell>
          <cell r="AU1395">
            <v>0</v>
          </cell>
        </row>
        <row r="1396">
          <cell r="A1396">
            <v>293910825</v>
          </cell>
          <cell r="B1396" t="str">
            <v>Oficina de Sistemas</v>
          </cell>
          <cell r="C1396" t="str">
            <v>OSIS</v>
          </cell>
          <cell r="D1396" t="str">
            <v>OSIS_2025_SIA</v>
          </cell>
          <cell r="E1396" t="str">
            <v>Tecnologia</v>
          </cell>
          <cell r="F1396" t="str">
            <v>Modernización tecnológica</v>
          </cell>
          <cell r="G1396" t="str">
            <v>Servicios de información actualizados</v>
          </cell>
          <cell r="H1396" t="str">
            <v>OSIS-Modernización tecnológica-Servicios de información actualizados</v>
          </cell>
          <cell r="I1396" t="str">
            <v>202300000000096</v>
          </cell>
          <cell r="J1396" t="str">
            <v>DIRECCIÓN TERRITORIAL CENTRAL</v>
          </cell>
          <cell r="K1396" t="str">
            <v>DANE CENTRAL</v>
          </cell>
          <cell r="L1396" t="str">
            <v>Talento Humano</v>
          </cell>
          <cell r="M1396" t="str">
            <v>Profesional</v>
          </cell>
          <cell r="N1396" t="str">
            <v>1</v>
          </cell>
          <cell r="O1396">
            <v>10</v>
          </cell>
          <cell r="P1396" t="str">
            <v>15</v>
          </cell>
          <cell r="Q1396" t="str">
            <v>10.5000000000</v>
          </cell>
          <cell r="R1396">
            <v>100</v>
          </cell>
          <cell r="S1396">
            <v>9500000</v>
          </cell>
          <cell r="T1396" t="str">
            <v>2025-02-17</v>
          </cell>
          <cell r="U1396">
            <v>99750000</v>
          </cell>
          <cell r="V1396">
            <v>99750000</v>
          </cell>
          <cell r="W1396">
            <v>0</v>
          </cell>
          <cell r="X1396" t="str">
            <v>NO</v>
          </cell>
          <cell r="Y1396" t="str">
            <v>NO</v>
          </cell>
          <cell r="Z1396" t="str">
            <v>80025</v>
          </cell>
          <cell r="AA1396">
            <v>99750000</v>
          </cell>
          <cell r="AB1396">
            <v>0</v>
          </cell>
          <cell r="AC1396" t="str">
            <v>2105</v>
          </cell>
          <cell r="AD1396" t="str">
            <v>Oficina de Sistemas</v>
          </cell>
          <cell r="AF1396" t="str">
            <v>Desarrollador full stack</v>
          </cell>
          <cell r="AG1396"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396">
            <v>0.34</v>
          </cell>
          <cell r="AI1396"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396">
            <v>0.33</v>
          </cell>
          <cell r="AK1396"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396">
            <v>0.33</v>
          </cell>
          <cell r="AM1396">
            <v>1</v>
          </cell>
          <cell r="AN1396" t="str">
            <v>OSIS_14</v>
          </cell>
          <cell r="AO1396">
            <v>33915000</v>
          </cell>
          <cell r="AP1396" t="str">
            <v>OSIS_15</v>
          </cell>
          <cell r="AQ1396">
            <v>32917500</v>
          </cell>
          <cell r="AR1396" t="str">
            <v>OSIS_13</v>
          </cell>
          <cell r="AS1396">
            <v>32917500</v>
          </cell>
          <cell r="AT1396">
            <v>99750000</v>
          </cell>
          <cell r="AU1396">
            <v>0</v>
          </cell>
        </row>
        <row r="1397">
          <cell r="A1397">
            <v>293810825</v>
          </cell>
          <cell r="B1397" t="str">
            <v>Oficina de Sistemas</v>
          </cell>
          <cell r="C1397" t="str">
            <v>OSIS</v>
          </cell>
          <cell r="D1397" t="str">
            <v>OSIS_2025_SIA</v>
          </cell>
          <cell r="E1397" t="str">
            <v>Tecnologia</v>
          </cell>
          <cell r="F1397" t="str">
            <v>Modernización tecnológica</v>
          </cell>
          <cell r="G1397" t="str">
            <v>Servicios de información actualizados</v>
          </cell>
          <cell r="H1397" t="str">
            <v>OSIS-Modernización tecnológica-Servicios de información actualizados</v>
          </cell>
          <cell r="I1397" t="str">
            <v>202300000000096</v>
          </cell>
          <cell r="J1397" t="str">
            <v>DIRECCIÓN TERRITORIAL CENTRAL</v>
          </cell>
          <cell r="K1397" t="str">
            <v>DANE CENTRAL</v>
          </cell>
          <cell r="L1397" t="str">
            <v>Talento Humano</v>
          </cell>
          <cell r="M1397" t="str">
            <v>Profesional</v>
          </cell>
          <cell r="N1397" t="str">
            <v>1</v>
          </cell>
          <cell r="O1397">
            <v>11</v>
          </cell>
          <cell r="P1397" t="str">
            <v>0</v>
          </cell>
          <cell r="Q1397" t="str">
            <v>11</v>
          </cell>
          <cell r="R1397">
            <v>100</v>
          </cell>
          <cell r="S1397">
            <v>6440590</v>
          </cell>
          <cell r="T1397" t="str">
            <v>2025-02-01 00:00:00</v>
          </cell>
          <cell r="U1397">
            <v>70846490</v>
          </cell>
          <cell r="V1397">
            <v>70846490</v>
          </cell>
          <cell r="W1397">
            <v>0</v>
          </cell>
          <cell r="X1397" t="str">
            <v>NO</v>
          </cell>
          <cell r="Y1397" t="str">
            <v>NO</v>
          </cell>
          <cell r="Z1397" t="str">
            <v>77225</v>
          </cell>
          <cell r="AA1397">
            <v>70846490</v>
          </cell>
          <cell r="AB1397">
            <v>0</v>
          </cell>
          <cell r="AC1397" t="str">
            <v>1988</v>
          </cell>
          <cell r="AD1397" t="str">
            <v>Oficina de Sistemas</v>
          </cell>
          <cell r="AF1397" t="str">
            <v>RAMIREZ PEDRAZA LILIANA - -</v>
          </cell>
          <cell r="AG1397"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397">
            <v>0.34</v>
          </cell>
          <cell r="AI1397"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397">
            <v>0.33</v>
          </cell>
          <cell r="AK1397"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397">
            <v>0.33</v>
          </cell>
          <cell r="AM1397">
            <v>1</v>
          </cell>
          <cell r="AN1397" t="str">
            <v>OSIS_14</v>
          </cell>
          <cell r="AO1397">
            <v>24087806.600000001</v>
          </cell>
          <cell r="AP1397" t="str">
            <v>OSIS_15</v>
          </cell>
          <cell r="AQ1397">
            <v>23379341.699999999</v>
          </cell>
          <cell r="AR1397" t="str">
            <v>OSIS_13</v>
          </cell>
          <cell r="AS1397">
            <v>23379341.699999999</v>
          </cell>
          <cell r="AT1397">
            <v>70846490</v>
          </cell>
          <cell r="AU1397">
            <v>0</v>
          </cell>
        </row>
        <row r="1398">
          <cell r="A1398">
            <v>293710825</v>
          </cell>
          <cell r="B1398" t="str">
            <v>Oficina de Sistemas</v>
          </cell>
          <cell r="C1398" t="str">
            <v>OSIS</v>
          </cell>
          <cell r="D1398" t="str">
            <v>OSIS_2025_SIA</v>
          </cell>
          <cell r="E1398" t="str">
            <v>Tecnologia</v>
          </cell>
          <cell r="F1398" t="str">
            <v>Modernización tecnológica</v>
          </cell>
          <cell r="G1398" t="str">
            <v>Servicios de información actualizados</v>
          </cell>
          <cell r="H1398" t="str">
            <v>OSIS-Modernización tecnológica-Servicios de información actualizados</v>
          </cell>
          <cell r="I1398" t="str">
            <v>202300000000096</v>
          </cell>
          <cell r="J1398" t="str">
            <v>DIRECCIÓN TERRITORIAL CENTRAL</v>
          </cell>
          <cell r="K1398" t="str">
            <v>DANE CENTRAL</v>
          </cell>
          <cell r="L1398" t="str">
            <v>Talento Humano</v>
          </cell>
          <cell r="M1398" t="str">
            <v>Profesional</v>
          </cell>
          <cell r="N1398" t="str">
            <v>1</v>
          </cell>
          <cell r="O1398">
            <v>11</v>
          </cell>
          <cell r="P1398" t="str">
            <v>0</v>
          </cell>
          <cell r="Q1398" t="str">
            <v>11</v>
          </cell>
          <cell r="R1398">
            <v>100</v>
          </cell>
          <cell r="S1398">
            <v>8981600</v>
          </cell>
          <cell r="T1398" t="str">
            <v>2025-02-01 00:00:00</v>
          </cell>
          <cell r="U1398">
            <v>98797600</v>
          </cell>
          <cell r="V1398">
            <v>98797600</v>
          </cell>
          <cell r="W1398">
            <v>0</v>
          </cell>
          <cell r="X1398" t="str">
            <v>NO</v>
          </cell>
          <cell r="Y1398" t="str">
            <v>NO</v>
          </cell>
          <cell r="Z1398" t="str">
            <v>58025</v>
          </cell>
          <cell r="AA1398">
            <v>98797600</v>
          </cell>
          <cell r="AB1398">
            <v>0</v>
          </cell>
          <cell r="AC1398" t="str">
            <v>1241</v>
          </cell>
          <cell r="AD1398" t="str">
            <v>Oficina de Sistemas</v>
          </cell>
          <cell r="AF1398" t="str">
            <v>MOTTA BARRERA OSCAR EDUARDO - -</v>
          </cell>
          <cell r="AG1398"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398">
            <v>0</v>
          </cell>
          <cell r="AI1398"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398">
            <v>0.5</v>
          </cell>
          <cell r="AK1398"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398">
            <v>0.5</v>
          </cell>
          <cell r="AM1398">
            <v>1</v>
          </cell>
          <cell r="AN1398" t="str">
            <v>OSIS_14</v>
          </cell>
          <cell r="AO1398">
            <v>0</v>
          </cell>
          <cell r="AP1398" t="str">
            <v>OSIS_15</v>
          </cell>
          <cell r="AQ1398">
            <v>49398800</v>
          </cell>
          <cell r="AR1398" t="str">
            <v>OSIS_13</v>
          </cell>
          <cell r="AS1398">
            <v>49398800</v>
          </cell>
          <cell r="AT1398">
            <v>98797600</v>
          </cell>
          <cell r="AU1398">
            <v>0</v>
          </cell>
        </row>
        <row r="1399">
          <cell r="A1399">
            <v>293610825</v>
          </cell>
          <cell r="B1399" t="str">
            <v>Oficina de Sistemas</v>
          </cell>
          <cell r="C1399" t="str">
            <v>OSIS</v>
          </cell>
          <cell r="D1399" t="str">
            <v>OSIS_2025_SIA</v>
          </cell>
          <cell r="E1399" t="str">
            <v>Tecnologia</v>
          </cell>
          <cell r="F1399" t="str">
            <v>Modernización tecnológica</v>
          </cell>
          <cell r="G1399" t="str">
            <v>Servicios de información actualizados</v>
          </cell>
          <cell r="H1399" t="str">
            <v>OSIS-Modernización tecnológica-Servicios de información actualizados</v>
          </cell>
          <cell r="I1399" t="str">
            <v>202300000000096</v>
          </cell>
          <cell r="J1399" t="str">
            <v>DIRECCIÓN TERRITORIAL CENTRAL</v>
          </cell>
          <cell r="K1399" t="str">
            <v>DANE CENTRAL</v>
          </cell>
          <cell r="L1399" t="str">
            <v>Talento Humano</v>
          </cell>
          <cell r="M1399" t="str">
            <v>Profesional</v>
          </cell>
          <cell r="N1399" t="str">
            <v>1</v>
          </cell>
          <cell r="O1399">
            <v>11</v>
          </cell>
          <cell r="P1399" t="str">
            <v>0</v>
          </cell>
          <cell r="Q1399" t="str">
            <v>11</v>
          </cell>
          <cell r="R1399">
            <v>100</v>
          </cell>
          <cell r="S1399">
            <v>7356260</v>
          </cell>
          <cell r="T1399" t="str">
            <v>2025-02-01 00:00:00</v>
          </cell>
          <cell r="U1399">
            <v>80918860</v>
          </cell>
          <cell r="V1399">
            <v>80918860</v>
          </cell>
          <cell r="W1399">
            <v>0</v>
          </cell>
          <cell r="X1399" t="str">
            <v>NO</v>
          </cell>
          <cell r="Y1399" t="str">
            <v>NO</v>
          </cell>
          <cell r="Z1399" t="str">
            <v>53525</v>
          </cell>
          <cell r="AA1399">
            <v>80918860</v>
          </cell>
          <cell r="AB1399">
            <v>0</v>
          </cell>
          <cell r="AC1399" t="str">
            <v>1206</v>
          </cell>
          <cell r="AD1399" t="str">
            <v>Oficina de Sistemas</v>
          </cell>
          <cell r="AF1399" t="str">
            <v>FAJARDO AVILA AURA MARTHA LUCERO - -</v>
          </cell>
          <cell r="AG1399"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399">
            <v>1</v>
          </cell>
          <cell r="AI1399"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399">
            <v>0</v>
          </cell>
          <cell r="AK1399"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399">
            <v>0</v>
          </cell>
          <cell r="AM1399">
            <v>1</v>
          </cell>
          <cell r="AN1399" t="str">
            <v>OSIS_14</v>
          </cell>
          <cell r="AO1399">
            <v>80918860</v>
          </cell>
          <cell r="AP1399" t="str">
            <v>OSIS_15</v>
          </cell>
          <cell r="AQ1399">
            <v>0</v>
          </cell>
          <cell r="AR1399" t="str">
            <v>OSIS_13</v>
          </cell>
          <cell r="AS1399">
            <v>0</v>
          </cell>
          <cell r="AT1399">
            <v>80918860</v>
          </cell>
          <cell r="AU1399">
            <v>0</v>
          </cell>
        </row>
        <row r="1400">
          <cell r="A1400">
            <v>293510825</v>
          </cell>
          <cell r="B1400" t="str">
            <v>Oficina de Sistemas</v>
          </cell>
          <cell r="C1400" t="str">
            <v>OSIS</v>
          </cell>
          <cell r="D1400" t="str">
            <v>OSIS_2025_SIA</v>
          </cell>
          <cell r="E1400" t="str">
            <v>Tecnologia</v>
          </cell>
          <cell r="F1400" t="str">
            <v>Modernización tecnológica</v>
          </cell>
          <cell r="G1400" t="str">
            <v>Servicios de información actualizados</v>
          </cell>
          <cell r="H1400" t="str">
            <v>OSIS-Modernización tecnológica-Servicios de información actualizados</v>
          </cell>
          <cell r="I1400" t="str">
            <v>202300000000096</v>
          </cell>
          <cell r="J1400" t="str">
            <v>DIRECCIÓN TERRITORIAL CENTRAL</v>
          </cell>
          <cell r="K1400" t="str">
            <v>DANE CENTRAL</v>
          </cell>
          <cell r="L1400" t="str">
            <v>Talento Humano</v>
          </cell>
          <cell r="M1400" t="str">
            <v>Profesional</v>
          </cell>
          <cell r="N1400" t="str">
            <v>1</v>
          </cell>
          <cell r="O1400">
            <v>11</v>
          </cell>
          <cell r="P1400" t="str">
            <v>15</v>
          </cell>
          <cell r="Q1400" t="str">
            <v>11.5</v>
          </cell>
          <cell r="R1400">
            <v>100</v>
          </cell>
          <cell r="S1400">
            <v>7858900</v>
          </cell>
          <cell r="T1400" t="str">
            <v>2025-01-15 00:00:00</v>
          </cell>
          <cell r="U1400">
            <v>90377350</v>
          </cell>
          <cell r="V1400">
            <v>90377350</v>
          </cell>
          <cell r="W1400">
            <v>0</v>
          </cell>
          <cell r="X1400" t="str">
            <v>NO</v>
          </cell>
          <cell r="Y1400" t="str">
            <v>NO</v>
          </cell>
          <cell r="Z1400" t="str">
            <v>41925</v>
          </cell>
          <cell r="AA1400">
            <v>90377350</v>
          </cell>
          <cell r="AB1400">
            <v>0</v>
          </cell>
          <cell r="AC1400" t="str">
            <v>723</v>
          </cell>
          <cell r="AD1400" t="str">
            <v>Oficina de Sistemas</v>
          </cell>
          <cell r="AF1400" t="str">
            <v>OROZCO CASTIBLANCO INDRID CATALINA - -</v>
          </cell>
          <cell r="AG1400"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00">
            <v>0.34</v>
          </cell>
          <cell r="AI1400"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00">
            <v>0.33</v>
          </cell>
          <cell r="AK1400"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400">
            <v>0.33</v>
          </cell>
          <cell r="AM1400">
            <v>1</v>
          </cell>
          <cell r="AN1400" t="str">
            <v>OSIS_14</v>
          </cell>
          <cell r="AO1400">
            <v>30728299.000000004</v>
          </cell>
          <cell r="AP1400" t="str">
            <v>OSIS_15</v>
          </cell>
          <cell r="AQ1400">
            <v>29824525.5</v>
          </cell>
          <cell r="AR1400" t="str">
            <v>OSIS_13</v>
          </cell>
          <cell r="AS1400">
            <v>29824525.5</v>
          </cell>
          <cell r="AT1400">
            <v>90377350</v>
          </cell>
          <cell r="AU1400">
            <v>0</v>
          </cell>
        </row>
        <row r="1401">
          <cell r="A1401">
            <v>293410825</v>
          </cell>
          <cell r="B1401" t="str">
            <v>Oficina de Sistemas</v>
          </cell>
          <cell r="C1401" t="str">
            <v>OSIS</v>
          </cell>
          <cell r="D1401" t="str">
            <v>OSIS_2025_SIA</v>
          </cell>
          <cell r="E1401" t="str">
            <v>Tecnologia</v>
          </cell>
          <cell r="F1401" t="str">
            <v>Modernización tecnológica</v>
          </cell>
          <cell r="G1401" t="str">
            <v>Servicios de información actualizados</v>
          </cell>
          <cell r="H1401" t="str">
            <v>OSIS-Modernización tecnológica-Servicios de información actualizados</v>
          </cell>
          <cell r="I1401" t="str">
            <v>202300000000096</v>
          </cell>
          <cell r="J1401" t="str">
            <v>DIRECCIÓN TERRITORIAL CENTRAL</v>
          </cell>
          <cell r="K1401" t="str">
            <v>DANE CENTRAL</v>
          </cell>
          <cell r="L1401" t="str">
            <v>Talento Humano</v>
          </cell>
          <cell r="M1401" t="str">
            <v>Profesional</v>
          </cell>
          <cell r="N1401" t="str">
            <v>1</v>
          </cell>
          <cell r="O1401">
            <v>11</v>
          </cell>
          <cell r="P1401" t="str">
            <v>15</v>
          </cell>
          <cell r="Q1401" t="str">
            <v>11.5</v>
          </cell>
          <cell r="R1401">
            <v>100</v>
          </cell>
          <cell r="S1401">
            <v>7899070</v>
          </cell>
          <cell r="T1401" t="str">
            <v>2025-01-15 00:00:00</v>
          </cell>
          <cell r="U1401">
            <v>90839305</v>
          </cell>
          <cell r="V1401">
            <v>90839305</v>
          </cell>
          <cell r="W1401">
            <v>0</v>
          </cell>
          <cell r="X1401" t="str">
            <v>NO</v>
          </cell>
          <cell r="Y1401" t="str">
            <v>NO</v>
          </cell>
          <cell r="Z1401" t="str">
            <v>41125</v>
          </cell>
          <cell r="AA1401">
            <v>90839305</v>
          </cell>
          <cell r="AB1401">
            <v>0</v>
          </cell>
          <cell r="AC1401" t="str">
            <v>722</v>
          </cell>
          <cell r="AD1401" t="str">
            <v>Oficina de Sistemas</v>
          </cell>
          <cell r="AF1401" t="str">
            <v>MOJICA HIDALGO DIEGO LEONARDO - -</v>
          </cell>
          <cell r="AG1401"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01">
            <v>0.34</v>
          </cell>
          <cell r="AI1401"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01">
            <v>0.33</v>
          </cell>
          <cell r="AK1401"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401">
            <v>0.33</v>
          </cell>
          <cell r="AM1401">
            <v>1</v>
          </cell>
          <cell r="AN1401" t="str">
            <v>OSIS_14</v>
          </cell>
          <cell r="AO1401">
            <v>30885363.700000003</v>
          </cell>
          <cell r="AP1401" t="str">
            <v>OSIS_15</v>
          </cell>
          <cell r="AQ1401">
            <v>29976970.650000002</v>
          </cell>
          <cell r="AR1401" t="str">
            <v>OSIS_13</v>
          </cell>
          <cell r="AS1401">
            <v>29976970.650000002</v>
          </cell>
          <cell r="AT1401">
            <v>90839305.000000015</v>
          </cell>
          <cell r="AU1401">
            <v>0</v>
          </cell>
        </row>
        <row r="1402">
          <cell r="A1402">
            <v>293310825</v>
          </cell>
          <cell r="B1402" t="str">
            <v>Oficina de Sistemas</v>
          </cell>
          <cell r="C1402" t="str">
            <v>OSIS</v>
          </cell>
          <cell r="D1402" t="str">
            <v>OSIS_2025_SIA</v>
          </cell>
          <cell r="E1402" t="str">
            <v>Tecnologia</v>
          </cell>
          <cell r="F1402" t="str">
            <v>Modernización tecnológica</v>
          </cell>
          <cell r="G1402" t="str">
            <v>Servicios de información actualizados</v>
          </cell>
          <cell r="H1402" t="str">
            <v>OSIS-Modernización tecnológica-Servicios de información actualizados</v>
          </cell>
          <cell r="I1402" t="str">
            <v>202300000000096</v>
          </cell>
          <cell r="J1402" t="str">
            <v>DIRECCIÓN TERRITORIAL CENTRAL</v>
          </cell>
          <cell r="K1402" t="str">
            <v>DANE CENTRAL</v>
          </cell>
          <cell r="L1402" t="str">
            <v>Talento Humano</v>
          </cell>
          <cell r="M1402" t="str">
            <v>Profesional</v>
          </cell>
          <cell r="N1402" t="str">
            <v>1</v>
          </cell>
          <cell r="O1402">
            <v>11</v>
          </cell>
          <cell r="P1402" t="str">
            <v>15</v>
          </cell>
          <cell r="Q1402" t="str">
            <v>11.5</v>
          </cell>
          <cell r="R1402">
            <v>100</v>
          </cell>
          <cell r="S1402">
            <v>6417930</v>
          </cell>
          <cell r="T1402" t="str">
            <v>2025-01-15 00:00:00</v>
          </cell>
          <cell r="U1402">
            <v>73806195</v>
          </cell>
          <cell r="V1402">
            <v>73806195</v>
          </cell>
          <cell r="W1402">
            <v>0</v>
          </cell>
          <cell r="X1402" t="str">
            <v>NO</v>
          </cell>
          <cell r="Y1402" t="str">
            <v>NO</v>
          </cell>
          <cell r="Z1402" t="str">
            <v>41825</v>
          </cell>
          <cell r="AA1402">
            <v>73806195</v>
          </cell>
          <cell r="AB1402">
            <v>0</v>
          </cell>
          <cell r="AC1402" t="str">
            <v>720</v>
          </cell>
          <cell r="AD1402" t="str">
            <v>Oficina de Sistemas</v>
          </cell>
          <cell r="AF1402" t="str">
            <v>FONSECA SEMANATE ERICK FRANCISCO - -</v>
          </cell>
          <cell r="AG1402"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02">
            <v>0.34</v>
          </cell>
          <cell r="AI1402"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02">
            <v>0.33</v>
          </cell>
          <cell r="AK1402"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402">
            <v>0.33</v>
          </cell>
          <cell r="AM1402">
            <v>1</v>
          </cell>
          <cell r="AN1402" t="str">
            <v>OSIS_14</v>
          </cell>
          <cell r="AO1402">
            <v>25094106.300000001</v>
          </cell>
          <cell r="AP1402" t="str">
            <v>OSIS_15</v>
          </cell>
          <cell r="AQ1402">
            <v>24356044.350000001</v>
          </cell>
          <cell r="AR1402" t="str">
            <v>OSIS_13</v>
          </cell>
          <cell r="AS1402">
            <v>24356044.350000001</v>
          </cell>
          <cell r="AT1402">
            <v>73806195</v>
          </cell>
          <cell r="AU1402">
            <v>0</v>
          </cell>
        </row>
        <row r="1403">
          <cell r="A1403">
            <v>293210825</v>
          </cell>
          <cell r="B1403" t="str">
            <v>Oficina de Sistemas</v>
          </cell>
          <cell r="C1403" t="str">
            <v>OSIS</v>
          </cell>
          <cell r="D1403" t="str">
            <v>OSIS_2025_SII</v>
          </cell>
          <cell r="E1403" t="str">
            <v>Tecnologia</v>
          </cell>
          <cell r="F1403" t="str">
            <v>Modernización tecnológica</v>
          </cell>
          <cell r="G1403" t="str">
            <v>Sistemas de información implementados</v>
          </cell>
          <cell r="H1403" t="str">
            <v>OSIS-Modernización tecnológica-Sistemas de información implementados</v>
          </cell>
          <cell r="I1403" t="str">
            <v>202300000000096</v>
          </cell>
          <cell r="J1403" t="str">
            <v>DIRECCIÓN TERRITORIAL CENTRAL</v>
          </cell>
          <cell r="K1403" t="str">
            <v>DANE CENTRAL</v>
          </cell>
          <cell r="L1403" t="str">
            <v>Talento Humano</v>
          </cell>
          <cell r="M1403" t="str">
            <v>Profesional</v>
          </cell>
          <cell r="N1403" t="str">
            <v>1</v>
          </cell>
          <cell r="O1403">
            <v>10</v>
          </cell>
          <cell r="P1403" t="str">
            <v>15</v>
          </cell>
          <cell r="Q1403" t="str">
            <v>10.5</v>
          </cell>
          <cell r="R1403">
            <v>100</v>
          </cell>
          <cell r="S1403">
            <v>9533680</v>
          </cell>
          <cell r="T1403" t="str">
            <v>2025-02-15 00:00:00</v>
          </cell>
          <cell r="U1403">
            <v>100103640</v>
          </cell>
          <cell r="V1403">
            <v>100103640</v>
          </cell>
          <cell r="W1403">
            <v>0</v>
          </cell>
          <cell r="X1403" t="str">
            <v>NO</v>
          </cell>
          <cell r="Y1403" t="str">
            <v>NO</v>
          </cell>
          <cell r="Z1403" t="str">
            <v>80525</v>
          </cell>
          <cell r="AA1403">
            <v>100103640</v>
          </cell>
          <cell r="AB1403">
            <v>0</v>
          </cell>
          <cell r="AC1403" t="str">
            <v>2116</v>
          </cell>
          <cell r="AD1403" t="str">
            <v>Oficina de Sistemas</v>
          </cell>
          <cell r="AF1403" t="str">
            <v>NUEVO - -</v>
          </cell>
          <cell r="AG1403" t="str">
            <v>OSIS_04 - Gestionar nuevos servicios automatizados para fortalecer los procesos de producción, con el fin de aportar a la gestión estadística, en concordancia con las necesidades y requerimientos de las direcciones técnicas del DANE</v>
          </cell>
          <cell r="AH1403">
            <v>0.8</v>
          </cell>
          <cell r="AI1403" t="str">
            <v>OSIS_05 - Atender los requerimientos recibidos necesarios para fortalecer los procesos de producción de información, basados en las Operaciones Estadísticas (OOEE) y los Registros Administrativos (RRAA), con el objetivo de mejorar la calidad y eficiencia de la producción estadística.</v>
          </cell>
          <cell r="AJ1403">
            <v>0.2</v>
          </cell>
          <cell r="AK1403">
            <v>0</v>
          </cell>
          <cell r="AL1403">
            <v>0</v>
          </cell>
          <cell r="AM1403">
            <v>1</v>
          </cell>
          <cell r="AN1403" t="str">
            <v>OSIS_04</v>
          </cell>
          <cell r="AO1403">
            <v>80082912</v>
          </cell>
          <cell r="AP1403" t="str">
            <v>OSIS_05</v>
          </cell>
          <cell r="AQ1403">
            <v>20020728</v>
          </cell>
          <cell r="AR1403" t="str">
            <v>0</v>
          </cell>
          <cell r="AS1403">
            <v>0</v>
          </cell>
          <cell r="AT1403">
            <v>100103640</v>
          </cell>
          <cell r="AU1403">
            <v>0</v>
          </cell>
        </row>
        <row r="1404">
          <cell r="A1404">
            <v>293110825</v>
          </cell>
          <cell r="B1404" t="str">
            <v>Oficina de Sistemas</v>
          </cell>
          <cell r="C1404" t="str">
            <v>OSIS</v>
          </cell>
          <cell r="D1404" t="str">
            <v>OSIS_2025_SII</v>
          </cell>
          <cell r="E1404" t="str">
            <v>Tecnologia</v>
          </cell>
          <cell r="F1404" t="str">
            <v>Modernización tecnológica</v>
          </cell>
          <cell r="G1404" t="str">
            <v>Sistemas de información implementados</v>
          </cell>
          <cell r="H1404" t="str">
            <v>OSIS-Modernización tecnológica-Sistemas de información implementados</v>
          </cell>
          <cell r="I1404" t="str">
            <v>202300000000096</v>
          </cell>
          <cell r="J1404" t="str">
            <v>DIRECCIÓN TERRITORIAL CENTRAL</v>
          </cell>
          <cell r="K1404" t="str">
            <v>DANE CENTRAL</v>
          </cell>
          <cell r="L1404" t="str">
            <v>Talento Humano</v>
          </cell>
          <cell r="M1404" t="str">
            <v>Profesional Junior</v>
          </cell>
          <cell r="N1404" t="str">
            <v>1</v>
          </cell>
          <cell r="O1404">
            <v>10</v>
          </cell>
          <cell r="P1404" t="str">
            <v>15</v>
          </cell>
          <cell r="Q1404" t="str">
            <v>10.5</v>
          </cell>
          <cell r="R1404">
            <v>100</v>
          </cell>
          <cell r="S1404">
            <v>4570110</v>
          </cell>
          <cell r="T1404" t="str">
            <v>2025-02-15 00:00:00</v>
          </cell>
          <cell r="U1404">
            <v>47986155</v>
          </cell>
          <cell r="V1404">
            <v>47986155</v>
          </cell>
          <cell r="W1404">
            <v>0</v>
          </cell>
          <cell r="X1404" t="str">
            <v>NO</v>
          </cell>
          <cell r="Y1404" t="str">
            <v>NO</v>
          </cell>
          <cell r="Z1404" t="str">
            <v>76525</v>
          </cell>
          <cell r="AA1404">
            <v>47986155</v>
          </cell>
          <cell r="AB1404">
            <v>0</v>
          </cell>
          <cell r="AC1404" t="str">
            <v>1987</v>
          </cell>
          <cell r="AD1404" t="str">
            <v>Oficina de Sistemas</v>
          </cell>
          <cell r="AF1404" t="str">
            <v>RODRIGUEZ LEON MARIA GABRIELA  - -</v>
          </cell>
          <cell r="AG1404" t="str">
            <v>OSIS_05 - Atender los requerimientos recibidos necesarios para fortalecer los procesos de producción de información, basados en las Operaciones Estadísticas (OOEE) y los Registros Administrativos (RRAA), con el objetivo de mejorar la calidad y eficiencia de la producción estadística.</v>
          </cell>
          <cell r="AH1404">
            <v>1</v>
          </cell>
          <cell r="AI1404">
            <v>0</v>
          </cell>
          <cell r="AJ1404">
            <v>0</v>
          </cell>
          <cell r="AK1404">
            <v>0</v>
          </cell>
          <cell r="AL1404">
            <v>0</v>
          </cell>
          <cell r="AM1404">
            <v>1</v>
          </cell>
          <cell r="AN1404" t="str">
            <v>OSIS_05</v>
          </cell>
          <cell r="AO1404">
            <v>47986155</v>
          </cell>
          <cell r="AP1404" t="str">
            <v>0</v>
          </cell>
          <cell r="AQ1404">
            <v>0</v>
          </cell>
          <cell r="AR1404" t="str">
            <v>0</v>
          </cell>
          <cell r="AS1404">
            <v>0</v>
          </cell>
          <cell r="AT1404">
            <v>47986155</v>
          </cell>
          <cell r="AU1404">
            <v>0</v>
          </cell>
        </row>
        <row r="1405">
          <cell r="A1405">
            <v>293010825</v>
          </cell>
          <cell r="B1405" t="str">
            <v>Oficina de Sistemas</v>
          </cell>
          <cell r="C1405" t="str">
            <v>OSIS</v>
          </cell>
          <cell r="D1405" t="str">
            <v>OSIS_2025_SII</v>
          </cell>
          <cell r="E1405" t="str">
            <v>Tecnologia</v>
          </cell>
          <cell r="F1405" t="str">
            <v>Modernización tecnológica</v>
          </cell>
          <cell r="G1405" t="str">
            <v>Sistemas de información implementados</v>
          </cell>
          <cell r="H1405" t="str">
            <v>OSIS-Modernización tecnológica-Sistemas de información implementados</v>
          </cell>
          <cell r="I1405" t="str">
            <v>202300000000096</v>
          </cell>
          <cell r="J1405" t="str">
            <v>DIRECCIÓN TERRITORIAL CENTRAL</v>
          </cell>
          <cell r="K1405" t="str">
            <v>DANE CENTRAL</v>
          </cell>
          <cell r="L1405" t="str">
            <v>Talento Humano</v>
          </cell>
          <cell r="M1405" t="str">
            <v>Profesional Junior</v>
          </cell>
          <cell r="N1405" t="str">
            <v>1</v>
          </cell>
          <cell r="O1405">
            <v>11</v>
          </cell>
          <cell r="P1405" t="str">
            <v>0</v>
          </cell>
          <cell r="Q1405" t="str">
            <v>11</v>
          </cell>
          <cell r="R1405">
            <v>100</v>
          </cell>
          <cell r="S1405">
            <v>4183860</v>
          </cell>
          <cell r="T1405" t="str">
            <v>2025-02-01 00:00:00</v>
          </cell>
          <cell r="U1405">
            <v>46022460</v>
          </cell>
          <cell r="V1405">
            <v>46022460</v>
          </cell>
          <cell r="W1405">
            <v>0</v>
          </cell>
          <cell r="X1405" t="str">
            <v>NO</v>
          </cell>
          <cell r="Y1405" t="str">
            <v>NO</v>
          </cell>
          <cell r="Z1405" t="str">
            <v>59725</v>
          </cell>
          <cell r="AA1405">
            <v>46022460</v>
          </cell>
          <cell r="AB1405">
            <v>0</v>
          </cell>
          <cell r="AC1405" t="str">
            <v>1240</v>
          </cell>
          <cell r="AD1405" t="str">
            <v>Oficina de Sistemas</v>
          </cell>
          <cell r="AF1405" t="str">
            <v>REINA  TORRES SARA NATHALIA  - -</v>
          </cell>
          <cell r="AG1405" t="str">
            <v>OSIS_04 - Gestionar nuevos servicios automatizados para fortalecer los procesos de producción, con el fin de aportar a la gestión estadística, en concordancia con las necesidades y requerimientos de las direcciones técnicas del DANE</v>
          </cell>
          <cell r="AH1405">
            <v>1</v>
          </cell>
          <cell r="AI1405">
            <v>0</v>
          </cell>
          <cell r="AJ1405">
            <v>0</v>
          </cell>
          <cell r="AK1405">
            <v>0</v>
          </cell>
          <cell r="AL1405">
            <v>0</v>
          </cell>
          <cell r="AM1405">
            <v>1</v>
          </cell>
          <cell r="AN1405" t="str">
            <v>OSIS_04</v>
          </cell>
          <cell r="AO1405">
            <v>46022460</v>
          </cell>
          <cell r="AP1405" t="str">
            <v>0</v>
          </cell>
          <cell r="AQ1405">
            <v>0</v>
          </cell>
          <cell r="AR1405" t="str">
            <v>0</v>
          </cell>
          <cell r="AS1405">
            <v>0</v>
          </cell>
          <cell r="AT1405">
            <v>46022460</v>
          </cell>
          <cell r="AU1405">
            <v>0</v>
          </cell>
        </row>
        <row r="1406">
          <cell r="A1406">
            <v>292910825</v>
          </cell>
          <cell r="B1406" t="str">
            <v>Oficina de Sistemas</v>
          </cell>
          <cell r="C1406" t="str">
            <v>OSIS</v>
          </cell>
          <cell r="D1406" t="str">
            <v>OSIS_2025_SII</v>
          </cell>
          <cell r="E1406" t="str">
            <v>Tecnologia</v>
          </cell>
          <cell r="F1406" t="str">
            <v>Modernización tecnológica</v>
          </cell>
          <cell r="G1406" t="str">
            <v>Sistemas de información implementados</v>
          </cell>
          <cell r="H1406" t="str">
            <v>OSIS-Modernización tecnológica-Sistemas de información implementados</v>
          </cell>
          <cell r="I1406" t="str">
            <v>202300000000096</v>
          </cell>
          <cell r="J1406" t="str">
            <v>DIRECCIÓN TERRITORIAL CENTRAL</v>
          </cell>
          <cell r="K1406" t="str">
            <v>DANE CENTRAL</v>
          </cell>
          <cell r="L1406" t="str">
            <v>Talento Humano</v>
          </cell>
          <cell r="M1406" t="str">
            <v>Profesional</v>
          </cell>
          <cell r="N1406" t="str">
            <v>1</v>
          </cell>
          <cell r="O1406">
            <v>11</v>
          </cell>
          <cell r="P1406" t="str">
            <v>0</v>
          </cell>
          <cell r="Q1406" t="str">
            <v>11</v>
          </cell>
          <cell r="R1406">
            <v>100</v>
          </cell>
          <cell r="S1406">
            <v>5876150</v>
          </cell>
          <cell r="T1406" t="str">
            <v>2025-02-01 00:00:00</v>
          </cell>
          <cell r="U1406">
            <v>64637650</v>
          </cell>
          <cell r="V1406">
            <v>64637650</v>
          </cell>
          <cell r="W1406">
            <v>0</v>
          </cell>
          <cell r="X1406" t="str">
            <v>NO</v>
          </cell>
          <cell r="Y1406" t="str">
            <v>NO</v>
          </cell>
          <cell r="Z1406" t="str">
            <v>53025</v>
          </cell>
          <cell r="AA1406">
            <v>64637650</v>
          </cell>
          <cell r="AB1406">
            <v>0</v>
          </cell>
          <cell r="AC1406" t="str">
            <v>1139</v>
          </cell>
          <cell r="AD1406" t="str">
            <v>Oficina de Sistemas</v>
          </cell>
          <cell r="AF1406" t="str">
            <v>SANDOVAL PATARROYO DANIEL FELIPE  - -</v>
          </cell>
          <cell r="AG1406" t="str">
            <v>OSIS_04 - Gestionar nuevos servicios automatizados para fortalecer los procesos de producción, con el fin de aportar a la gestión estadística, en concordancia con las necesidades y requerimientos de las direcciones técnicas del DANE</v>
          </cell>
          <cell r="AH1406">
            <v>1</v>
          </cell>
          <cell r="AI1406">
            <v>0</v>
          </cell>
          <cell r="AJ1406">
            <v>0</v>
          </cell>
          <cell r="AK1406">
            <v>0</v>
          </cell>
          <cell r="AL1406">
            <v>0</v>
          </cell>
          <cell r="AM1406">
            <v>1</v>
          </cell>
          <cell r="AN1406" t="str">
            <v>OSIS_04</v>
          </cell>
          <cell r="AO1406">
            <v>64637650</v>
          </cell>
          <cell r="AP1406" t="str">
            <v>0</v>
          </cell>
          <cell r="AQ1406">
            <v>0</v>
          </cell>
          <cell r="AR1406" t="str">
            <v>0</v>
          </cell>
          <cell r="AS1406">
            <v>0</v>
          </cell>
          <cell r="AT1406">
            <v>64637650</v>
          </cell>
          <cell r="AU1406">
            <v>0</v>
          </cell>
        </row>
        <row r="1407">
          <cell r="A1407">
            <v>292810825</v>
          </cell>
          <cell r="B1407" t="str">
            <v>Oficina de Sistemas</v>
          </cell>
          <cell r="C1407" t="str">
            <v>OSIS</v>
          </cell>
          <cell r="D1407" t="str">
            <v>OSIS_2025_SII</v>
          </cell>
          <cell r="E1407" t="str">
            <v>Tecnologia</v>
          </cell>
          <cell r="F1407" t="str">
            <v>Modernización tecnológica</v>
          </cell>
          <cell r="G1407" t="str">
            <v>Sistemas de información implementados</v>
          </cell>
          <cell r="H1407" t="str">
            <v>OSIS-Modernización tecnológica-Sistemas de información implementados</v>
          </cell>
          <cell r="I1407" t="str">
            <v>202300000000096</v>
          </cell>
          <cell r="J1407" t="str">
            <v>DIRECCIÓN TERRITORIAL CENTRAL</v>
          </cell>
          <cell r="K1407" t="str">
            <v>DANE CENTRAL</v>
          </cell>
          <cell r="L1407" t="str">
            <v>Talento Humano</v>
          </cell>
          <cell r="M1407" t="str">
            <v>Profesional</v>
          </cell>
          <cell r="N1407" t="str">
            <v>1</v>
          </cell>
          <cell r="O1407">
            <v>11</v>
          </cell>
          <cell r="P1407" t="str">
            <v>0</v>
          </cell>
          <cell r="Q1407" t="str">
            <v>11</v>
          </cell>
          <cell r="R1407">
            <v>100</v>
          </cell>
          <cell r="S1407">
            <v>6659980</v>
          </cell>
          <cell r="T1407" t="str">
            <v>2025-02-01 00:00:00</v>
          </cell>
          <cell r="U1407">
            <v>73259780</v>
          </cell>
          <cell r="V1407">
            <v>73259780</v>
          </cell>
          <cell r="W1407">
            <v>0</v>
          </cell>
          <cell r="X1407" t="str">
            <v>NO</v>
          </cell>
          <cell r="Y1407" t="str">
            <v>NO</v>
          </cell>
          <cell r="Z1407" t="str">
            <v>57925</v>
          </cell>
          <cell r="AA1407">
            <v>73259780</v>
          </cell>
          <cell r="AB1407">
            <v>0</v>
          </cell>
          <cell r="AC1407" t="str">
            <v>1237</v>
          </cell>
          <cell r="AD1407" t="str">
            <v>Oficina de Sistemas</v>
          </cell>
          <cell r="AF1407" t="str">
            <v>RAMOS LOPEZ IBETH YARILSA - -</v>
          </cell>
          <cell r="AG1407" t="str">
            <v>OSIS_05 - Atender los requerimientos recibidos necesarios para fortalecer los procesos de producción de información, basados en las Operaciones Estadísticas (OOEE) y los Registros Administrativos (RRAA), con el objetivo de mejorar la calidad y eficiencia de la producción estadística.</v>
          </cell>
          <cell r="AH1407">
            <v>1</v>
          </cell>
          <cell r="AI1407">
            <v>0</v>
          </cell>
          <cell r="AJ1407">
            <v>0</v>
          </cell>
          <cell r="AK1407">
            <v>0</v>
          </cell>
          <cell r="AL1407">
            <v>0</v>
          </cell>
          <cell r="AM1407">
            <v>1</v>
          </cell>
          <cell r="AN1407" t="str">
            <v>OSIS_05</v>
          </cell>
          <cell r="AO1407">
            <v>73259780</v>
          </cell>
          <cell r="AP1407" t="str">
            <v>0</v>
          </cell>
          <cell r="AQ1407">
            <v>0</v>
          </cell>
          <cell r="AR1407" t="str">
            <v>0</v>
          </cell>
          <cell r="AS1407">
            <v>0</v>
          </cell>
          <cell r="AT1407">
            <v>73259780</v>
          </cell>
          <cell r="AU1407">
            <v>0</v>
          </cell>
        </row>
        <row r="1408">
          <cell r="A1408">
            <v>292710825</v>
          </cell>
          <cell r="B1408" t="str">
            <v>Oficina de Sistemas</v>
          </cell>
          <cell r="C1408" t="str">
            <v>OSIS</v>
          </cell>
          <cell r="D1408" t="str">
            <v>OSIS_2025_SII</v>
          </cell>
          <cell r="E1408" t="str">
            <v>Tecnologia</v>
          </cell>
          <cell r="F1408" t="str">
            <v>Modernización tecnológica</v>
          </cell>
          <cell r="G1408" t="str">
            <v>Sistemas de información implementados</v>
          </cell>
          <cell r="H1408" t="str">
            <v>OSIS-Modernización tecnológica-Sistemas de información implementados</v>
          </cell>
          <cell r="I1408" t="str">
            <v>202300000000096</v>
          </cell>
          <cell r="J1408" t="str">
            <v>DIRECCIÓN TERRITORIAL CENTRAL</v>
          </cell>
          <cell r="K1408" t="str">
            <v>DANE CENTRAL</v>
          </cell>
          <cell r="L1408" t="str">
            <v>Talento Humano</v>
          </cell>
          <cell r="M1408" t="str">
            <v>Profesional Junior</v>
          </cell>
          <cell r="N1408" t="str">
            <v>1</v>
          </cell>
          <cell r="O1408">
            <v>11</v>
          </cell>
          <cell r="P1408" t="str">
            <v>0</v>
          </cell>
          <cell r="Q1408" t="str">
            <v>11</v>
          </cell>
          <cell r="R1408">
            <v>100</v>
          </cell>
          <cell r="S1408">
            <v>4902952</v>
          </cell>
          <cell r="T1408" t="str">
            <v>2025-02-01 00:00:00</v>
          </cell>
          <cell r="U1408">
            <v>53932472</v>
          </cell>
          <cell r="V1408">
            <v>53932472</v>
          </cell>
          <cell r="W1408">
            <v>0</v>
          </cell>
          <cell r="X1408" t="str">
            <v>NO</v>
          </cell>
          <cell r="Y1408" t="str">
            <v>NO</v>
          </cell>
          <cell r="Z1408" t="str">
            <v>51925</v>
          </cell>
          <cell r="AA1408">
            <v>53932472</v>
          </cell>
          <cell r="AB1408">
            <v>0</v>
          </cell>
          <cell r="AC1408" t="str">
            <v>1120</v>
          </cell>
          <cell r="AD1408" t="str">
            <v>Oficina de Sistemas</v>
          </cell>
          <cell r="AF1408" t="str">
            <v>QUINCHE RINCON LAIYEISY - -</v>
          </cell>
          <cell r="AG1408" t="str">
            <v>OSIS_05 - Atender los requerimientos recibidos necesarios para fortalecer los procesos de producción de información, basados en las Operaciones Estadísticas (OOEE) y los Registros Administrativos (RRAA), con el objetivo de mejorar la calidad y eficiencia de la producción estadística.</v>
          </cell>
          <cell r="AH1408">
            <v>1</v>
          </cell>
          <cell r="AI1408">
            <v>0</v>
          </cell>
          <cell r="AJ1408">
            <v>0</v>
          </cell>
          <cell r="AK1408">
            <v>0</v>
          </cell>
          <cell r="AL1408">
            <v>0</v>
          </cell>
          <cell r="AM1408">
            <v>1</v>
          </cell>
          <cell r="AN1408" t="str">
            <v>OSIS_05</v>
          </cell>
          <cell r="AO1408">
            <v>53932472</v>
          </cell>
          <cell r="AP1408" t="str">
            <v>0</v>
          </cell>
          <cell r="AQ1408">
            <v>0</v>
          </cell>
          <cell r="AR1408" t="str">
            <v>0</v>
          </cell>
          <cell r="AS1408">
            <v>0</v>
          </cell>
          <cell r="AT1408">
            <v>53932472</v>
          </cell>
          <cell r="AU1408">
            <v>0</v>
          </cell>
        </row>
        <row r="1409">
          <cell r="A1409">
            <v>292610825</v>
          </cell>
          <cell r="B1409" t="str">
            <v>Oficina de Sistemas</v>
          </cell>
          <cell r="C1409" t="str">
            <v>OSIS</v>
          </cell>
          <cell r="D1409" t="str">
            <v>OSIS_2025_SII</v>
          </cell>
          <cell r="E1409" t="str">
            <v>Tecnologia</v>
          </cell>
          <cell r="F1409" t="str">
            <v>Modernización tecnológica</v>
          </cell>
          <cell r="G1409" t="str">
            <v>Sistemas de información implementados</v>
          </cell>
          <cell r="H1409" t="str">
            <v>OSIS-Modernización tecnológica-Sistemas de información implementados</v>
          </cell>
          <cell r="I1409" t="str">
            <v>202300000000096</v>
          </cell>
          <cell r="J1409" t="str">
            <v>DIRECCIÓN TERRITORIAL CENTRAL</v>
          </cell>
          <cell r="K1409" t="str">
            <v>DANE CENTRAL</v>
          </cell>
          <cell r="L1409" t="str">
            <v>Talento Humano</v>
          </cell>
          <cell r="M1409" t="str">
            <v>Profesional</v>
          </cell>
          <cell r="N1409" t="str">
            <v>1</v>
          </cell>
          <cell r="O1409">
            <v>11</v>
          </cell>
          <cell r="P1409" t="str">
            <v>0</v>
          </cell>
          <cell r="Q1409" t="str">
            <v>11</v>
          </cell>
          <cell r="R1409">
            <v>100</v>
          </cell>
          <cell r="S1409">
            <v>9533680</v>
          </cell>
          <cell r="T1409" t="str">
            <v>2025-02-01 00:00:00</v>
          </cell>
          <cell r="U1409">
            <v>104870480</v>
          </cell>
          <cell r="V1409">
            <v>104870480</v>
          </cell>
          <cell r="W1409">
            <v>0</v>
          </cell>
          <cell r="X1409" t="str">
            <v>NO</v>
          </cell>
          <cell r="Y1409" t="str">
            <v>NO</v>
          </cell>
          <cell r="Z1409" t="str">
            <v>80625</v>
          </cell>
          <cell r="AA1409">
            <v>104870480</v>
          </cell>
          <cell r="AB1409">
            <v>0</v>
          </cell>
          <cell r="AC1409" t="str">
            <v>2115</v>
          </cell>
          <cell r="AD1409" t="str">
            <v>Oficina de Sistemas</v>
          </cell>
          <cell r="AF1409" t="str">
            <v>CRISTANCHO TOLOZA CRISTIAN HERNANDO - -</v>
          </cell>
          <cell r="AG1409" t="str">
            <v>OSIS_04 - Gestionar nuevos servicios automatizados para fortalecer los procesos de producción, con el fin de aportar a la gestión estadística, en concordancia con las necesidades y requerimientos de las direcciones técnicas del DANE</v>
          </cell>
          <cell r="AH1409">
            <v>0.8</v>
          </cell>
          <cell r="AI1409" t="str">
            <v>OSIS_05 - Atender los requerimientos recibidos necesarios para fortalecer los procesos de producción de información, basados en las Operaciones Estadísticas (OOEE) y los Registros Administrativos (RRAA), con el objetivo de mejorar la calidad y eficiencia de la producción estadística.</v>
          </cell>
          <cell r="AJ1409">
            <v>0.2</v>
          </cell>
          <cell r="AK1409">
            <v>0</v>
          </cell>
          <cell r="AL1409">
            <v>0</v>
          </cell>
          <cell r="AM1409">
            <v>1</v>
          </cell>
          <cell r="AN1409" t="str">
            <v>OSIS_04</v>
          </cell>
          <cell r="AO1409">
            <v>83896384</v>
          </cell>
          <cell r="AP1409" t="str">
            <v>OSIS_05</v>
          </cell>
          <cell r="AQ1409">
            <v>20974096</v>
          </cell>
          <cell r="AR1409" t="str">
            <v>0</v>
          </cell>
          <cell r="AS1409">
            <v>0</v>
          </cell>
          <cell r="AT1409">
            <v>104870480</v>
          </cell>
          <cell r="AU1409">
            <v>0</v>
          </cell>
        </row>
        <row r="1410">
          <cell r="A1410">
            <v>292510825</v>
          </cell>
          <cell r="B1410" t="str">
            <v>Oficina de Sistemas</v>
          </cell>
          <cell r="C1410" t="str">
            <v>OSIS</v>
          </cell>
          <cell r="D1410" t="str">
            <v>OSIS_2025_SII</v>
          </cell>
          <cell r="E1410" t="str">
            <v>Tecnologia</v>
          </cell>
          <cell r="F1410" t="str">
            <v>Modernización tecnológica</v>
          </cell>
          <cell r="G1410" t="str">
            <v>Sistemas de información implementados</v>
          </cell>
          <cell r="H1410" t="str">
            <v>OSIS-Modernización tecnológica-Sistemas de información implementados</v>
          </cell>
          <cell r="I1410" t="str">
            <v>202300000000096</v>
          </cell>
          <cell r="J1410" t="str">
            <v>DIRECCIÓN TERRITORIAL CENTRAL</v>
          </cell>
          <cell r="K1410" t="str">
            <v>DANE CENTRAL</v>
          </cell>
          <cell r="L1410" t="str">
            <v>Talento Humano</v>
          </cell>
          <cell r="M1410" t="str">
            <v>Profesional Junior</v>
          </cell>
          <cell r="N1410" t="str">
            <v>1</v>
          </cell>
          <cell r="O1410">
            <v>11</v>
          </cell>
          <cell r="P1410" t="str">
            <v>0</v>
          </cell>
          <cell r="Q1410" t="str">
            <v>11</v>
          </cell>
          <cell r="R1410">
            <v>100</v>
          </cell>
          <cell r="S1410">
            <v>4902952</v>
          </cell>
          <cell r="T1410" t="str">
            <v>2025-02-01 00:00:00</v>
          </cell>
          <cell r="U1410">
            <v>53932472</v>
          </cell>
          <cell r="V1410">
            <v>53932472</v>
          </cell>
          <cell r="W1410">
            <v>0</v>
          </cell>
          <cell r="X1410" t="str">
            <v>NO</v>
          </cell>
          <cell r="Y1410" t="str">
            <v>NO</v>
          </cell>
          <cell r="Z1410" t="str">
            <v>79325</v>
          </cell>
          <cell r="AA1410">
            <v>53932472</v>
          </cell>
          <cell r="AB1410">
            <v>0</v>
          </cell>
          <cell r="AC1410" t="str">
            <v>2114</v>
          </cell>
          <cell r="AD1410" t="str">
            <v>Oficina de Sistemas</v>
          </cell>
          <cell r="AF1410" t="str">
            <v>NUEVO - -</v>
          </cell>
          <cell r="AG1410" t="str">
            <v>OSIS_05 - Atender los requerimientos recibidos necesarios para fortalecer los procesos de producción de información, basados en las Operaciones Estadísticas (OOEE) y los Registros Administrativos (RRAA), con el objetivo de mejorar la calidad y eficiencia de la producción estadística.</v>
          </cell>
          <cell r="AH1410">
            <v>1</v>
          </cell>
          <cell r="AI1410">
            <v>0</v>
          </cell>
          <cell r="AJ1410">
            <v>0</v>
          </cell>
          <cell r="AK1410">
            <v>0</v>
          </cell>
          <cell r="AL1410">
            <v>0</v>
          </cell>
          <cell r="AM1410">
            <v>1</v>
          </cell>
          <cell r="AN1410" t="str">
            <v>OSIS_05</v>
          </cell>
          <cell r="AO1410">
            <v>53932472</v>
          </cell>
          <cell r="AP1410" t="str">
            <v>0</v>
          </cell>
          <cell r="AQ1410">
            <v>0</v>
          </cell>
          <cell r="AR1410" t="str">
            <v>0</v>
          </cell>
          <cell r="AS1410">
            <v>0</v>
          </cell>
          <cell r="AT1410">
            <v>53932472</v>
          </cell>
          <cell r="AU1410">
            <v>0</v>
          </cell>
        </row>
        <row r="1411">
          <cell r="A1411">
            <v>292410825</v>
          </cell>
          <cell r="B1411" t="str">
            <v>Oficina de Sistemas</v>
          </cell>
          <cell r="C1411" t="str">
            <v>OSIS</v>
          </cell>
          <cell r="D1411" t="str">
            <v>OSIS_2025_SII</v>
          </cell>
          <cell r="E1411" t="str">
            <v>Tecnologia</v>
          </cell>
          <cell r="F1411" t="str">
            <v>Modernización tecnológica</v>
          </cell>
          <cell r="G1411" t="str">
            <v>Sistemas de información implementados</v>
          </cell>
          <cell r="H1411" t="str">
            <v>OSIS-Modernización tecnológica-Sistemas de información implementados</v>
          </cell>
          <cell r="I1411" t="str">
            <v>202300000000096</v>
          </cell>
          <cell r="J1411" t="str">
            <v>DIRECCIÓN TERRITORIAL CENTRAL</v>
          </cell>
          <cell r="K1411" t="str">
            <v>DANE CENTRAL</v>
          </cell>
          <cell r="L1411" t="str">
            <v>Talento Humano</v>
          </cell>
          <cell r="M1411" t="str">
            <v>Profesional Junior</v>
          </cell>
          <cell r="N1411" t="str">
            <v>1</v>
          </cell>
          <cell r="O1411">
            <v>11</v>
          </cell>
          <cell r="P1411" t="str">
            <v>0</v>
          </cell>
          <cell r="Q1411" t="str">
            <v>11</v>
          </cell>
          <cell r="R1411">
            <v>100</v>
          </cell>
          <cell r="S1411">
            <v>4570110</v>
          </cell>
          <cell r="T1411" t="str">
            <v>2025-02-01 00:00:00</v>
          </cell>
          <cell r="U1411">
            <v>50271210</v>
          </cell>
          <cell r="V1411">
            <v>50271210</v>
          </cell>
          <cell r="W1411">
            <v>0</v>
          </cell>
          <cell r="X1411" t="str">
            <v>NO</v>
          </cell>
          <cell r="Y1411" t="str">
            <v>NO</v>
          </cell>
          <cell r="Z1411" t="str">
            <v>60925</v>
          </cell>
          <cell r="AA1411">
            <v>50271210</v>
          </cell>
          <cell r="AB1411">
            <v>0</v>
          </cell>
          <cell r="AC1411" t="str">
            <v>1239</v>
          </cell>
          <cell r="AD1411" t="str">
            <v>Oficina de Sistemas</v>
          </cell>
          <cell r="AF1411" t="str">
            <v>MARIÑO RAMIREZ ANDRES - -</v>
          </cell>
          <cell r="AG1411" t="str">
            <v>OSIS_06 - Implementar cuatro nuevos servicios de interoperabilidad, enfocados en las temáticas requeridas por las direcciones técnicas, con el propósito de fortalecer la difusión y el acceso a información claves, promoviendo el uso de los datos y contribuyendo a la toma de decisiones estratégicas.</v>
          </cell>
          <cell r="AH1411">
            <v>0.4</v>
          </cell>
          <cell r="AI1411" t="str">
            <v>OSIS_07 - Optimizar la eficiencia operativa y la escalabilidad de los servicios interoperables asegurados, promoviendo una infraestructura tecnológica más robusta y adaptable para el intercambio de información interinstitucional, mediante la actualización de la plataforma de interoperabilidad X-Road a la versión 7.26</v>
          </cell>
          <cell r="AJ1411">
            <v>0.2</v>
          </cell>
          <cell r="AK1411" t="str">
            <v>OSIS_19 - Prestar servicios de interoperabilidad del DANE modernizados para impulsar mediante la automatización y optimización de (2) dos procesos  a través de web services de acuerdo con las necesidades establecidas en el comité técnico. Fortaleciendo la eficiencia operativa y garantizar un intercambio de información más ágil, confiable y seguro entre las entidades, alineándose con los estándares tecnológicos y las necesidades estratégicas del sector público.</v>
          </cell>
          <cell r="AL1411">
            <v>0.4</v>
          </cell>
          <cell r="AM1411">
            <v>1</v>
          </cell>
          <cell r="AN1411" t="str">
            <v>OSIS_06</v>
          </cell>
          <cell r="AO1411">
            <v>20108484</v>
          </cell>
          <cell r="AP1411" t="str">
            <v>OSIS_07</v>
          </cell>
          <cell r="AQ1411">
            <v>10054242</v>
          </cell>
          <cell r="AR1411" t="str">
            <v>OSIS_19</v>
          </cell>
          <cell r="AS1411">
            <v>20108484</v>
          </cell>
          <cell r="AT1411">
            <v>50271210</v>
          </cell>
          <cell r="AU1411">
            <v>0</v>
          </cell>
        </row>
        <row r="1412">
          <cell r="A1412">
            <v>292310825</v>
          </cell>
          <cell r="B1412" t="str">
            <v>Oficina de Sistemas</v>
          </cell>
          <cell r="C1412" t="str">
            <v>OSIS</v>
          </cell>
          <cell r="D1412" t="str">
            <v>OSIS_2025_SII</v>
          </cell>
          <cell r="E1412" t="str">
            <v>Tecnologia</v>
          </cell>
          <cell r="F1412" t="str">
            <v>Modernización tecnológica</v>
          </cell>
          <cell r="G1412" t="str">
            <v>Sistemas de información implementados</v>
          </cell>
          <cell r="H1412" t="str">
            <v>OSIS-Modernización tecnológica-Sistemas de información implementados</v>
          </cell>
          <cell r="I1412" t="str">
            <v>202300000000096</v>
          </cell>
          <cell r="J1412" t="str">
            <v>DIRECCIÓN TERRITORIAL CENTRAL</v>
          </cell>
          <cell r="K1412" t="str">
            <v>DANE CENTRAL</v>
          </cell>
          <cell r="L1412" t="str">
            <v>Talento Humano</v>
          </cell>
          <cell r="M1412" t="str">
            <v>Profesional</v>
          </cell>
          <cell r="N1412" t="str">
            <v>1</v>
          </cell>
          <cell r="O1412">
            <v>11</v>
          </cell>
          <cell r="P1412" t="str">
            <v>0</v>
          </cell>
          <cell r="Q1412" t="str">
            <v>11</v>
          </cell>
          <cell r="R1412">
            <v>100</v>
          </cell>
          <cell r="S1412">
            <v>6000000</v>
          </cell>
          <cell r="T1412" t="str">
            <v>2025-02-01 00:00:00</v>
          </cell>
          <cell r="U1412">
            <v>66000000</v>
          </cell>
          <cell r="V1412">
            <v>66000000</v>
          </cell>
          <cell r="W1412">
            <v>0</v>
          </cell>
          <cell r="X1412" t="str">
            <v>NO</v>
          </cell>
          <cell r="Y1412" t="str">
            <v>NO</v>
          </cell>
          <cell r="Z1412" t="str">
            <v>61125</v>
          </cell>
          <cell r="AA1412">
            <v>66000000</v>
          </cell>
          <cell r="AB1412">
            <v>0</v>
          </cell>
          <cell r="AC1412" t="str">
            <v>1238</v>
          </cell>
          <cell r="AD1412" t="str">
            <v>Oficina de Sistemas</v>
          </cell>
          <cell r="AF1412" t="str">
            <v>LANCHEROS VACA CARLOS ALBERTO - -</v>
          </cell>
          <cell r="AG1412" t="str">
            <v>OSIS_05 - Atender los requerimientos recibidos necesarios para fortalecer los procesos de producción de información, basados en las Operaciones Estadísticas (OOEE) y los Registros Administrativos (RRAA), con el objetivo de mejorar la calidad y eficiencia de la producción estadística.</v>
          </cell>
          <cell r="AH1412">
            <v>0.5</v>
          </cell>
          <cell r="AI1412" t="str">
            <v>OSIS_19 - Prestar servicios de interoperabilidad del DANE modernizados para impulsar mediante la automatización y optimización de (2) dos procesos  a través de web services de acuerdo con las necesidades establecidas en el comité técnico. Fortaleciendo la eficiencia operativa y garantizar un intercambio de información más ágil, confiable y seguro entre las entidades, alineándose con los estándares tecnológicos y las necesidades estratégicas del sector público.</v>
          </cell>
          <cell r="AJ1412">
            <v>0.5</v>
          </cell>
          <cell r="AK1412">
            <v>0</v>
          </cell>
          <cell r="AL1412">
            <v>0</v>
          </cell>
          <cell r="AM1412">
            <v>1</v>
          </cell>
          <cell r="AN1412" t="str">
            <v>OSIS_05</v>
          </cell>
          <cell r="AO1412">
            <v>33000000</v>
          </cell>
          <cell r="AP1412" t="str">
            <v>OSIS_19</v>
          </cell>
          <cell r="AQ1412">
            <v>33000000</v>
          </cell>
          <cell r="AR1412" t="str">
            <v>0</v>
          </cell>
          <cell r="AS1412">
            <v>0</v>
          </cell>
          <cell r="AT1412">
            <v>66000000</v>
          </cell>
          <cell r="AU1412">
            <v>0</v>
          </cell>
        </row>
        <row r="1413">
          <cell r="A1413">
            <v>292210825</v>
          </cell>
          <cell r="B1413" t="str">
            <v>Oficina de Sistemas</v>
          </cell>
          <cell r="C1413" t="str">
            <v>OSIS</v>
          </cell>
          <cell r="D1413" t="str">
            <v>OSIS_2025_SII</v>
          </cell>
          <cell r="E1413" t="str">
            <v>Tecnologia</v>
          </cell>
          <cell r="F1413" t="str">
            <v>Modernización tecnológica</v>
          </cell>
          <cell r="G1413" t="str">
            <v>Sistemas de información implementados</v>
          </cell>
          <cell r="H1413" t="str">
            <v>OSIS-Modernización tecnológica-Sistemas de información implementados</v>
          </cell>
          <cell r="I1413" t="str">
            <v>202300000000096</v>
          </cell>
          <cell r="J1413" t="str">
            <v>DIRECCIÓN TERRITORIAL CENTRAL</v>
          </cell>
          <cell r="K1413" t="str">
            <v>DANE CENTRAL</v>
          </cell>
          <cell r="L1413" t="str">
            <v>Talento Humano</v>
          </cell>
          <cell r="M1413" t="str">
            <v>Profesional</v>
          </cell>
          <cell r="N1413" t="str">
            <v>1</v>
          </cell>
          <cell r="O1413">
            <v>11</v>
          </cell>
          <cell r="P1413" t="str">
            <v>0</v>
          </cell>
          <cell r="Q1413" t="str">
            <v>11</v>
          </cell>
          <cell r="R1413">
            <v>100</v>
          </cell>
          <cell r="S1413">
            <v>6659980</v>
          </cell>
          <cell r="T1413" t="str">
            <v>2025-02-01 00:00:00</v>
          </cell>
          <cell r="U1413">
            <v>73259780</v>
          </cell>
          <cell r="V1413">
            <v>73259780</v>
          </cell>
          <cell r="W1413">
            <v>0</v>
          </cell>
          <cell r="X1413" t="str">
            <v>NO</v>
          </cell>
          <cell r="Y1413" t="str">
            <v>NO</v>
          </cell>
          <cell r="Z1413" t="str">
            <v>57925</v>
          </cell>
          <cell r="AA1413">
            <v>73259780</v>
          </cell>
          <cell r="AB1413">
            <v>0</v>
          </cell>
          <cell r="AC1413" t="str">
            <v>1237</v>
          </cell>
          <cell r="AD1413" t="str">
            <v>Oficina de Sistemas</v>
          </cell>
          <cell r="AF1413" t="str">
            <v>MENDOZA PINEDA LUZ AMANDA - -</v>
          </cell>
          <cell r="AG1413" t="str">
            <v>OSIS_05 - Atender los requerimientos recibidos necesarios para fortalecer los procesos de producción de información, basados en las Operaciones Estadísticas (OOEE) y los Registros Administrativos (RRAA), con el objetivo de mejorar la calidad y eficiencia de la producción estadística.</v>
          </cell>
          <cell r="AH1413">
            <v>1</v>
          </cell>
          <cell r="AI1413">
            <v>0</v>
          </cell>
          <cell r="AJ1413">
            <v>0</v>
          </cell>
          <cell r="AK1413">
            <v>0</v>
          </cell>
          <cell r="AL1413">
            <v>0</v>
          </cell>
          <cell r="AM1413">
            <v>1</v>
          </cell>
          <cell r="AN1413" t="str">
            <v>OSIS_05</v>
          </cell>
          <cell r="AO1413">
            <v>73259780</v>
          </cell>
          <cell r="AP1413" t="str">
            <v>0</v>
          </cell>
          <cell r="AQ1413">
            <v>0</v>
          </cell>
          <cell r="AR1413" t="str">
            <v>0</v>
          </cell>
          <cell r="AS1413">
            <v>0</v>
          </cell>
          <cell r="AT1413">
            <v>73259780</v>
          </cell>
          <cell r="AU1413">
            <v>0</v>
          </cell>
        </row>
        <row r="1414">
          <cell r="A1414">
            <v>292110825</v>
          </cell>
          <cell r="B1414" t="str">
            <v>Oficina de Sistemas</v>
          </cell>
          <cell r="C1414" t="str">
            <v>OSIS</v>
          </cell>
          <cell r="D1414" t="str">
            <v>OSIS_2025_SII</v>
          </cell>
          <cell r="E1414" t="str">
            <v>Tecnologia</v>
          </cell>
          <cell r="F1414" t="str">
            <v>Modernización tecnológica</v>
          </cell>
          <cell r="G1414" t="str">
            <v>Sistemas de información implementados</v>
          </cell>
          <cell r="H1414" t="str">
            <v>OSIS-Modernización tecnológica-Sistemas de información implementados</v>
          </cell>
          <cell r="I1414" t="str">
            <v>202300000000096</v>
          </cell>
          <cell r="J1414" t="str">
            <v>DIRECCIÓN TERRITORIAL CENTRAL</v>
          </cell>
          <cell r="K1414" t="str">
            <v>DANE CENTRAL</v>
          </cell>
          <cell r="L1414" t="str">
            <v>Talento Humano</v>
          </cell>
          <cell r="M1414" t="str">
            <v>Profesional</v>
          </cell>
          <cell r="N1414" t="str">
            <v>1</v>
          </cell>
          <cell r="O1414">
            <v>11</v>
          </cell>
          <cell r="P1414" t="str">
            <v>0</v>
          </cell>
          <cell r="Q1414" t="str">
            <v>11</v>
          </cell>
          <cell r="R1414">
            <v>100</v>
          </cell>
          <cell r="S1414">
            <v>8000000</v>
          </cell>
          <cell r="T1414" t="str">
            <v>2025-02-01 00:00:00</v>
          </cell>
          <cell r="U1414">
            <v>88000000</v>
          </cell>
          <cell r="V1414">
            <v>88000000</v>
          </cell>
          <cell r="W1414">
            <v>0</v>
          </cell>
          <cell r="X1414" t="str">
            <v>NO</v>
          </cell>
          <cell r="Y1414" t="str">
            <v>NO</v>
          </cell>
          <cell r="Z1414" t="str">
            <v>52925</v>
          </cell>
          <cell r="AA1414">
            <v>88000000</v>
          </cell>
          <cell r="AB1414">
            <v>0</v>
          </cell>
          <cell r="AC1414" t="str">
            <v>1137</v>
          </cell>
          <cell r="AD1414" t="str">
            <v>Oficina de Sistemas</v>
          </cell>
          <cell r="AF1414" t="str">
            <v>BUSTOS QUIROGA GABRIEL BERNARDO - -</v>
          </cell>
          <cell r="AG1414" t="str">
            <v>OSIS_05 - Atender los requerimientos recibidos necesarios para fortalecer los procesos de producción de información, basados en las Operaciones Estadísticas (OOEE) y los Registros Administrativos (RRAA), con el objetivo de mejorar la calidad y eficiencia de la producción estadística.</v>
          </cell>
          <cell r="AH1414">
            <v>1</v>
          </cell>
          <cell r="AI1414">
            <v>0</v>
          </cell>
          <cell r="AJ1414">
            <v>0</v>
          </cell>
          <cell r="AK1414">
            <v>0</v>
          </cell>
          <cell r="AL1414">
            <v>0</v>
          </cell>
          <cell r="AM1414">
            <v>1</v>
          </cell>
          <cell r="AN1414" t="str">
            <v>OSIS_05</v>
          </cell>
          <cell r="AO1414">
            <v>88000000</v>
          </cell>
          <cell r="AP1414" t="str">
            <v>0</v>
          </cell>
          <cell r="AQ1414">
            <v>0</v>
          </cell>
          <cell r="AR1414" t="str">
            <v>0</v>
          </cell>
          <cell r="AS1414">
            <v>0</v>
          </cell>
          <cell r="AT1414">
            <v>88000000</v>
          </cell>
          <cell r="AU1414">
            <v>0</v>
          </cell>
        </row>
        <row r="1415">
          <cell r="A1415">
            <v>292010825</v>
          </cell>
          <cell r="B1415" t="str">
            <v>Oficina de Sistemas</v>
          </cell>
          <cell r="C1415" t="str">
            <v>OSIS</v>
          </cell>
          <cell r="D1415" t="str">
            <v>OSIS_2025_SII</v>
          </cell>
          <cell r="E1415" t="str">
            <v>Tecnologia</v>
          </cell>
          <cell r="F1415" t="str">
            <v>Modernización tecnológica</v>
          </cell>
          <cell r="G1415" t="str">
            <v>Sistemas de información implementados</v>
          </cell>
          <cell r="H1415" t="str">
            <v>OSIS-Modernización tecnológica-Sistemas de información implementados</v>
          </cell>
          <cell r="I1415" t="str">
            <v>202300000000096</v>
          </cell>
          <cell r="J1415" t="str">
            <v>DIRECCIÓN TERRITORIAL CENTRAL</v>
          </cell>
          <cell r="K1415" t="str">
            <v>DANE CENTRAL</v>
          </cell>
          <cell r="L1415" t="str">
            <v>Talento Humano</v>
          </cell>
          <cell r="M1415" t="str">
            <v>Profesional</v>
          </cell>
          <cell r="N1415" t="str">
            <v>1</v>
          </cell>
          <cell r="O1415">
            <v>11</v>
          </cell>
          <cell r="P1415" t="str">
            <v>0</v>
          </cell>
          <cell r="Q1415" t="str">
            <v>11</v>
          </cell>
          <cell r="R1415">
            <v>100</v>
          </cell>
          <cell r="S1415">
            <v>6659980</v>
          </cell>
          <cell r="T1415" t="str">
            <v>2025-02-01 00:00:00</v>
          </cell>
          <cell r="U1415">
            <v>73259780</v>
          </cell>
          <cell r="V1415">
            <v>73259780</v>
          </cell>
          <cell r="W1415">
            <v>0</v>
          </cell>
          <cell r="X1415" t="str">
            <v>NO</v>
          </cell>
          <cell r="Y1415" t="str">
            <v>NO</v>
          </cell>
          <cell r="Z1415" t="str">
            <v>57925</v>
          </cell>
          <cell r="AA1415">
            <v>73259780</v>
          </cell>
          <cell r="AB1415">
            <v>0</v>
          </cell>
          <cell r="AC1415" t="str">
            <v>1237</v>
          </cell>
          <cell r="AD1415" t="str">
            <v>Oficina de Sistemas</v>
          </cell>
          <cell r="AF1415" t="str">
            <v>CAMARGO RAMIREZ WILLIAM ALIRIO - -</v>
          </cell>
          <cell r="AG1415" t="str">
            <v>OSIS_05 - Atender los requerimientos recibidos necesarios para fortalecer los procesos de producción de información, basados en las Operaciones Estadísticas (OOEE) y los Registros Administrativos (RRAA), con el objetivo de mejorar la calidad y eficiencia de la producción estadística.</v>
          </cell>
          <cell r="AH1415">
            <v>1</v>
          </cell>
          <cell r="AI1415">
            <v>0</v>
          </cell>
          <cell r="AJ1415">
            <v>0</v>
          </cell>
          <cell r="AK1415">
            <v>0</v>
          </cell>
          <cell r="AL1415">
            <v>0</v>
          </cell>
          <cell r="AM1415">
            <v>1</v>
          </cell>
          <cell r="AN1415" t="str">
            <v>OSIS_05</v>
          </cell>
          <cell r="AO1415">
            <v>73259780</v>
          </cell>
          <cell r="AP1415" t="str">
            <v>0</v>
          </cell>
          <cell r="AQ1415">
            <v>0</v>
          </cell>
          <cell r="AR1415" t="str">
            <v>0</v>
          </cell>
          <cell r="AS1415">
            <v>0</v>
          </cell>
          <cell r="AT1415">
            <v>73259780</v>
          </cell>
          <cell r="AU1415">
            <v>0</v>
          </cell>
        </row>
        <row r="1416">
          <cell r="A1416">
            <v>291910825</v>
          </cell>
          <cell r="B1416" t="str">
            <v>Oficina de Sistemas</v>
          </cell>
          <cell r="C1416" t="str">
            <v>OSIS</v>
          </cell>
          <cell r="D1416" t="str">
            <v>OSIS_2025_SII</v>
          </cell>
          <cell r="E1416" t="str">
            <v>Tecnologia</v>
          </cell>
          <cell r="F1416" t="str">
            <v>Modernización tecnológica</v>
          </cell>
          <cell r="G1416" t="str">
            <v>Sistemas de información implementados</v>
          </cell>
          <cell r="H1416" t="str">
            <v>OSIS-Modernización tecnológica-Sistemas de información implementados</v>
          </cell>
          <cell r="I1416" t="str">
            <v>202300000000096</v>
          </cell>
          <cell r="J1416" t="str">
            <v>DIRECCIÓN TERRITORIAL CENTRAL</v>
          </cell>
          <cell r="K1416" t="str">
            <v>DANE CENTRAL</v>
          </cell>
          <cell r="L1416" t="str">
            <v>Talento Humano</v>
          </cell>
          <cell r="M1416" t="str">
            <v>Profesional Junior</v>
          </cell>
          <cell r="N1416" t="str">
            <v>1</v>
          </cell>
          <cell r="O1416">
            <v>11</v>
          </cell>
          <cell r="P1416" t="str">
            <v>0</v>
          </cell>
          <cell r="Q1416" t="str">
            <v>11</v>
          </cell>
          <cell r="R1416">
            <v>100</v>
          </cell>
          <cell r="S1416">
            <v>4902952</v>
          </cell>
          <cell r="T1416" t="str">
            <v>2025-02-01 00:00:00</v>
          </cell>
          <cell r="U1416">
            <v>53932472</v>
          </cell>
          <cell r="V1416">
            <v>53932472</v>
          </cell>
          <cell r="W1416">
            <v>0</v>
          </cell>
          <cell r="X1416" t="str">
            <v>NO</v>
          </cell>
          <cell r="Y1416" t="str">
            <v>NO</v>
          </cell>
          <cell r="Z1416" t="str">
            <v>76225</v>
          </cell>
          <cell r="AA1416">
            <v>53932472</v>
          </cell>
          <cell r="AB1416">
            <v>0</v>
          </cell>
          <cell r="AC1416" t="str">
            <v>1986</v>
          </cell>
          <cell r="AD1416" t="str">
            <v>Oficina de Sistemas</v>
          </cell>
          <cell r="AF1416" t="str">
            <v>ESPAÑA CHAMORRO CHRISTIAN DANIEL - -</v>
          </cell>
          <cell r="AG1416" t="str">
            <v>OSIS_04 - Gestionar nuevos servicios automatizados para fortalecer los procesos de producción, con el fin de aportar a la gestión estadística, en concordancia con las necesidades y requerimientos de las direcciones técnicas del DANE</v>
          </cell>
          <cell r="AH1416">
            <v>1</v>
          </cell>
          <cell r="AI1416">
            <v>0</v>
          </cell>
          <cell r="AJ1416">
            <v>0</v>
          </cell>
          <cell r="AK1416">
            <v>0</v>
          </cell>
          <cell r="AL1416">
            <v>0</v>
          </cell>
          <cell r="AM1416">
            <v>1</v>
          </cell>
          <cell r="AN1416" t="str">
            <v>OSIS_04</v>
          </cell>
          <cell r="AO1416">
            <v>53932472</v>
          </cell>
          <cell r="AP1416" t="str">
            <v>0</v>
          </cell>
          <cell r="AQ1416">
            <v>0</v>
          </cell>
          <cell r="AR1416" t="str">
            <v>0</v>
          </cell>
          <cell r="AS1416">
            <v>0</v>
          </cell>
          <cell r="AT1416">
            <v>53932472</v>
          </cell>
          <cell r="AU1416">
            <v>0</v>
          </cell>
        </row>
        <row r="1417">
          <cell r="A1417">
            <v>291810825</v>
          </cell>
          <cell r="B1417" t="str">
            <v>Oficina de Sistemas</v>
          </cell>
          <cell r="C1417" t="str">
            <v>OSIS</v>
          </cell>
          <cell r="D1417" t="str">
            <v>OSIS_2025_SII</v>
          </cell>
          <cell r="E1417" t="str">
            <v>Tecnologia</v>
          </cell>
          <cell r="F1417" t="str">
            <v>Modernización tecnológica</v>
          </cell>
          <cell r="G1417" t="str">
            <v>Sistemas de información implementados</v>
          </cell>
          <cell r="H1417" t="str">
            <v>OSIS-Modernización tecnológica-Sistemas de información implementados</v>
          </cell>
          <cell r="I1417" t="str">
            <v>202300000000096</v>
          </cell>
          <cell r="J1417" t="str">
            <v>DIRECCIÓN TERRITORIAL CENTRAL</v>
          </cell>
          <cell r="K1417" t="str">
            <v>DANE CENTRAL</v>
          </cell>
          <cell r="L1417" t="str">
            <v>Talento Humano</v>
          </cell>
          <cell r="M1417" t="str">
            <v>Profesional</v>
          </cell>
          <cell r="N1417" t="str">
            <v>1</v>
          </cell>
          <cell r="O1417">
            <v>11</v>
          </cell>
          <cell r="P1417" t="str">
            <v>15</v>
          </cell>
          <cell r="Q1417" t="str">
            <v>11.5</v>
          </cell>
          <cell r="R1417">
            <v>100</v>
          </cell>
          <cell r="S1417">
            <v>7835210</v>
          </cell>
          <cell r="T1417" t="str">
            <v>2025-01-15 00:00:00</v>
          </cell>
          <cell r="U1417">
            <v>90104915</v>
          </cell>
          <cell r="V1417">
            <v>90104915</v>
          </cell>
          <cell r="W1417">
            <v>0</v>
          </cell>
          <cell r="X1417" t="str">
            <v>NO</v>
          </cell>
          <cell r="Y1417" t="str">
            <v>NO</v>
          </cell>
          <cell r="Z1417" t="str">
            <v>46325</v>
          </cell>
          <cell r="AA1417">
            <v>90104915</v>
          </cell>
          <cell r="AB1417">
            <v>0</v>
          </cell>
          <cell r="AC1417" t="str">
            <v>705</v>
          </cell>
          <cell r="AD1417" t="str">
            <v>Oficina de Sistemas</v>
          </cell>
          <cell r="AF1417" t="str">
            <v>LARA RODRIGUEZ JUAN DAVID - -</v>
          </cell>
          <cell r="AG1417" t="str">
            <v>OSIS_04 - Gestionar nuevos servicios automatizados para fortalecer los procesos de producción, con el fin de aportar a la gestión estadística, en concordancia con las necesidades y requerimientos de las direcciones técnicas del DANE</v>
          </cell>
          <cell r="AH1417">
            <v>1</v>
          </cell>
          <cell r="AI1417">
            <v>0</v>
          </cell>
          <cell r="AJ1417">
            <v>0</v>
          </cell>
          <cell r="AK1417">
            <v>0</v>
          </cell>
          <cell r="AL1417">
            <v>0</v>
          </cell>
          <cell r="AM1417">
            <v>1</v>
          </cell>
          <cell r="AN1417" t="str">
            <v>OSIS_04</v>
          </cell>
          <cell r="AO1417">
            <v>90104915</v>
          </cell>
          <cell r="AP1417" t="str">
            <v>0</v>
          </cell>
          <cell r="AQ1417">
            <v>0</v>
          </cell>
          <cell r="AR1417" t="str">
            <v>0</v>
          </cell>
          <cell r="AS1417">
            <v>0</v>
          </cell>
          <cell r="AT1417">
            <v>90104915</v>
          </cell>
          <cell r="AU1417">
            <v>0</v>
          </cell>
        </row>
        <row r="1418">
          <cell r="A1418">
            <v>291710825</v>
          </cell>
          <cell r="B1418" t="str">
            <v>Oficina de Sistemas</v>
          </cell>
          <cell r="C1418" t="str">
            <v>OSIS</v>
          </cell>
          <cell r="D1418" t="str">
            <v>OSIS_2025_SIA</v>
          </cell>
          <cell r="E1418" t="str">
            <v>Tecnologia</v>
          </cell>
          <cell r="F1418" t="str">
            <v>Modernización tecnológica</v>
          </cell>
          <cell r="G1418" t="str">
            <v>Servicios de información actualizados</v>
          </cell>
          <cell r="H1418" t="str">
            <v>OSIS-Modernización tecnológica-Servicios de información actualizados</v>
          </cell>
          <cell r="I1418" t="str">
            <v>202300000000096</v>
          </cell>
          <cell r="J1418" t="str">
            <v>DIRECCIÓN TERRITORIAL CENTRAL</v>
          </cell>
          <cell r="K1418" t="str">
            <v>DANE CENTRAL</v>
          </cell>
          <cell r="L1418" t="str">
            <v>Talento Humano</v>
          </cell>
          <cell r="M1418" t="str">
            <v>Profesional</v>
          </cell>
          <cell r="N1418" t="str">
            <v>1</v>
          </cell>
          <cell r="O1418">
            <v>9</v>
          </cell>
          <cell r="P1418" t="str">
            <v>0</v>
          </cell>
          <cell r="Q1418" t="str">
            <v>9</v>
          </cell>
          <cell r="R1418">
            <v>100</v>
          </cell>
          <cell r="S1418">
            <v>6313900</v>
          </cell>
          <cell r="T1418" t="str">
            <v>2025-02-01 00:00:00</v>
          </cell>
          <cell r="U1418">
            <v>56825100</v>
          </cell>
          <cell r="V1418">
            <v>56825100</v>
          </cell>
          <cell r="W1418">
            <v>0</v>
          </cell>
          <cell r="X1418" t="str">
            <v>NO</v>
          </cell>
          <cell r="Y1418" t="str">
            <v>NO</v>
          </cell>
          <cell r="Z1418" t="str">
            <v>58425</v>
          </cell>
          <cell r="AA1418">
            <v>56825100</v>
          </cell>
          <cell r="AB1418">
            <v>0</v>
          </cell>
          <cell r="AC1418" t="str">
            <v>1235</v>
          </cell>
          <cell r="AD1418" t="str">
            <v>Oficina de Sistemas</v>
          </cell>
          <cell r="AF1418" t="str">
            <v>RAMIREZ FORERO ANGELA - -</v>
          </cell>
          <cell r="AG1418"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18">
            <v>0.5</v>
          </cell>
          <cell r="AI1418"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18">
            <v>0.5</v>
          </cell>
          <cell r="AK1418">
            <v>0</v>
          </cell>
          <cell r="AL1418">
            <v>0</v>
          </cell>
          <cell r="AM1418">
            <v>1</v>
          </cell>
          <cell r="AN1418" t="str">
            <v>OSIS_13</v>
          </cell>
          <cell r="AO1418">
            <v>28412550</v>
          </cell>
          <cell r="AP1418" t="str">
            <v>OSIS_15</v>
          </cell>
          <cell r="AQ1418">
            <v>28412550</v>
          </cell>
          <cell r="AR1418" t="str">
            <v>0</v>
          </cell>
          <cell r="AS1418">
            <v>0</v>
          </cell>
          <cell r="AT1418">
            <v>56825100</v>
          </cell>
          <cell r="AU1418">
            <v>0</v>
          </cell>
        </row>
        <row r="1419">
          <cell r="A1419">
            <v>291610825</v>
          </cell>
          <cell r="B1419" t="str">
            <v>Oficina de Sistemas</v>
          </cell>
          <cell r="C1419" t="str">
            <v>OSIS</v>
          </cell>
          <cell r="D1419" t="str">
            <v>OSIS_2025_SIA</v>
          </cell>
          <cell r="E1419" t="str">
            <v>Tecnologia</v>
          </cell>
          <cell r="F1419" t="str">
            <v>Modernización tecnológica</v>
          </cell>
          <cell r="G1419" t="str">
            <v>Servicios de información actualizados</v>
          </cell>
          <cell r="H1419" t="str">
            <v>OSIS-Modernización tecnológica-Servicios de información actualizados</v>
          </cell>
          <cell r="I1419" t="str">
            <v>202300000000096</v>
          </cell>
          <cell r="J1419" t="str">
            <v>DIRECCIÓN TERRITORIAL CENTRAL</v>
          </cell>
          <cell r="K1419" t="str">
            <v>DANE CENTRAL</v>
          </cell>
          <cell r="L1419" t="str">
            <v>Talento Humano</v>
          </cell>
          <cell r="M1419" t="str">
            <v>Profesional</v>
          </cell>
          <cell r="N1419" t="str">
            <v>1</v>
          </cell>
          <cell r="O1419">
            <v>9</v>
          </cell>
          <cell r="P1419" t="str">
            <v>0</v>
          </cell>
          <cell r="Q1419" t="str">
            <v>9</v>
          </cell>
          <cell r="R1419">
            <v>100</v>
          </cell>
          <cell r="S1419">
            <v>6169700</v>
          </cell>
          <cell r="T1419" t="str">
            <v>2025-02-01 00:00:00</v>
          </cell>
          <cell r="U1419">
            <v>55527300</v>
          </cell>
          <cell r="V1419">
            <v>55527300</v>
          </cell>
          <cell r="W1419">
            <v>0</v>
          </cell>
          <cell r="X1419" t="str">
            <v>NO</v>
          </cell>
          <cell r="Y1419" t="str">
            <v>NO</v>
          </cell>
          <cell r="Z1419" t="str">
            <v>63125</v>
          </cell>
          <cell r="AA1419">
            <v>55527300</v>
          </cell>
          <cell r="AB1419">
            <v>0</v>
          </cell>
          <cell r="AC1419" t="str">
            <v>1236</v>
          </cell>
          <cell r="AD1419" t="str">
            <v>Oficina de Sistemas</v>
          </cell>
          <cell r="AF1419" t="str">
            <v>SUAREZ ROJAS MARIA ALEJANDRA DEL PILAR - -</v>
          </cell>
          <cell r="AG1419"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19">
            <v>0.5</v>
          </cell>
          <cell r="AI1419"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19">
            <v>0.5</v>
          </cell>
          <cell r="AK1419">
            <v>0</v>
          </cell>
          <cell r="AL1419">
            <v>0</v>
          </cell>
          <cell r="AM1419">
            <v>1</v>
          </cell>
          <cell r="AN1419" t="str">
            <v>OSIS_13</v>
          </cell>
          <cell r="AO1419">
            <v>27763650</v>
          </cell>
          <cell r="AP1419" t="str">
            <v>OSIS_15</v>
          </cell>
          <cell r="AQ1419">
            <v>27763650</v>
          </cell>
          <cell r="AR1419" t="str">
            <v>0</v>
          </cell>
          <cell r="AS1419">
            <v>0</v>
          </cell>
          <cell r="AT1419">
            <v>55527300</v>
          </cell>
          <cell r="AU1419">
            <v>0</v>
          </cell>
        </row>
        <row r="1420">
          <cell r="A1420">
            <v>291510825</v>
          </cell>
          <cell r="B1420" t="str">
            <v>Oficina de Sistemas</v>
          </cell>
          <cell r="C1420" t="str">
            <v>OSIS</v>
          </cell>
          <cell r="D1420" t="str">
            <v>OSIS_2025_SIA</v>
          </cell>
          <cell r="E1420" t="str">
            <v>Tecnologia</v>
          </cell>
          <cell r="F1420" t="str">
            <v>Modernización tecnológica</v>
          </cell>
          <cell r="G1420" t="str">
            <v>Servicios de información actualizados</v>
          </cell>
          <cell r="H1420" t="str">
            <v>OSIS-Modernización tecnológica-Servicios de información actualizados</v>
          </cell>
          <cell r="I1420" t="str">
            <v>202300000000096</v>
          </cell>
          <cell r="J1420" t="str">
            <v>DIRECCIÓN TERRITORIAL CENTRAL</v>
          </cell>
          <cell r="K1420" t="str">
            <v>DANE CENTRAL</v>
          </cell>
          <cell r="L1420" t="str">
            <v>Talento Humano</v>
          </cell>
          <cell r="M1420" t="str">
            <v>Profesional</v>
          </cell>
          <cell r="N1420" t="str">
            <v>1</v>
          </cell>
          <cell r="O1420">
            <v>9</v>
          </cell>
          <cell r="P1420" t="str">
            <v>0</v>
          </cell>
          <cell r="Q1420" t="str">
            <v>9</v>
          </cell>
          <cell r="R1420">
            <v>100</v>
          </cell>
          <cell r="S1420">
            <v>6945290</v>
          </cell>
          <cell r="T1420" t="str">
            <v>2025-02-01 00:00:00</v>
          </cell>
          <cell r="U1420">
            <v>62507610</v>
          </cell>
          <cell r="V1420">
            <v>62507610</v>
          </cell>
          <cell r="W1420">
            <v>0</v>
          </cell>
          <cell r="X1420" t="str">
            <v>NO</v>
          </cell>
          <cell r="Y1420" t="str">
            <v>NO</v>
          </cell>
          <cell r="Z1420" t="str">
            <v>42525</v>
          </cell>
          <cell r="AA1420">
            <v>62507610</v>
          </cell>
          <cell r="AB1420">
            <v>0</v>
          </cell>
          <cell r="AC1420" t="str">
            <v>380</v>
          </cell>
          <cell r="AD1420" t="str">
            <v>Oficina de Sistemas</v>
          </cell>
          <cell r="AF1420" t="str">
            <v>OVALLE DIAZ MANUEL ALEJANDRO  - -</v>
          </cell>
          <cell r="AG1420"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20">
            <v>0.5</v>
          </cell>
          <cell r="AI1420"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20">
            <v>0.5</v>
          </cell>
          <cell r="AK1420">
            <v>0</v>
          </cell>
          <cell r="AL1420">
            <v>0</v>
          </cell>
          <cell r="AM1420">
            <v>1</v>
          </cell>
          <cell r="AN1420" t="str">
            <v>OSIS_13</v>
          </cell>
          <cell r="AO1420">
            <v>31253805</v>
          </cell>
          <cell r="AP1420" t="str">
            <v>OSIS_15</v>
          </cell>
          <cell r="AQ1420">
            <v>31253805</v>
          </cell>
          <cell r="AR1420" t="str">
            <v>0</v>
          </cell>
          <cell r="AS1420">
            <v>0</v>
          </cell>
          <cell r="AT1420">
            <v>62507610</v>
          </cell>
          <cell r="AU1420">
            <v>0</v>
          </cell>
        </row>
        <row r="1421">
          <cell r="A1421">
            <v>291410825</v>
          </cell>
          <cell r="B1421" t="str">
            <v>Oficina de Sistemas</v>
          </cell>
          <cell r="C1421" t="str">
            <v>OSIS</v>
          </cell>
          <cell r="D1421" t="str">
            <v>OSIS_2025_SIA</v>
          </cell>
          <cell r="E1421" t="str">
            <v>Tecnologia</v>
          </cell>
          <cell r="F1421" t="str">
            <v>Modernización tecnológica</v>
          </cell>
          <cell r="G1421" t="str">
            <v>Servicios de información actualizados</v>
          </cell>
          <cell r="H1421" t="str">
            <v>OSIS-Modernización tecnológica-Servicios de información actualizados</v>
          </cell>
          <cell r="I1421" t="str">
            <v>202300000000096</v>
          </cell>
          <cell r="J1421" t="str">
            <v>DIRECCIÓN TERRITORIAL CENTRAL</v>
          </cell>
          <cell r="K1421" t="str">
            <v>DANE CENTRAL</v>
          </cell>
          <cell r="L1421" t="str">
            <v>Talento Humano</v>
          </cell>
          <cell r="M1421" t="str">
            <v>Profesional</v>
          </cell>
          <cell r="N1421" t="str">
            <v>1</v>
          </cell>
          <cell r="O1421">
            <v>9</v>
          </cell>
          <cell r="P1421" t="str">
            <v>0</v>
          </cell>
          <cell r="Q1421" t="str">
            <v>9</v>
          </cell>
          <cell r="R1421">
            <v>100</v>
          </cell>
          <cell r="S1421">
            <v>6169700</v>
          </cell>
          <cell r="T1421" t="str">
            <v>2025-02-01 00:00:00</v>
          </cell>
          <cell r="U1421">
            <v>55527300</v>
          </cell>
          <cell r="V1421">
            <v>55527300</v>
          </cell>
          <cell r="W1421">
            <v>0</v>
          </cell>
          <cell r="X1421" t="str">
            <v>NO</v>
          </cell>
          <cell r="Y1421" t="str">
            <v>NO</v>
          </cell>
          <cell r="Z1421" t="str">
            <v>63125</v>
          </cell>
          <cell r="AA1421">
            <v>55527300</v>
          </cell>
          <cell r="AB1421">
            <v>0</v>
          </cell>
          <cell r="AC1421" t="str">
            <v>1236</v>
          </cell>
          <cell r="AD1421" t="str">
            <v>Oficina de Sistemas</v>
          </cell>
          <cell r="AF1421" t="str">
            <v>RAMIREZ OBANDO CAMILO ANDRES  - -</v>
          </cell>
          <cell r="AG1421"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21">
            <v>0.34</v>
          </cell>
          <cell r="AI1421"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J1421">
            <v>0.33</v>
          </cell>
          <cell r="AK1421"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L1421">
            <v>0.33</v>
          </cell>
          <cell r="AM1421">
            <v>1</v>
          </cell>
          <cell r="AN1421" t="str">
            <v>OSIS_13</v>
          </cell>
          <cell r="AO1421">
            <v>18879282</v>
          </cell>
          <cell r="AP1421" t="str">
            <v>OSIS_14</v>
          </cell>
          <cell r="AQ1421">
            <v>18324009</v>
          </cell>
          <cell r="AR1421" t="str">
            <v>OSIS_15</v>
          </cell>
          <cell r="AS1421">
            <v>18324009</v>
          </cell>
          <cell r="AT1421">
            <v>55527300</v>
          </cell>
          <cell r="AU1421">
            <v>0</v>
          </cell>
        </row>
        <row r="1422">
          <cell r="A1422">
            <v>291310825</v>
          </cell>
          <cell r="B1422" t="str">
            <v>Oficina de Sistemas</v>
          </cell>
          <cell r="C1422" t="str">
            <v>OSIS</v>
          </cell>
          <cell r="D1422" t="str">
            <v>OSIS_2025_SIA</v>
          </cell>
          <cell r="E1422" t="str">
            <v>Tecnologia</v>
          </cell>
          <cell r="F1422" t="str">
            <v>Modernización tecnológica</v>
          </cell>
          <cell r="G1422" t="str">
            <v>Servicios de información actualizados</v>
          </cell>
          <cell r="H1422" t="str">
            <v>OSIS-Modernización tecnológica-Servicios de información actualizados</v>
          </cell>
          <cell r="I1422" t="str">
            <v>202300000000096</v>
          </cell>
          <cell r="J1422" t="str">
            <v>DIRECCIÓN TERRITORIAL CENTRAL</v>
          </cell>
          <cell r="K1422" t="str">
            <v>DANE CENTRAL</v>
          </cell>
          <cell r="L1422" t="str">
            <v>Talento Humano</v>
          </cell>
          <cell r="M1422" t="str">
            <v>Profesional</v>
          </cell>
          <cell r="N1422" t="str">
            <v>1</v>
          </cell>
          <cell r="O1422">
            <v>9</v>
          </cell>
          <cell r="P1422" t="str">
            <v>0</v>
          </cell>
          <cell r="Q1422" t="str">
            <v>9</v>
          </cell>
          <cell r="R1422">
            <v>100</v>
          </cell>
          <cell r="S1422">
            <v>6313900</v>
          </cell>
          <cell r="T1422" t="str">
            <v>2025-02-01 00:00:00</v>
          </cell>
          <cell r="U1422">
            <v>56825100</v>
          </cell>
          <cell r="V1422">
            <v>56825100</v>
          </cell>
          <cell r="W1422">
            <v>0</v>
          </cell>
          <cell r="X1422" t="str">
            <v>NO</v>
          </cell>
          <cell r="Y1422" t="str">
            <v>NO</v>
          </cell>
          <cell r="Z1422" t="str">
            <v>61525</v>
          </cell>
          <cell r="AA1422">
            <v>56825100</v>
          </cell>
          <cell r="AB1422">
            <v>0</v>
          </cell>
          <cell r="AC1422" t="str">
            <v>1233</v>
          </cell>
          <cell r="AD1422" t="str">
            <v>Oficina de Sistemas</v>
          </cell>
          <cell r="AF1422" t="str">
            <v>MARTINEZ MORALES JAIRO HUMBERTO - -</v>
          </cell>
          <cell r="AG1422"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22">
            <v>0.5</v>
          </cell>
          <cell r="AI1422"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22">
            <v>0.5</v>
          </cell>
          <cell r="AK1422"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422">
            <v>0</v>
          </cell>
          <cell r="AM1422">
            <v>1</v>
          </cell>
          <cell r="AN1422" t="str">
            <v>OSIS_13</v>
          </cell>
          <cell r="AO1422">
            <v>28412550</v>
          </cell>
          <cell r="AP1422" t="str">
            <v>OSIS_15</v>
          </cell>
          <cell r="AQ1422">
            <v>28412550</v>
          </cell>
          <cell r="AR1422" t="str">
            <v>OSIS_14</v>
          </cell>
          <cell r="AS1422">
            <v>0</v>
          </cell>
          <cell r="AT1422">
            <v>56825100</v>
          </cell>
          <cell r="AU1422">
            <v>0</v>
          </cell>
        </row>
        <row r="1423">
          <cell r="A1423">
            <v>291210825</v>
          </cell>
          <cell r="B1423" t="str">
            <v>Oficina de Sistemas</v>
          </cell>
          <cell r="C1423" t="str">
            <v>OSIS</v>
          </cell>
          <cell r="D1423" t="str">
            <v>OSIS_2025_SIA</v>
          </cell>
          <cell r="E1423" t="str">
            <v>Tecnologia</v>
          </cell>
          <cell r="F1423" t="str">
            <v>Modernización tecnológica</v>
          </cell>
          <cell r="G1423" t="str">
            <v>Servicios de información actualizados</v>
          </cell>
          <cell r="H1423" t="str">
            <v>OSIS-Modernización tecnológica-Servicios de información actualizados</v>
          </cell>
          <cell r="I1423" t="str">
            <v>202300000000096</v>
          </cell>
          <cell r="J1423" t="str">
            <v>DIRECCIÓN TERRITORIAL CENTRAL</v>
          </cell>
          <cell r="K1423" t="str">
            <v>DANE CENTRAL</v>
          </cell>
          <cell r="L1423" t="str">
            <v>Talento Humano</v>
          </cell>
          <cell r="M1423" t="str">
            <v>Profesional</v>
          </cell>
          <cell r="N1423" t="str">
            <v>1</v>
          </cell>
          <cell r="O1423">
            <v>9</v>
          </cell>
          <cell r="P1423" t="str">
            <v>0</v>
          </cell>
          <cell r="Q1423" t="str">
            <v>9</v>
          </cell>
          <cell r="R1423">
            <v>100</v>
          </cell>
          <cell r="S1423">
            <v>6313900</v>
          </cell>
          <cell r="T1423" t="str">
            <v>2025-02-01 00:00:00</v>
          </cell>
          <cell r="U1423">
            <v>56825100</v>
          </cell>
          <cell r="V1423">
            <v>56825100</v>
          </cell>
          <cell r="W1423">
            <v>0</v>
          </cell>
          <cell r="X1423" t="str">
            <v>NO</v>
          </cell>
          <cell r="Y1423" t="str">
            <v>NO</v>
          </cell>
          <cell r="Z1423" t="str">
            <v>58425</v>
          </cell>
          <cell r="AA1423">
            <v>56825100</v>
          </cell>
          <cell r="AB1423">
            <v>0</v>
          </cell>
          <cell r="AC1423" t="str">
            <v>1235</v>
          </cell>
          <cell r="AD1423" t="str">
            <v>Oficina de Sistemas</v>
          </cell>
          <cell r="AF1423" t="str">
            <v>HERNANDEZ MORALES FRANCISCO JAVIER  - -</v>
          </cell>
          <cell r="AG1423"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23">
            <v>0.5</v>
          </cell>
          <cell r="AI1423"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23">
            <v>0.5</v>
          </cell>
          <cell r="AK1423">
            <v>0</v>
          </cell>
          <cell r="AL1423">
            <v>0</v>
          </cell>
          <cell r="AM1423">
            <v>1</v>
          </cell>
          <cell r="AN1423" t="str">
            <v>OSIS_13</v>
          </cell>
          <cell r="AO1423">
            <v>28412550</v>
          </cell>
          <cell r="AP1423" t="str">
            <v>OSIS_15</v>
          </cell>
          <cell r="AQ1423">
            <v>28412550</v>
          </cell>
          <cell r="AR1423" t="str">
            <v>0</v>
          </cell>
          <cell r="AS1423">
            <v>0</v>
          </cell>
          <cell r="AT1423">
            <v>56825100</v>
          </cell>
          <cell r="AU1423">
            <v>0</v>
          </cell>
        </row>
        <row r="1424">
          <cell r="A1424">
            <v>291110825</v>
          </cell>
          <cell r="B1424" t="str">
            <v>Oficina de Sistemas</v>
          </cell>
          <cell r="C1424" t="str">
            <v>OSIS</v>
          </cell>
          <cell r="D1424" t="str">
            <v>OSIS_2025_SIA</v>
          </cell>
          <cell r="E1424" t="str">
            <v>Tecnologia</v>
          </cell>
          <cell r="F1424" t="str">
            <v>Modernización tecnológica</v>
          </cell>
          <cell r="G1424" t="str">
            <v>Servicios de información actualizados</v>
          </cell>
          <cell r="H1424" t="str">
            <v>OSIS-Modernización tecnológica-Servicios de información actualizados</v>
          </cell>
          <cell r="I1424" t="str">
            <v>202300000000096</v>
          </cell>
          <cell r="J1424" t="str">
            <v>DIRECCIÓN TERRITORIAL CENTRAL</v>
          </cell>
          <cell r="K1424" t="str">
            <v>DANE CENTRAL</v>
          </cell>
          <cell r="L1424" t="str">
            <v>Talento Humano</v>
          </cell>
          <cell r="M1424" t="str">
            <v>Profesional</v>
          </cell>
          <cell r="N1424" t="str">
            <v>1</v>
          </cell>
          <cell r="O1424">
            <v>9</v>
          </cell>
          <cell r="P1424" t="str">
            <v>0</v>
          </cell>
          <cell r="Q1424" t="str">
            <v>9</v>
          </cell>
          <cell r="R1424">
            <v>100</v>
          </cell>
          <cell r="S1424">
            <v>6313900</v>
          </cell>
          <cell r="T1424" t="str">
            <v>2025-02-01 00:00:00</v>
          </cell>
          <cell r="U1424">
            <v>56825100</v>
          </cell>
          <cell r="V1424">
            <v>56825100</v>
          </cell>
          <cell r="W1424">
            <v>0</v>
          </cell>
          <cell r="X1424" t="str">
            <v>NO</v>
          </cell>
          <cell r="Y1424" t="str">
            <v>NO</v>
          </cell>
          <cell r="Z1424" t="str">
            <v>61525</v>
          </cell>
          <cell r="AA1424">
            <v>56825100</v>
          </cell>
          <cell r="AB1424">
            <v>0</v>
          </cell>
          <cell r="AC1424" t="str">
            <v>1233</v>
          </cell>
          <cell r="AD1424" t="str">
            <v>Oficina de Sistemas</v>
          </cell>
          <cell r="AF1424" t="str">
            <v>CORDOBA ORDOÑEZ JHOJAN ESTIVEN - -</v>
          </cell>
          <cell r="AG1424"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24">
            <v>0.5</v>
          </cell>
          <cell r="AI1424"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24">
            <v>0.5</v>
          </cell>
          <cell r="AK1424">
            <v>0</v>
          </cell>
          <cell r="AL1424">
            <v>0</v>
          </cell>
          <cell r="AM1424">
            <v>1</v>
          </cell>
          <cell r="AN1424" t="str">
            <v>OSIS_13</v>
          </cell>
          <cell r="AO1424">
            <v>28412550</v>
          </cell>
          <cell r="AP1424" t="str">
            <v>OSIS_15</v>
          </cell>
          <cell r="AQ1424">
            <v>28412550</v>
          </cell>
          <cell r="AR1424" t="str">
            <v>0</v>
          </cell>
          <cell r="AS1424">
            <v>0</v>
          </cell>
          <cell r="AT1424">
            <v>56825100</v>
          </cell>
          <cell r="AU1424">
            <v>0</v>
          </cell>
        </row>
        <row r="1425">
          <cell r="A1425">
            <v>291010825</v>
          </cell>
          <cell r="B1425" t="str">
            <v>Oficina de Sistemas</v>
          </cell>
          <cell r="C1425" t="str">
            <v>OSIS</v>
          </cell>
          <cell r="D1425" t="str">
            <v>OSIS_2025_SIA</v>
          </cell>
          <cell r="E1425" t="str">
            <v>Tecnologia</v>
          </cell>
          <cell r="F1425" t="str">
            <v>Modernización tecnológica</v>
          </cell>
          <cell r="G1425" t="str">
            <v>Servicios de información actualizados</v>
          </cell>
          <cell r="H1425" t="str">
            <v>OSIS-Modernización tecnológica-Servicios de información actualizados</v>
          </cell>
          <cell r="I1425" t="str">
            <v>202300000000096</v>
          </cell>
          <cell r="J1425" t="str">
            <v>DIRECCIÓN TERRITORIAL CENTRAL</v>
          </cell>
          <cell r="K1425" t="str">
            <v>DANE CENTRAL</v>
          </cell>
          <cell r="L1425" t="str">
            <v>Talento Humano</v>
          </cell>
          <cell r="M1425" t="str">
            <v>Profesional Junior</v>
          </cell>
          <cell r="N1425" t="str">
            <v>1</v>
          </cell>
          <cell r="O1425">
            <v>9</v>
          </cell>
          <cell r="P1425" t="str">
            <v>0</v>
          </cell>
          <cell r="Q1425" t="str">
            <v>9</v>
          </cell>
          <cell r="R1425">
            <v>100</v>
          </cell>
          <cell r="S1425">
            <v>3708000</v>
          </cell>
          <cell r="T1425" t="str">
            <v>2025-02-01 00:00:00</v>
          </cell>
          <cell r="U1425">
            <v>33372000</v>
          </cell>
          <cell r="V1425">
            <v>33372000</v>
          </cell>
          <cell r="W1425">
            <v>0</v>
          </cell>
          <cell r="X1425" t="str">
            <v>NO</v>
          </cell>
          <cell r="Y1425" t="str">
            <v>NO</v>
          </cell>
          <cell r="Z1425" t="str">
            <v>77625</v>
          </cell>
          <cell r="AA1425">
            <v>33372000</v>
          </cell>
          <cell r="AB1425">
            <v>0</v>
          </cell>
          <cell r="AC1425" t="str">
            <v>5539</v>
          </cell>
          <cell r="AD1425" t="str">
            <v>Oficina de Sistemas</v>
          </cell>
          <cell r="AF1425" t="str">
            <v>CARDENAS MORALES ABRAHAM - -</v>
          </cell>
          <cell r="AG1425"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25">
            <v>0.5</v>
          </cell>
          <cell r="AI1425"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J1425">
            <v>0.5</v>
          </cell>
          <cell r="AK1425">
            <v>0</v>
          </cell>
          <cell r="AL1425">
            <v>0</v>
          </cell>
          <cell r="AM1425">
            <v>1</v>
          </cell>
          <cell r="AN1425" t="str">
            <v>OSIS_13</v>
          </cell>
          <cell r="AO1425">
            <v>16686000</v>
          </cell>
          <cell r="AP1425" t="str">
            <v>OSIS_14</v>
          </cell>
          <cell r="AQ1425">
            <v>16686000</v>
          </cell>
          <cell r="AR1425" t="str">
            <v>0</v>
          </cell>
          <cell r="AS1425">
            <v>0</v>
          </cell>
          <cell r="AT1425">
            <v>33372000</v>
          </cell>
          <cell r="AU1425">
            <v>0</v>
          </cell>
        </row>
        <row r="1426">
          <cell r="A1426">
            <v>290910825</v>
          </cell>
          <cell r="B1426" t="str">
            <v>Oficina de Sistemas</v>
          </cell>
          <cell r="C1426" t="str">
            <v>OSIS</v>
          </cell>
          <cell r="D1426" t="str">
            <v>OSIS_2025_SIA</v>
          </cell>
          <cell r="E1426" t="str">
            <v>Tecnologia</v>
          </cell>
          <cell r="F1426" t="str">
            <v>Modernización tecnológica</v>
          </cell>
          <cell r="G1426" t="str">
            <v>Servicios de información actualizados</v>
          </cell>
          <cell r="H1426" t="str">
            <v>OSIS-Modernización tecnológica-Servicios de información actualizados</v>
          </cell>
          <cell r="I1426" t="str">
            <v>202300000000096</v>
          </cell>
          <cell r="J1426" t="str">
            <v>DIRECCIÓN TERRITORIAL CENTRAL</v>
          </cell>
          <cell r="K1426" t="str">
            <v>DANE CENTRAL</v>
          </cell>
          <cell r="L1426" t="str">
            <v>Talento Humano</v>
          </cell>
          <cell r="M1426" t="str">
            <v>Profesional</v>
          </cell>
          <cell r="N1426" t="str">
            <v>1</v>
          </cell>
          <cell r="O1426">
            <v>9</v>
          </cell>
          <cell r="P1426" t="str">
            <v>0</v>
          </cell>
          <cell r="Q1426" t="str">
            <v>9</v>
          </cell>
          <cell r="R1426">
            <v>100</v>
          </cell>
          <cell r="S1426">
            <v>6945290</v>
          </cell>
          <cell r="T1426" t="str">
            <v>2025-02-01 00:00:00</v>
          </cell>
          <cell r="U1426">
            <v>62507610</v>
          </cell>
          <cell r="V1426">
            <v>62507610</v>
          </cell>
          <cell r="W1426">
            <v>0</v>
          </cell>
          <cell r="X1426" t="str">
            <v>NO</v>
          </cell>
          <cell r="Y1426" t="str">
            <v>NO</v>
          </cell>
          <cell r="Z1426" t="str">
            <v>42525</v>
          </cell>
          <cell r="AA1426">
            <v>62507610</v>
          </cell>
          <cell r="AB1426">
            <v>0</v>
          </cell>
          <cell r="AC1426" t="str">
            <v>380</v>
          </cell>
          <cell r="AD1426" t="str">
            <v>Oficina de Sistemas</v>
          </cell>
          <cell r="AF1426" t="str">
            <v>AVILA CRUZ  FABIO ANDRES - -</v>
          </cell>
          <cell r="AG1426"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26">
            <v>0.5</v>
          </cell>
          <cell r="AI1426"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J1426">
            <v>0.5</v>
          </cell>
          <cell r="AK1426">
            <v>0</v>
          </cell>
          <cell r="AL1426">
            <v>0</v>
          </cell>
          <cell r="AM1426">
            <v>1</v>
          </cell>
          <cell r="AN1426" t="str">
            <v>OSIS_13</v>
          </cell>
          <cell r="AO1426">
            <v>31253805</v>
          </cell>
          <cell r="AP1426" t="str">
            <v>OSIS_14</v>
          </cell>
          <cell r="AQ1426">
            <v>31253805</v>
          </cell>
          <cell r="AR1426" t="str">
            <v>0</v>
          </cell>
          <cell r="AS1426">
            <v>0</v>
          </cell>
          <cell r="AT1426">
            <v>62507610</v>
          </cell>
          <cell r="AU1426">
            <v>0</v>
          </cell>
        </row>
        <row r="1427">
          <cell r="A1427">
            <v>290810825</v>
          </cell>
          <cell r="B1427" t="str">
            <v>Oficina de Sistemas</v>
          </cell>
          <cell r="C1427" t="str">
            <v>OSIS</v>
          </cell>
          <cell r="D1427" t="str">
            <v>OSIS_2025_SIA</v>
          </cell>
          <cell r="E1427" t="str">
            <v>Tecnologia</v>
          </cell>
          <cell r="F1427" t="str">
            <v>Modernización tecnológica</v>
          </cell>
          <cell r="G1427" t="str">
            <v>Servicios de información actualizados</v>
          </cell>
          <cell r="H1427" t="str">
            <v>OSIS-Modernización tecnológica-Servicios de información actualizados</v>
          </cell>
          <cell r="I1427" t="str">
            <v>202300000000096</v>
          </cell>
          <cell r="J1427" t="str">
            <v>DIRECCIÓN TERRITORIAL CENTRAL</v>
          </cell>
          <cell r="K1427" t="str">
            <v>DANE CENTRAL</v>
          </cell>
          <cell r="L1427" t="str">
            <v>Talento Humano</v>
          </cell>
          <cell r="M1427" t="str">
            <v>Profesional</v>
          </cell>
          <cell r="N1427" t="str">
            <v>1</v>
          </cell>
          <cell r="O1427">
            <v>9</v>
          </cell>
          <cell r="P1427" t="str">
            <v>0</v>
          </cell>
          <cell r="Q1427" t="str">
            <v>9</v>
          </cell>
          <cell r="R1427">
            <v>100</v>
          </cell>
          <cell r="S1427">
            <v>6945290</v>
          </cell>
          <cell r="T1427" t="str">
            <v>2025-01-15 00:00:00</v>
          </cell>
          <cell r="U1427">
            <v>62507610</v>
          </cell>
          <cell r="V1427">
            <v>62507610</v>
          </cell>
          <cell r="W1427">
            <v>0</v>
          </cell>
          <cell r="X1427" t="str">
            <v>NO</v>
          </cell>
          <cell r="Y1427" t="str">
            <v>NO</v>
          </cell>
          <cell r="Z1427" t="str">
            <v>42525</v>
          </cell>
          <cell r="AA1427">
            <v>62507610</v>
          </cell>
          <cell r="AB1427">
            <v>0</v>
          </cell>
          <cell r="AC1427" t="str">
            <v>380</v>
          </cell>
          <cell r="AD1427" t="str">
            <v>Oficina de Sistemas</v>
          </cell>
          <cell r="AF1427" t="str">
            <v>VARGAS BUITRAGO EDGAR FERNANDO - -</v>
          </cell>
          <cell r="AG1427"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27">
            <v>1</v>
          </cell>
          <cell r="AI1427">
            <v>0</v>
          </cell>
          <cell r="AJ1427">
            <v>0</v>
          </cell>
          <cell r="AK1427">
            <v>0</v>
          </cell>
          <cell r="AL1427">
            <v>0</v>
          </cell>
          <cell r="AM1427">
            <v>1</v>
          </cell>
          <cell r="AN1427" t="str">
            <v>OSIS_13</v>
          </cell>
          <cell r="AO1427">
            <v>62507610</v>
          </cell>
          <cell r="AP1427" t="str">
            <v>0</v>
          </cell>
          <cell r="AQ1427">
            <v>0</v>
          </cell>
          <cell r="AR1427" t="str">
            <v>0</v>
          </cell>
          <cell r="AS1427">
            <v>0</v>
          </cell>
          <cell r="AT1427">
            <v>62507610</v>
          </cell>
          <cell r="AU1427">
            <v>0</v>
          </cell>
        </row>
        <row r="1428">
          <cell r="A1428">
            <v>290710825</v>
          </cell>
          <cell r="B1428" t="str">
            <v>Oficina de Sistemas</v>
          </cell>
          <cell r="C1428" t="str">
            <v>OSIS</v>
          </cell>
          <cell r="D1428" t="str">
            <v>OSIS_2025_SIA</v>
          </cell>
          <cell r="E1428" t="str">
            <v>Tecnologia</v>
          </cell>
          <cell r="F1428" t="str">
            <v>Modernización tecnológica</v>
          </cell>
          <cell r="G1428" t="str">
            <v>Servicios de información actualizados</v>
          </cell>
          <cell r="H1428" t="str">
            <v>OSIS-Modernización tecnológica-Servicios de información actualizados</v>
          </cell>
          <cell r="I1428" t="str">
            <v>202300000000096</v>
          </cell>
          <cell r="J1428" t="str">
            <v>DIRECCIÓN TERRITORIAL CENTRAL</v>
          </cell>
          <cell r="K1428" t="str">
            <v>DANE CENTRAL</v>
          </cell>
          <cell r="L1428" t="str">
            <v>Talento Humano</v>
          </cell>
          <cell r="M1428" t="str">
            <v>Profesional</v>
          </cell>
          <cell r="N1428" t="str">
            <v>1</v>
          </cell>
          <cell r="O1428">
            <v>9</v>
          </cell>
          <cell r="P1428" t="str">
            <v>0</v>
          </cell>
          <cell r="Q1428" t="str">
            <v>9</v>
          </cell>
          <cell r="R1428">
            <v>100</v>
          </cell>
          <cell r="S1428">
            <v>6945290</v>
          </cell>
          <cell r="T1428" t="str">
            <v>2025-01-15 00:00:00</v>
          </cell>
          <cell r="U1428">
            <v>62507610</v>
          </cell>
          <cell r="V1428">
            <v>62507610</v>
          </cell>
          <cell r="W1428">
            <v>0</v>
          </cell>
          <cell r="X1428" t="str">
            <v>NO</v>
          </cell>
          <cell r="Y1428" t="str">
            <v>NO</v>
          </cell>
          <cell r="Z1428" t="str">
            <v>42525</v>
          </cell>
          <cell r="AA1428">
            <v>62507610</v>
          </cell>
          <cell r="AB1428">
            <v>0</v>
          </cell>
          <cell r="AC1428" t="str">
            <v>380</v>
          </cell>
          <cell r="AD1428" t="str">
            <v>Oficina de Sistemas</v>
          </cell>
          <cell r="AF1428" t="str">
            <v>SALCEDO DELGADO HELLMAN SEBASTIAN - -</v>
          </cell>
          <cell r="AG1428"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28">
            <v>0.5</v>
          </cell>
          <cell r="AI1428"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28">
            <v>0.5</v>
          </cell>
          <cell r="AK1428">
            <v>0</v>
          </cell>
          <cell r="AL1428">
            <v>0</v>
          </cell>
          <cell r="AM1428">
            <v>1</v>
          </cell>
          <cell r="AN1428" t="str">
            <v>OSIS_13</v>
          </cell>
          <cell r="AO1428">
            <v>31253805</v>
          </cell>
          <cell r="AP1428" t="str">
            <v>OSIS_15</v>
          </cell>
          <cell r="AQ1428">
            <v>31253805</v>
          </cell>
          <cell r="AR1428" t="str">
            <v>0</v>
          </cell>
          <cell r="AS1428">
            <v>0</v>
          </cell>
          <cell r="AT1428">
            <v>62507610</v>
          </cell>
          <cell r="AU1428">
            <v>0</v>
          </cell>
        </row>
        <row r="1429">
          <cell r="A1429">
            <v>290610825</v>
          </cell>
          <cell r="B1429" t="str">
            <v>Oficina de Sistemas</v>
          </cell>
          <cell r="C1429" t="str">
            <v>OSIS</v>
          </cell>
          <cell r="D1429" t="str">
            <v>OSIS_2025_SIA</v>
          </cell>
          <cell r="E1429" t="str">
            <v>Tecnologia</v>
          </cell>
          <cell r="F1429" t="str">
            <v>Modernización tecnológica</v>
          </cell>
          <cell r="G1429" t="str">
            <v>Servicios de información actualizados</v>
          </cell>
          <cell r="H1429" t="str">
            <v>OSIS-Modernización tecnológica-Servicios de información actualizados</v>
          </cell>
          <cell r="I1429" t="str">
            <v>202300000000096</v>
          </cell>
          <cell r="J1429" t="str">
            <v>DIRECCIÓN TERRITORIAL CENTRAL</v>
          </cell>
          <cell r="K1429" t="str">
            <v>DANE CENTRAL</v>
          </cell>
          <cell r="L1429" t="str">
            <v>Talento Humano</v>
          </cell>
          <cell r="M1429" t="str">
            <v>Profesional</v>
          </cell>
          <cell r="N1429" t="str">
            <v>1</v>
          </cell>
          <cell r="O1429">
            <v>9</v>
          </cell>
          <cell r="P1429" t="str">
            <v>0</v>
          </cell>
          <cell r="Q1429" t="str">
            <v>9</v>
          </cell>
          <cell r="R1429">
            <v>100</v>
          </cell>
          <cell r="S1429">
            <v>6945290</v>
          </cell>
          <cell r="T1429" t="str">
            <v>2025-01-15 00:00:00</v>
          </cell>
          <cell r="U1429">
            <v>62507610</v>
          </cell>
          <cell r="V1429">
            <v>62507610</v>
          </cell>
          <cell r="W1429">
            <v>0</v>
          </cell>
          <cell r="X1429" t="str">
            <v>NO</v>
          </cell>
          <cell r="Y1429" t="str">
            <v>NO</v>
          </cell>
          <cell r="Z1429" t="str">
            <v>42525</v>
          </cell>
          <cell r="AA1429">
            <v>62507610</v>
          </cell>
          <cell r="AB1429">
            <v>0</v>
          </cell>
          <cell r="AC1429" t="str">
            <v>380</v>
          </cell>
          <cell r="AD1429" t="str">
            <v>Oficina de Sistemas</v>
          </cell>
          <cell r="AF1429" t="str">
            <v>PARRAGA ORTEGON CARLOS ANDRES  - -</v>
          </cell>
          <cell r="AG1429"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29">
            <v>0.34</v>
          </cell>
          <cell r="AI1429"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29">
            <v>0.33</v>
          </cell>
          <cell r="AK1429"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429">
            <v>0.33</v>
          </cell>
          <cell r="AM1429">
            <v>1</v>
          </cell>
          <cell r="AN1429" t="str">
            <v>OSIS_13</v>
          </cell>
          <cell r="AO1429">
            <v>21252587.400000002</v>
          </cell>
          <cell r="AP1429" t="str">
            <v>OSIS_15</v>
          </cell>
          <cell r="AQ1429">
            <v>20627511.300000001</v>
          </cell>
          <cell r="AR1429" t="str">
            <v>OSIS_14</v>
          </cell>
          <cell r="AS1429">
            <v>20627511.300000001</v>
          </cell>
          <cell r="AT1429">
            <v>62507610</v>
          </cell>
          <cell r="AU1429">
            <v>0</v>
          </cell>
        </row>
        <row r="1430">
          <cell r="A1430">
            <v>290510825</v>
          </cell>
          <cell r="B1430" t="str">
            <v>Oficina de Sistemas</v>
          </cell>
          <cell r="C1430" t="str">
            <v>OSIS</v>
          </cell>
          <cell r="D1430" t="str">
            <v>OSIS_2025_SIA</v>
          </cell>
          <cell r="E1430" t="str">
            <v>Tecnologia</v>
          </cell>
          <cell r="F1430" t="str">
            <v>Modernización tecnológica</v>
          </cell>
          <cell r="G1430" t="str">
            <v>Servicios de información actualizados</v>
          </cell>
          <cell r="H1430" t="str">
            <v>OSIS-Modernización tecnológica-Servicios de información actualizados</v>
          </cell>
          <cell r="I1430" t="str">
            <v>202300000000096</v>
          </cell>
          <cell r="J1430" t="str">
            <v>DIRECCIÓN TERRITORIAL CENTRAL</v>
          </cell>
          <cell r="K1430" t="str">
            <v>DANE CENTRAL</v>
          </cell>
          <cell r="L1430" t="str">
            <v>Talento Humano</v>
          </cell>
          <cell r="M1430" t="str">
            <v>Profesional</v>
          </cell>
          <cell r="N1430" t="str">
            <v>1</v>
          </cell>
          <cell r="O1430">
            <v>9</v>
          </cell>
          <cell r="P1430" t="str">
            <v>0</v>
          </cell>
          <cell r="Q1430" t="str">
            <v>9</v>
          </cell>
          <cell r="R1430">
            <v>100</v>
          </cell>
          <cell r="S1430">
            <v>6945290</v>
          </cell>
          <cell r="T1430" t="str">
            <v>2025-01-15 00:00:00</v>
          </cell>
          <cell r="U1430">
            <v>62507610</v>
          </cell>
          <cell r="V1430">
            <v>62507610</v>
          </cell>
          <cell r="W1430">
            <v>0</v>
          </cell>
          <cell r="X1430" t="str">
            <v>NO</v>
          </cell>
          <cell r="Y1430" t="str">
            <v>NO</v>
          </cell>
          <cell r="Z1430" t="str">
            <v>42525</v>
          </cell>
          <cell r="AA1430">
            <v>62507610</v>
          </cell>
          <cell r="AB1430">
            <v>0</v>
          </cell>
          <cell r="AC1430" t="str">
            <v>380</v>
          </cell>
          <cell r="AD1430" t="str">
            <v>Oficina de Sistemas</v>
          </cell>
          <cell r="AF1430" t="str">
            <v>MONTEALEGRE MOTTA JAIRO ORLANDO  - -</v>
          </cell>
          <cell r="AG1430"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30">
            <v>0.5</v>
          </cell>
          <cell r="AI1430"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30">
            <v>0.5</v>
          </cell>
          <cell r="AK1430">
            <v>0</v>
          </cell>
          <cell r="AL1430">
            <v>0</v>
          </cell>
          <cell r="AM1430">
            <v>1</v>
          </cell>
          <cell r="AN1430" t="str">
            <v>OSIS_13</v>
          </cell>
          <cell r="AO1430">
            <v>31253805</v>
          </cell>
          <cell r="AP1430" t="str">
            <v>OSIS_15</v>
          </cell>
          <cell r="AQ1430">
            <v>31253805</v>
          </cell>
          <cell r="AR1430" t="str">
            <v>0</v>
          </cell>
          <cell r="AS1430">
            <v>0</v>
          </cell>
          <cell r="AT1430">
            <v>62507610</v>
          </cell>
          <cell r="AU1430">
            <v>0</v>
          </cell>
        </row>
        <row r="1431">
          <cell r="A1431">
            <v>290410825</v>
          </cell>
          <cell r="B1431" t="str">
            <v>Oficina de Sistemas</v>
          </cell>
          <cell r="C1431" t="str">
            <v>OSIS</v>
          </cell>
          <cell r="D1431" t="str">
            <v>OSIS_2025_SIA</v>
          </cell>
          <cell r="E1431" t="str">
            <v>Tecnologia</v>
          </cell>
          <cell r="F1431" t="str">
            <v>Modernización tecnológica</v>
          </cell>
          <cell r="G1431" t="str">
            <v>Servicios de información actualizados</v>
          </cell>
          <cell r="H1431" t="str">
            <v>OSIS-Modernización tecnológica-Servicios de información actualizados</v>
          </cell>
          <cell r="I1431" t="str">
            <v>202300000000096</v>
          </cell>
          <cell r="J1431" t="str">
            <v>DIRECCIÓN TERRITORIAL CENTRAL</v>
          </cell>
          <cell r="K1431" t="str">
            <v>DANE CENTRAL</v>
          </cell>
          <cell r="L1431" t="str">
            <v>Talento Humano</v>
          </cell>
          <cell r="M1431" t="str">
            <v>Profesional</v>
          </cell>
          <cell r="N1431" t="str">
            <v>1</v>
          </cell>
          <cell r="O1431">
            <v>9</v>
          </cell>
          <cell r="P1431" t="str">
            <v>0</v>
          </cell>
          <cell r="Q1431" t="str">
            <v>9</v>
          </cell>
          <cell r="R1431">
            <v>100</v>
          </cell>
          <cell r="S1431">
            <v>6945290</v>
          </cell>
          <cell r="T1431" t="str">
            <v>2025-01-15 00:00:00</v>
          </cell>
          <cell r="U1431">
            <v>62507610</v>
          </cell>
          <cell r="V1431">
            <v>62507610</v>
          </cell>
          <cell r="W1431">
            <v>0</v>
          </cell>
          <cell r="X1431" t="str">
            <v>NO</v>
          </cell>
          <cell r="Y1431" t="str">
            <v>NO</v>
          </cell>
          <cell r="Z1431" t="str">
            <v>42525</v>
          </cell>
          <cell r="AA1431">
            <v>62507610</v>
          </cell>
          <cell r="AB1431">
            <v>0</v>
          </cell>
          <cell r="AC1431" t="str">
            <v>380</v>
          </cell>
          <cell r="AD1431" t="str">
            <v>Oficina de Sistemas</v>
          </cell>
          <cell r="AF1431" t="str">
            <v>GARCÍA FLÓREZ JOSÉ ANDRÉS   - -</v>
          </cell>
          <cell r="AG1431"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31">
            <v>0.34</v>
          </cell>
          <cell r="AI1431"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31">
            <v>0.33</v>
          </cell>
          <cell r="AK1431"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431">
            <v>0.33</v>
          </cell>
          <cell r="AM1431">
            <v>1</v>
          </cell>
          <cell r="AN1431" t="str">
            <v>OSIS_13</v>
          </cell>
          <cell r="AO1431">
            <v>21252587.400000002</v>
          </cell>
          <cell r="AP1431" t="str">
            <v>OSIS_15</v>
          </cell>
          <cell r="AQ1431">
            <v>20627511.300000001</v>
          </cell>
          <cell r="AR1431" t="str">
            <v>OSIS_14</v>
          </cell>
          <cell r="AS1431">
            <v>20627511.300000001</v>
          </cell>
          <cell r="AT1431">
            <v>62507610</v>
          </cell>
          <cell r="AU1431">
            <v>0</v>
          </cell>
        </row>
        <row r="1432">
          <cell r="A1432">
            <v>290310825</v>
          </cell>
          <cell r="B1432" t="str">
            <v>Oficina de Sistemas</v>
          </cell>
          <cell r="C1432" t="str">
            <v>OSIS</v>
          </cell>
          <cell r="D1432" t="str">
            <v>OSIS_2025_SIA</v>
          </cell>
          <cell r="E1432" t="str">
            <v>Tecnologia</v>
          </cell>
          <cell r="F1432" t="str">
            <v>Modernización tecnológica</v>
          </cell>
          <cell r="G1432" t="str">
            <v>Servicios de información actualizados</v>
          </cell>
          <cell r="H1432" t="str">
            <v>OSIS-Modernización tecnológica-Servicios de información actualizados</v>
          </cell>
          <cell r="I1432" t="str">
            <v>202300000000096</v>
          </cell>
          <cell r="J1432" t="str">
            <v>DIRECCIÓN TERRITORIAL CENTRAL</v>
          </cell>
          <cell r="K1432" t="str">
            <v>DANE CENTRAL</v>
          </cell>
          <cell r="L1432" t="str">
            <v>Talento Humano</v>
          </cell>
          <cell r="M1432" t="str">
            <v>Profesional</v>
          </cell>
          <cell r="N1432" t="str">
            <v>1</v>
          </cell>
          <cell r="O1432">
            <v>9</v>
          </cell>
          <cell r="P1432" t="str">
            <v>0</v>
          </cell>
          <cell r="Q1432" t="str">
            <v>9</v>
          </cell>
          <cell r="R1432">
            <v>100</v>
          </cell>
          <cell r="S1432">
            <v>6945290</v>
          </cell>
          <cell r="T1432" t="str">
            <v>2025-01-15 00:00:00</v>
          </cell>
          <cell r="U1432">
            <v>62507610</v>
          </cell>
          <cell r="V1432">
            <v>62507610</v>
          </cell>
          <cell r="W1432">
            <v>0</v>
          </cell>
          <cell r="X1432" t="str">
            <v>NO</v>
          </cell>
          <cell r="Y1432" t="str">
            <v>NO</v>
          </cell>
          <cell r="Z1432" t="str">
            <v>42525</v>
          </cell>
          <cell r="AA1432">
            <v>62507610</v>
          </cell>
          <cell r="AB1432">
            <v>0</v>
          </cell>
          <cell r="AC1432" t="str">
            <v>380</v>
          </cell>
          <cell r="AD1432" t="str">
            <v>Oficina de Sistemas</v>
          </cell>
          <cell r="AF1432" t="str">
            <v>GAMBOA ROJAS EMMANUEL HERNANDO  - -</v>
          </cell>
          <cell r="AG1432"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32">
            <v>0.34</v>
          </cell>
          <cell r="AI1432"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32">
            <v>0.33</v>
          </cell>
          <cell r="AK1432"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432">
            <v>0.33</v>
          </cell>
          <cell r="AM1432">
            <v>1</v>
          </cell>
          <cell r="AN1432" t="str">
            <v>OSIS_13</v>
          </cell>
          <cell r="AO1432">
            <v>21252587.400000002</v>
          </cell>
          <cell r="AP1432" t="str">
            <v>OSIS_15</v>
          </cell>
          <cell r="AQ1432">
            <v>20627511.300000001</v>
          </cell>
          <cell r="AR1432" t="str">
            <v>OSIS_14</v>
          </cell>
          <cell r="AS1432">
            <v>20627511.300000001</v>
          </cell>
          <cell r="AT1432">
            <v>62507610</v>
          </cell>
          <cell r="AU1432">
            <v>0</v>
          </cell>
        </row>
        <row r="1433">
          <cell r="A1433">
            <v>289410825</v>
          </cell>
          <cell r="B1433" t="str">
            <v>Oficina de Sistemas</v>
          </cell>
          <cell r="C1433" t="str">
            <v>OSIS</v>
          </cell>
          <cell r="D1433" t="str">
            <v>OSIS_2025_ST</v>
          </cell>
          <cell r="E1433" t="str">
            <v>Tecnologia</v>
          </cell>
          <cell r="F1433" t="str">
            <v>Modernización tecnológica</v>
          </cell>
          <cell r="G1433" t="str">
            <v>Servicios tecnológicos</v>
          </cell>
          <cell r="H1433" t="str">
            <v>OSIS-Modernización tecnológica-Servicios tecnológicos</v>
          </cell>
          <cell r="I1433" t="str">
            <v>202300000000096</v>
          </cell>
          <cell r="J1433" t="str">
            <v>DIRECCIÓN TERRITORIAL CENTRAL</v>
          </cell>
          <cell r="K1433" t="str">
            <v>DANE CENTRAL</v>
          </cell>
          <cell r="L1433" t="str">
            <v>Talento Humano</v>
          </cell>
          <cell r="M1433" t="str">
            <v>Encuestador Basico</v>
          </cell>
          <cell r="N1433" t="str">
            <v>1</v>
          </cell>
          <cell r="O1433">
            <v>10</v>
          </cell>
          <cell r="P1433" t="str">
            <v>5</v>
          </cell>
          <cell r="Q1433" t="str">
            <v>10.1666666667</v>
          </cell>
          <cell r="R1433">
            <v>100</v>
          </cell>
          <cell r="S1433">
            <v>1854000</v>
          </cell>
          <cell r="T1433" t="str">
            <v>2025-02-15</v>
          </cell>
          <cell r="U1433">
            <v>18849000</v>
          </cell>
          <cell r="V1433">
            <v>18849000</v>
          </cell>
          <cell r="W1433">
            <v>0</v>
          </cell>
          <cell r="X1433" t="str">
            <v>no</v>
          </cell>
          <cell r="Y1433" t="str">
            <v>no</v>
          </cell>
          <cell r="Z1433" t="str">
            <v>76025</v>
          </cell>
          <cell r="AA1433">
            <v>18849000</v>
          </cell>
          <cell r="AB1433">
            <v>0</v>
          </cell>
          <cell r="AC1433" t="str">
            <v>1984</v>
          </cell>
          <cell r="AD1433" t="str">
            <v>Oficina de Sistemas</v>
          </cell>
          <cell r="AF1433" t="str">
            <v>ESLAVA ALVAREZ JOHANNA CATHERINE - -</v>
          </cell>
          <cell r="AG1433" t="str">
            <v>OSIS_11 - Gestionar los Servicios y componentes de conectividad para operar y brindar disponibilidad de la red de comunicaciones de la Entidad a nivel nacional.</v>
          </cell>
          <cell r="AH1433">
            <v>1</v>
          </cell>
          <cell r="AI1433">
            <v>0</v>
          </cell>
          <cell r="AJ1433">
            <v>0</v>
          </cell>
          <cell r="AK1433">
            <v>0</v>
          </cell>
          <cell r="AL1433">
            <v>0</v>
          </cell>
          <cell r="AM1433">
            <v>1</v>
          </cell>
          <cell r="AN1433" t="str">
            <v>OSIS_11</v>
          </cell>
          <cell r="AO1433">
            <v>18849000</v>
          </cell>
          <cell r="AP1433" t="str">
            <v>0</v>
          </cell>
          <cell r="AQ1433">
            <v>0</v>
          </cell>
          <cell r="AR1433" t="str">
            <v>0</v>
          </cell>
          <cell r="AS1433">
            <v>0</v>
          </cell>
          <cell r="AT1433">
            <v>18849000</v>
          </cell>
          <cell r="AU1433">
            <v>0</v>
          </cell>
        </row>
        <row r="1434">
          <cell r="A1434">
            <v>289510825</v>
          </cell>
          <cell r="B1434" t="str">
            <v>Oficina de Sistemas</v>
          </cell>
          <cell r="C1434" t="str">
            <v>OSIS</v>
          </cell>
          <cell r="D1434" t="str">
            <v>OSIS_2025_ST</v>
          </cell>
          <cell r="E1434" t="str">
            <v>Tecnologia</v>
          </cell>
          <cell r="F1434" t="str">
            <v>Modernización tecnológica</v>
          </cell>
          <cell r="G1434" t="str">
            <v>Servicios tecnológicos</v>
          </cell>
          <cell r="H1434" t="str">
            <v>OSIS-Modernización tecnológica-Servicios tecnológicos</v>
          </cell>
          <cell r="I1434" t="str">
            <v>202300000000096</v>
          </cell>
          <cell r="J1434" t="str">
            <v>DIRECCIÓN TERRITORIAL CENTRAL</v>
          </cell>
          <cell r="K1434" t="str">
            <v>DANE CENTRAL</v>
          </cell>
          <cell r="L1434" t="str">
            <v>Talento Humano</v>
          </cell>
          <cell r="M1434" t="str">
            <v>Profesional</v>
          </cell>
          <cell r="N1434" t="str">
            <v>1</v>
          </cell>
          <cell r="O1434">
            <v>10</v>
          </cell>
          <cell r="P1434" t="str">
            <v>13</v>
          </cell>
          <cell r="Q1434" t="str">
            <v>10.4333333333</v>
          </cell>
          <cell r="R1434">
            <v>100</v>
          </cell>
          <cell r="S1434">
            <v>4120000</v>
          </cell>
          <cell r="T1434" t="str">
            <v>2025-02-15</v>
          </cell>
          <cell r="U1434">
            <v>42985333.329999998</v>
          </cell>
          <cell r="V1434">
            <v>42985333</v>
          </cell>
          <cell r="W1434">
            <v>0.32999999821186071</v>
          </cell>
          <cell r="X1434" t="str">
            <v>no</v>
          </cell>
          <cell r="Y1434" t="str">
            <v>no</v>
          </cell>
          <cell r="Z1434" t="str">
            <v>75925</v>
          </cell>
          <cell r="AA1434">
            <v>42985333</v>
          </cell>
          <cell r="AB1434">
            <v>0.32999999821186071</v>
          </cell>
          <cell r="AC1434" t="str">
            <v>1985</v>
          </cell>
          <cell r="AD1434" t="str">
            <v>Oficina de Sistemas</v>
          </cell>
          <cell r="AF1434" t="str">
            <v>UBAQUE GUTIERREZ ANGEL GABRIEL - -</v>
          </cell>
          <cell r="AG1434" t="str">
            <v>OSIS_08 - Gestionar los controles lógicos de seguridad digital gestionados que apoyen la estrategia del MSPI de la Entidad a demanda</v>
          </cell>
          <cell r="AH1434">
            <v>1</v>
          </cell>
          <cell r="AI1434">
            <v>0</v>
          </cell>
          <cell r="AJ1434">
            <v>0</v>
          </cell>
          <cell r="AK1434">
            <v>0</v>
          </cell>
          <cell r="AL1434">
            <v>0</v>
          </cell>
          <cell r="AM1434">
            <v>1</v>
          </cell>
          <cell r="AN1434" t="str">
            <v>OSIS_08</v>
          </cell>
          <cell r="AO1434">
            <v>42985333.329999998</v>
          </cell>
          <cell r="AP1434" t="str">
            <v>0</v>
          </cell>
          <cell r="AQ1434">
            <v>0</v>
          </cell>
          <cell r="AR1434" t="str">
            <v>0</v>
          </cell>
          <cell r="AS1434">
            <v>0</v>
          </cell>
          <cell r="AT1434">
            <v>42985333.329999998</v>
          </cell>
          <cell r="AU1434">
            <v>0</v>
          </cell>
        </row>
        <row r="1435">
          <cell r="A1435">
            <v>288610825</v>
          </cell>
          <cell r="B1435" t="str">
            <v>Oficina de Sistemas</v>
          </cell>
          <cell r="C1435" t="str">
            <v>OSIS</v>
          </cell>
          <cell r="D1435" t="str">
            <v>OSIS_2025_ST</v>
          </cell>
          <cell r="E1435" t="str">
            <v>Tecnologia</v>
          </cell>
          <cell r="F1435" t="str">
            <v>Modernización tecnológica</v>
          </cell>
          <cell r="G1435" t="str">
            <v>Servicios tecnológicos</v>
          </cell>
          <cell r="H1435" t="str">
            <v>OSIS-Modernización tecnológica-Servicios tecnológicos</v>
          </cell>
          <cell r="I1435" t="str">
            <v>202300000000096</v>
          </cell>
          <cell r="J1435" t="str">
            <v>DIRECCIÓN TERRITORIAL CENTRAL</v>
          </cell>
          <cell r="K1435" t="str">
            <v>DANE CENTRAL</v>
          </cell>
          <cell r="L1435" t="str">
            <v>Talento Humano</v>
          </cell>
          <cell r="M1435" t="str">
            <v>Profesional</v>
          </cell>
          <cell r="N1435" t="str">
            <v>1</v>
          </cell>
          <cell r="O1435">
            <v>10</v>
          </cell>
          <cell r="P1435" t="str">
            <v>13</v>
          </cell>
          <cell r="Q1435" t="str">
            <v>10.4333333333</v>
          </cell>
          <cell r="R1435">
            <v>100</v>
          </cell>
          <cell r="S1435">
            <v>5304500</v>
          </cell>
          <cell r="T1435" t="str">
            <v>2025-02-01</v>
          </cell>
          <cell r="U1435">
            <v>55343616.670000002</v>
          </cell>
          <cell r="V1435">
            <v>55343617</v>
          </cell>
          <cell r="W1435">
            <v>-0.32999999821186071</v>
          </cell>
          <cell r="X1435" t="str">
            <v>no</v>
          </cell>
          <cell r="Y1435" t="str">
            <v>no</v>
          </cell>
          <cell r="Z1435" t="str">
            <v>53625</v>
          </cell>
          <cell r="AA1435">
            <v>55343617</v>
          </cell>
          <cell r="AB1435">
            <v>-0.32999999821186071</v>
          </cell>
          <cell r="AC1435" t="str">
            <v>1135</v>
          </cell>
          <cell r="AD1435" t="str">
            <v>Oficina de Sistemas</v>
          </cell>
          <cell r="AF1435" t="str">
            <v>PARADA POLANIA ERASMO ANDRES - -</v>
          </cell>
          <cell r="AG1435" t="str">
            <v>OSIS_12 - Gestionar las solicitudes TIC analizando el desempeño de su atención y resolución, logrando la disponibilidad de los servicios TIC para el usuario final en la Entidad.</v>
          </cell>
          <cell r="AH1435">
            <v>0.8</v>
          </cell>
          <cell r="AI1435" t="str">
            <v>OSIS_10 - Gestionar y dar soporte técnico de las soluciones tecnológicas de producción estadísticas (PES) y Gestión Administrativa fortalecidas para mantener la disponibilidad de los servicios en los grupos de interés.</v>
          </cell>
          <cell r="AJ1435">
            <v>0.2</v>
          </cell>
          <cell r="AK1435">
            <v>0</v>
          </cell>
          <cell r="AL1435">
            <v>0</v>
          </cell>
          <cell r="AM1435">
            <v>1</v>
          </cell>
          <cell r="AN1435" t="str">
            <v>OSIS_12</v>
          </cell>
          <cell r="AO1435">
            <v>44274893.336000003</v>
          </cell>
          <cell r="AP1435" t="str">
            <v>OSIS_10</v>
          </cell>
          <cell r="AQ1435">
            <v>11068723.334000001</v>
          </cell>
          <cell r="AR1435" t="str">
            <v>0</v>
          </cell>
          <cell r="AS1435">
            <v>0</v>
          </cell>
          <cell r="AT1435">
            <v>55343616.670000002</v>
          </cell>
          <cell r="AU1435">
            <v>0</v>
          </cell>
        </row>
        <row r="1436">
          <cell r="A1436">
            <v>288810825</v>
          </cell>
          <cell r="B1436" t="str">
            <v>Oficina de Sistemas</v>
          </cell>
          <cell r="C1436" t="str">
            <v>OSIS</v>
          </cell>
          <cell r="D1436" t="str">
            <v>OSIS_2025_ST</v>
          </cell>
          <cell r="E1436" t="str">
            <v>Tecnologia</v>
          </cell>
          <cell r="F1436" t="str">
            <v>Modernización tecnológica</v>
          </cell>
          <cell r="G1436" t="str">
            <v>Servicios tecnológicos</v>
          </cell>
          <cell r="H1436" t="str">
            <v>OSIS-Modernización tecnológica-Servicios tecnológicos</v>
          </cell>
          <cell r="I1436" t="str">
            <v>202300000000096</v>
          </cell>
          <cell r="J1436" t="str">
            <v>DIRECCIÓN TERRITORIAL CENTRAL</v>
          </cell>
          <cell r="K1436" t="str">
            <v>DANE CENTRAL</v>
          </cell>
          <cell r="L1436" t="str">
            <v>Talento Humano</v>
          </cell>
          <cell r="M1436" t="str">
            <v>Profesional</v>
          </cell>
          <cell r="N1436" t="str">
            <v>1</v>
          </cell>
          <cell r="O1436">
            <v>9</v>
          </cell>
          <cell r="P1436" t="str">
            <v>18</v>
          </cell>
          <cell r="Q1436" t="str">
            <v>9.6000000000</v>
          </cell>
          <cell r="R1436">
            <v>100</v>
          </cell>
          <cell r="S1436">
            <v>5665000</v>
          </cell>
          <cell r="T1436" t="str">
            <v>2025-02-01</v>
          </cell>
          <cell r="U1436">
            <v>54384000</v>
          </cell>
          <cell r="V1436">
            <v>54384000</v>
          </cell>
          <cell r="W1436">
            <v>0</v>
          </cell>
          <cell r="X1436" t="str">
            <v>no</v>
          </cell>
          <cell r="Y1436" t="str">
            <v>no</v>
          </cell>
          <cell r="Z1436" t="str">
            <v>68125</v>
          </cell>
          <cell r="AA1436">
            <v>54384000</v>
          </cell>
          <cell r="AB1436">
            <v>0</v>
          </cell>
          <cell r="AC1436" t="str">
            <v>1867</v>
          </cell>
          <cell r="AD1436" t="str">
            <v>Oficina de Sistemas</v>
          </cell>
          <cell r="AF1436" t="str">
            <v>POVEDA YEPES JHON EDISON - -</v>
          </cell>
          <cell r="AG1436" t="str">
            <v>OSIS_08 - Gestionar los controles lógicos de seguridad digital gestionados que apoyen la estrategia del MSPI de la Entidad a demanda</v>
          </cell>
          <cell r="AH1436">
            <v>0.8</v>
          </cell>
          <cell r="AI1436" t="str">
            <v>OSIS_10 - Gestionar y dar soporte técnico de las soluciones tecnológicas de producción estadísticas (PES) y Gestión Administrativa fortalecidas para mantener la disponibilidad de los servicios en los grupos de interés.</v>
          </cell>
          <cell r="AJ1436">
            <v>0.2</v>
          </cell>
          <cell r="AK1436">
            <v>0</v>
          </cell>
          <cell r="AL1436">
            <v>0</v>
          </cell>
          <cell r="AM1436">
            <v>1</v>
          </cell>
          <cell r="AN1436" t="str">
            <v>OSIS_08</v>
          </cell>
          <cell r="AO1436">
            <v>43507200</v>
          </cell>
          <cell r="AP1436" t="str">
            <v>OSIS_10</v>
          </cell>
          <cell r="AQ1436">
            <v>10876800</v>
          </cell>
          <cell r="AR1436" t="str">
            <v>0</v>
          </cell>
          <cell r="AS1436">
            <v>0</v>
          </cell>
          <cell r="AT1436">
            <v>54384000</v>
          </cell>
          <cell r="AU1436">
            <v>0</v>
          </cell>
        </row>
        <row r="1437">
          <cell r="A1437">
            <v>289010825</v>
          </cell>
          <cell r="B1437" t="str">
            <v>Oficina de Sistemas</v>
          </cell>
          <cell r="C1437" t="str">
            <v>OSIS</v>
          </cell>
          <cell r="D1437" t="str">
            <v>OSIS_2025_ST</v>
          </cell>
          <cell r="E1437" t="str">
            <v>Tecnologia</v>
          </cell>
          <cell r="F1437" t="str">
            <v>Modernización tecnológica</v>
          </cell>
          <cell r="G1437" t="str">
            <v>Servicios tecnológicos</v>
          </cell>
          <cell r="H1437" t="str">
            <v>OSIS-Modernización tecnológica-Servicios tecnológicos</v>
          </cell>
          <cell r="I1437" t="str">
            <v>202300000000096</v>
          </cell>
          <cell r="J1437" t="str">
            <v>DIRECCIÓN TERRITORIAL CENTRAL</v>
          </cell>
          <cell r="K1437" t="str">
            <v>DANE CENTRAL</v>
          </cell>
          <cell r="L1437" t="str">
            <v>Talento Humano</v>
          </cell>
          <cell r="M1437" t="str">
            <v>Profesional</v>
          </cell>
          <cell r="N1437" t="str">
            <v>1</v>
          </cell>
          <cell r="O1437">
            <v>10</v>
          </cell>
          <cell r="P1437" t="str">
            <v>18</v>
          </cell>
          <cell r="Q1437" t="str">
            <v>10.6000000000</v>
          </cell>
          <cell r="R1437">
            <v>100</v>
          </cell>
          <cell r="S1437">
            <v>6180000</v>
          </cell>
          <cell r="T1437" t="str">
            <v>2025-02-01</v>
          </cell>
          <cell r="U1437">
            <v>65508000</v>
          </cell>
          <cell r="V1437">
            <v>65508000</v>
          </cell>
          <cell r="W1437">
            <v>0</v>
          </cell>
          <cell r="X1437" t="str">
            <v>no</v>
          </cell>
          <cell r="Y1437" t="str">
            <v>no</v>
          </cell>
          <cell r="Z1437" t="str">
            <v>59325</v>
          </cell>
          <cell r="AA1437">
            <v>65508000</v>
          </cell>
          <cell r="AB1437">
            <v>0</v>
          </cell>
          <cell r="AC1437" t="str">
            <v>1231</v>
          </cell>
          <cell r="AD1437" t="str">
            <v>Oficina de Sistemas</v>
          </cell>
          <cell r="AF1437" t="str">
            <v>SANCHEZ RUIZ CARLOS ANDRES - -</v>
          </cell>
          <cell r="AG1437" t="str">
            <v>OSIS_08 - Gestionar los controles lógicos de seguridad digital gestionados que apoyen la estrategia del MSPI de la Entidad a demanda</v>
          </cell>
          <cell r="AH1437">
            <v>1</v>
          </cell>
          <cell r="AI1437">
            <v>0</v>
          </cell>
          <cell r="AJ1437">
            <v>0</v>
          </cell>
          <cell r="AK1437">
            <v>0</v>
          </cell>
          <cell r="AL1437">
            <v>0</v>
          </cell>
          <cell r="AM1437">
            <v>1</v>
          </cell>
          <cell r="AN1437" t="str">
            <v>OSIS_08</v>
          </cell>
          <cell r="AO1437">
            <v>65508000</v>
          </cell>
          <cell r="AP1437" t="str">
            <v>0</v>
          </cell>
          <cell r="AQ1437">
            <v>0</v>
          </cell>
          <cell r="AR1437" t="str">
            <v>0</v>
          </cell>
          <cell r="AS1437">
            <v>0</v>
          </cell>
          <cell r="AT1437">
            <v>65508000</v>
          </cell>
          <cell r="AU1437">
            <v>0</v>
          </cell>
        </row>
        <row r="1438">
          <cell r="A1438">
            <v>290210825</v>
          </cell>
          <cell r="B1438" t="str">
            <v>Oficina de Sistemas</v>
          </cell>
          <cell r="C1438" t="str">
            <v>OSIS</v>
          </cell>
          <cell r="D1438" t="str">
            <v>OSIS_2025_SIA</v>
          </cell>
          <cell r="E1438" t="str">
            <v>Tecnologia</v>
          </cell>
          <cell r="F1438" t="str">
            <v>Modernización tecnológica</v>
          </cell>
          <cell r="G1438" t="str">
            <v>Servicios de información actualizados</v>
          </cell>
          <cell r="H1438" t="str">
            <v>OSIS-Modernización tecnológica-Servicios de información actualizados</v>
          </cell>
          <cell r="I1438" t="str">
            <v>202300000000096</v>
          </cell>
          <cell r="J1438" t="str">
            <v>DIRECCIÓN TERRITORIAL CENTRAL</v>
          </cell>
          <cell r="K1438" t="str">
            <v>DANE CENTRAL</v>
          </cell>
          <cell r="L1438" t="str">
            <v>Talento Humano</v>
          </cell>
          <cell r="M1438" t="str">
            <v>Profesional</v>
          </cell>
          <cell r="N1438" t="str">
            <v>1</v>
          </cell>
          <cell r="O1438">
            <v>9</v>
          </cell>
          <cell r="P1438" t="str">
            <v>0</v>
          </cell>
          <cell r="Q1438" t="str">
            <v>9</v>
          </cell>
          <cell r="R1438">
            <v>100</v>
          </cell>
          <cell r="S1438">
            <v>7858900</v>
          </cell>
          <cell r="T1438" t="str">
            <v>2025-01-15 00:00:00</v>
          </cell>
          <cell r="U1438">
            <v>70730100</v>
          </cell>
          <cell r="V1438">
            <v>70730100</v>
          </cell>
          <cell r="W1438">
            <v>0</v>
          </cell>
          <cell r="X1438" t="str">
            <v>NO</v>
          </cell>
          <cell r="Y1438" t="str">
            <v>NO</v>
          </cell>
          <cell r="Z1438" t="str">
            <v>44325</v>
          </cell>
          <cell r="AA1438">
            <v>70730100</v>
          </cell>
          <cell r="AB1438">
            <v>0</v>
          </cell>
          <cell r="AC1438" t="str">
            <v>704</v>
          </cell>
          <cell r="AD1438" t="str">
            <v>Oficina de Sistemas</v>
          </cell>
          <cell r="AF1438" t="str">
            <v>ALDANA ROJAS CARMEN JULIA  - -</v>
          </cell>
          <cell r="AG1438"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38">
            <v>0.34</v>
          </cell>
          <cell r="AI1438"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38">
            <v>0.33</v>
          </cell>
          <cell r="AK1438"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438">
            <v>0.33</v>
          </cell>
          <cell r="AM1438">
            <v>1</v>
          </cell>
          <cell r="AN1438" t="str">
            <v>OSIS_13</v>
          </cell>
          <cell r="AO1438">
            <v>24048234</v>
          </cell>
          <cell r="AP1438" t="str">
            <v>OSIS_15</v>
          </cell>
          <cell r="AQ1438">
            <v>23340933</v>
          </cell>
          <cell r="AR1438" t="str">
            <v>OSIS_14</v>
          </cell>
          <cell r="AS1438">
            <v>23340933</v>
          </cell>
          <cell r="AT1438">
            <v>70730100</v>
          </cell>
          <cell r="AU1438">
            <v>0</v>
          </cell>
        </row>
        <row r="1439">
          <cell r="A1439">
            <v>290110825</v>
          </cell>
          <cell r="B1439" t="str">
            <v>Oficina de Sistemas</v>
          </cell>
          <cell r="C1439" t="str">
            <v>OSIS</v>
          </cell>
          <cell r="D1439" t="str">
            <v>OSIS_2025_SIA</v>
          </cell>
          <cell r="E1439" t="str">
            <v>Tecnologia</v>
          </cell>
          <cell r="F1439" t="str">
            <v>Modernización tecnológica</v>
          </cell>
          <cell r="G1439" t="str">
            <v>Servicios de información actualizados</v>
          </cell>
          <cell r="H1439" t="str">
            <v>OSIS-Modernización tecnológica-Servicios de información actualizados</v>
          </cell>
          <cell r="I1439" t="str">
            <v>202300000000096</v>
          </cell>
          <cell r="J1439" t="str">
            <v>DIRECCIÓN TERRITORIAL CENTRAL</v>
          </cell>
          <cell r="K1439" t="str">
            <v>DANE CENTRAL</v>
          </cell>
          <cell r="L1439" t="str">
            <v>Talento Humano</v>
          </cell>
          <cell r="M1439" t="str">
            <v>Profesional</v>
          </cell>
          <cell r="N1439" t="str">
            <v>1</v>
          </cell>
          <cell r="O1439">
            <v>9</v>
          </cell>
          <cell r="P1439" t="str">
            <v>0</v>
          </cell>
          <cell r="Q1439" t="str">
            <v>9</v>
          </cell>
          <cell r="R1439">
            <v>100</v>
          </cell>
          <cell r="S1439">
            <v>7858900</v>
          </cell>
          <cell r="T1439" t="str">
            <v>2025-01-15 00:00:00</v>
          </cell>
          <cell r="U1439">
            <v>70730100</v>
          </cell>
          <cell r="V1439">
            <v>70730100</v>
          </cell>
          <cell r="W1439">
            <v>0</v>
          </cell>
          <cell r="X1439" t="str">
            <v>NO</v>
          </cell>
          <cell r="Y1439" t="str">
            <v>NO</v>
          </cell>
          <cell r="Z1439" t="str">
            <v>40725</v>
          </cell>
          <cell r="AA1439">
            <v>70730100</v>
          </cell>
          <cell r="AB1439">
            <v>0</v>
          </cell>
          <cell r="AC1439" t="str">
            <v>384</v>
          </cell>
          <cell r="AD1439" t="str">
            <v>Oficina de Sistemas</v>
          </cell>
          <cell r="AF1439" t="str">
            <v>SANCHEZ CESPEDES EDWIN MAURICIO - -</v>
          </cell>
          <cell r="AG1439"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39">
            <v>0.34</v>
          </cell>
          <cell r="AI1439"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39">
            <v>0.33</v>
          </cell>
          <cell r="AK1439"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439">
            <v>0.33</v>
          </cell>
          <cell r="AM1439">
            <v>1</v>
          </cell>
          <cell r="AN1439" t="str">
            <v>OSIS_13</v>
          </cell>
          <cell r="AO1439">
            <v>24048234</v>
          </cell>
          <cell r="AP1439" t="str">
            <v>OSIS_15</v>
          </cell>
          <cell r="AQ1439">
            <v>23340933</v>
          </cell>
          <cell r="AR1439" t="str">
            <v>OSIS_14</v>
          </cell>
          <cell r="AS1439">
            <v>23340933</v>
          </cell>
          <cell r="AT1439">
            <v>70730100</v>
          </cell>
          <cell r="AU1439">
            <v>0</v>
          </cell>
        </row>
        <row r="1440">
          <cell r="A1440">
            <v>290010825</v>
          </cell>
          <cell r="B1440" t="str">
            <v>Oficina de Sistemas</v>
          </cell>
          <cell r="C1440" t="str">
            <v>OSIS</v>
          </cell>
          <cell r="D1440" t="str">
            <v>OSIS_2025_SIA</v>
          </cell>
          <cell r="E1440" t="str">
            <v>Tecnologia</v>
          </cell>
          <cell r="F1440" t="str">
            <v>Modernización tecnológica</v>
          </cell>
          <cell r="G1440" t="str">
            <v>Servicios de información actualizados</v>
          </cell>
          <cell r="H1440" t="str">
            <v>OSIS-Modernización tecnológica-Servicios de información actualizados</v>
          </cell>
          <cell r="I1440" t="str">
            <v>202300000000096</v>
          </cell>
          <cell r="J1440" t="str">
            <v>DIRECCIÓN TERRITORIAL CENTRAL</v>
          </cell>
          <cell r="K1440" t="str">
            <v>DANE CENTRAL</v>
          </cell>
          <cell r="L1440" t="str">
            <v>Talento Humano</v>
          </cell>
          <cell r="M1440" t="str">
            <v>Técnico</v>
          </cell>
          <cell r="N1440" t="str">
            <v>1</v>
          </cell>
          <cell r="O1440">
            <v>10</v>
          </cell>
          <cell r="P1440" t="str">
            <v>0</v>
          </cell>
          <cell r="Q1440" t="str">
            <v>10</v>
          </cell>
          <cell r="R1440">
            <v>100</v>
          </cell>
          <cell r="S1440">
            <v>3264070</v>
          </cell>
          <cell r="T1440" t="str">
            <v>2025-01-15 00:00:00</v>
          </cell>
          <cell r="U1440">
            <v>32640700</v>
          </cell>
          <cell r="V1440">
            <v>32640700</v>
          </cell>
          <cell r="W1440">
            <v>0</v>
          </cell>
          <cell r="X1440" t="str">
            <v>NO</v>
          </cell>
          <cell r="Y1440" t="str">
            <v>NO</v>
          </cell>
          <cell r="Z1440" t="str">
            <v>40625</v>
          </cell>
          <cell r="AA1440">
            <v>32640700</v>
          </cell>
          <cell r="AB1440">
            <v>0</v>
          </cell>
          <cell r="AC1440" t="str">
            <v>383</v>
          </cell>
          <cell r="AD1440" t="str">
            <v>Oficina de Sistemas</v>
          </cell>
          <cell r="AF1440" t="str">
            <v>RODRIGUEZ MARTINEZ JORGE STEVEN - -</v>
          </cell>
          <cell r="AG1440"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40">
            <v>1</v>
          </cell>
          <cell r="AI1440">
            <v>0</v>
          </cell>
          <cell r="AJ1440">
            <v>0</v>
          </cell>
          <cell r="AK1440">
            <v>0</v>
          </cell>
          <cell r="AL1440">
            <v>0</v>
          </cell>
          <cell r="AM1440">
            <v>1</v>
          </cell>
          <cell r="AN1440" t="str">
            <v>OSIS_14</v>
          </cell>
          <cell r="AO1440">
            <v>32640700</v>
          </cell>
          <cell r="AP1440" t="str">
            <v>0</v>
          </cell>
          <cell r="AQ1440">
            <v>0</v>
          </cell>
          <cell r="AR1440" t="str">
            <v>0</v>
          </cell>
          <cell r="AS1440">
            <v>0</v>
          </cell>
          <cell r="AT1440">
            <v>32640700</v>
          </cell>
          <cell r="AU1440">
            <v>0</v>
          </cell>
        </row>
        <row r="1441">
          <cell r="A1441">
            <v>289910825</v>
          </cell>
          <cell r="B1441" t="str">
            <v>Oficina de Sistemas</v>
          </cell>
          <cell r="C1441" t="str">
            <v>OSIS</v>
          </cell>
          <cell r="D1441" t="str">
            <v>OSIS_2025_SIA</v>
          </cell>
          <cell r="E1441" t="str">
            <v>Tecnologia</v>
          </cell>
          <cell r="F1441" t="str">
            <v>Modernización tecnológica</v>
          </cell>
          <cell r="G1441" t="str">
            <v>Servicios de información actualizados</v>
          </cell>
          <cell r="H1441" t="str">
            <v>OSIS-Modernización tecnológica-Servicios de información actualizados</v>
          </cell>
          <cell r="I1441" t="str">
            <v>202300000000096</v>
          </cell>
          <cell r="J1441" t="str">
            <v>DIRECCIÓN TERRITORIAL CENTRAL</v>
          </cell>
          <cell r="K1441" t="str">
            <v>DANE CENTRAL</v>
          </cell>
          <cell r="L1441" t="str">
            <v>Talento Humano</v>
          </cell>
          <cell r="M1441" t="str">
            <v>Técnico</v>
          </cell>
          <cell r="N1441" t="str">
            <v>1</v>
          </cell>
          <cell r="O1441">
            <v>10</v>
          </cell>
          <cell r="P1441" t="str">
            <v>0</v>
          </cell>
          <cell r="Q1441" t="str">
            <v>10</v>
          </cell>
          <cell r="R1441">
            <v>100</v>
          </cell>
          <cell r="S1441">
            <v>3264070</v>
          </cell>
          <cell r="T1441" t="str">
            <v>2025-01-15 00:00:00</v>
          </cell>
          <cell r="U1441">
            <v>32640700</v>
          </cell>
          <cell r="V1441">
            <v>32640700</v>
          </cell>
          <cell r="W1441">
            <v>0</v>
          </cell>
          <cell r="X1441" t="str">
            <v>NO</v>
          </cell>
          <cell r="Y1441" t="str">
            <v>NO</v>
          </cell>
          <cell r="Z1441" t="str">
            <v>40625</v>
          </cell>
          <cell r="AA1441">
            <v>32640700</v>
          </cell>
          <cell r="AB1441">
            <v>0</v>
          </cell>
          <cell r="AC1441" t="str">
            <v>383</v>
          </cell>
          <cell r="AD1441" t="str">
            <v>Oficina de Sistemas</v>
          </cell>
          <cell r="AF1441" t="str">
            <v>PINZON BERMUDEZ YEIXON ARMANDO - -</v>
          </cell>
          <cell r="AG1441"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41">
            <v>1</v>
          </cell>
          <cell r="AI1441">
            <v>0</v>
          </cell>
          <cell r="AJ1441">
            <v>0</v>
          </cell>
          <cell r="AK1441">
            <v>0</v>
          </cell>
          <cell r="AL1441">
            <v>0</v>
          </cell>
          <cell r="AM1441">
            <v>1</v>
          </cell>
          <cell r="AN1441" t="str">
            <v>OSIS_14</v>
          </cell>
          <cell r="AO1441">
            <v>32640700</v>
          </cell>
          <cell r="AP1441" t="str">
            <v>0</v>
          </cell>
          <cell r="AQ1441">
            <v>0</v>
          </cell>
          <cell r="AR1441" t="str">
            <v>0</v>
          </cell>
          <cell r="AS1441">
            <v>0</v>
          </cell>
          <cell r="AT1441">
            <v>32640700</v>
          </cell>
          <cell r="AU1441">
            <v>0</v>
          </cell>
        </row>
        <row r="1442">
          <cell r="A1442">
            <v>288110825</v>
          </cell>
          <cell r="B1442" t="str">
            <v>Oficina de Sistemas</v>
          </cell>
          <cell r="C1442" t="str">
            <v>OSIS</v>
          </cell>
          <cell r="D1442" t="str">
            <v>OSIS_2025_ST</v>
          </cell>
          <cell r="E1442" t="str">
            <v>Tecnologia</v>
          </cell>
          <cell r="F1442" t="str">
            <v>Modernización tecnológica</v>
          </cell>
          <cell r="G1442" t="str">
            <v>Servicios tecnológicos</v>
          </cell>
          <cell r="H1442" t="str">
            <v>OSIS-Modernización tecnológica-Servicios tecnológicos</v>
          </cell>
          <cell r="I1442" t="str">
            <v>202300000000096</v>
          </cell>
          <cell r="J1442" t="str">
            <v>DIRECCIÓN TERRITORIAL CENTRAL</v>
          </cell>
          <cell r="K1442" t="str">
            <v>DANE CENTRAL</v>
          </cell>
          <cell r="L1442" t="str">
            <v>Talento Humano</v>
          </cell>
          <cell r="M1442" t="str">
            <v>Profesional Junior</v>
          </cell>
          <cell r="N1442" t="str">
            <v>1</v>
          </cell>
          <cell r="O1442">
            <v>10</v>
          </cell>
          <cell r="P1442" t="str">
            <v>18</v>
          </cell>
          <cell r="Q1442" t="str">
            <v>10.6000000000</v>
          </cell>
          <cell r="R1442">
            <v>100</v>
          </cell>
          <cell r="S1442">
            <v>4000000</v>
          </cell>
          <cell r="T1442" t="str">
            <v>2025-02-01</v>
          </cell>
          <cell r="U1442">
            <v>42400000</v>
          </cell>
          <cell r="V1442">
            <v>42400000</v>
          </cell>
          <cell r="W1442">
            <v>0</v>
          </cell>
          <cell r="X1442" t="str">
            <v>no</v>
          </cell>
          <cell r="Y1442" t="str">
            <v>no</v>
          </cell>
          <cell r="Z1442" t="str">
            <v>68525</v>
          </cell>
          <cell r="AA1442">
            <v>42400000</v>
          </cell>
          <cell r="AB1442">
            <v>0</v>
          </cell>
          <cell r="AC1442" t="str">
            <v>1866</v>
          </cell>
          <cell r="AD1442" t="str">
            <v>Oficina de Sistemas</v>
          </cell>
          <cell r="AF1442" t="str">
            <v>MENDOZA RUBIO GLORIA MARLENY  - -</v>
          </cell>
          <cell r="AG1442" t="str">
            <v>OSIS_12 - Gestionar las solicitudes TIC analizando el desempeño de su atención y resolución, logrando la disponibilidad de los servicios TIC para el usuario final en la Entidad.</v>
          </cell>
          <cell r="AH1442">
            <v>1</v>
          </cell>
          <cell r="AI1442">
            <v>0</v>
          </cell>
          <cell r="AJ1442">
            <v>0</v>
          </cell>
          <cell r="AK1442">
            <v>0</v>
          </cell>
          <cell r="AL1442">
            <v>0</v>
          </cell>
          <cell r="AM1442">
            <v>1</v>
          </cell>
          <cell r="AN1442" t="str">
            <v>OSIS_12</v>
          </cell>
          <cell r="AO1442">
            <v>42400000</v>
          </cell>
          <cell r="AP1442" t="str">
            <v>0</v>
          </cell>
          <cell r="AQ1442">
            <v>0</v>
          </cell>
          <cell r="AR1442" t="str">
            <v>0</v>
          </cell>
          <cell r="AS1442">
            <v>0</v>
          </cell>
          <cell r="AT1442">
            <v>42400000</v>
          </cell>
          <cell r="AU1442">
            <v>0</v>
          </cell>
        </row>
        <row r="1443">
          <cell r="A1443">
            <v>289810825</v>
          </cell>
          <cell r="B1443" t="str">
            <v>Oficina de Sistemas</v>
          </cell>
          <cell r="C1443" t="str">
            <v>OSIS</v>
          </cell>
          <cell r="D1443" t="str">
            <v>OSIS_2025_SIA</v>
          </cell>
          <cell r="E1443" t="str">
            <v>Tecnologia</v>
          </cell>
          <cell r="F1443" t="str">
            <v>Modernización tecnológica</v>
          </cell>
          <cell r="G1443" t="str">
            <v>Servicios de información actualizados</v>
          </cell>
          <cell r="H1443" t="str">
            <v>OSIS-Modernización tecnológica-Servicios de información actualizados</v>
          </cell>
          <cell r="I1443" t="str">
            <v>202300000000096</v>
          </cell>
          <cell r="J1443" t="str">
            <v>DIRECCIÓN TERRITORIAL CENTRAL</v>
          </cell>
          <cell r="K1443" t="str">
            <v>DANE CENTRAL</v>
          </cell>
          <cell r="L1443" t="str">
            <v>Talento Humano</v>
          </cell>
          <cell r="M1443" t="str">
            <v>Profesional</v>
          </cell>
          <cell r="N1443" t="str">
            <v>1</v>
          </cell>
          <cell r="O1443">
            <v>9</v>
          </cell>
          <cell r="P1443" t="str">
            <v>0</v>
          </cell>
          <cell r="Q1443" t="str">
            <v>9</v>
          </cell>
          <cell r="R1443">
            <v>100</v>
          </cell>
          <cell r="S1443">
            <v>6945290</v>
          </cell>
          <cell r="T1443" t="str">
            <v>2025-01-15 00:00:00</v>
          </cell>
          <cell r="U1443">
            <v>62507610</v>
          </cell>
          <cell r="V1443">
            <v>62507610</v>
          </cell>
          <cell r="W1443">
            <v>0</v>
          </cell>
          <cell r="X1443" t="str">
            <v>NO</v>
          </cell>
          <cell r="Y1443" t="str">
            <v>NO</v>
          </cell>
          <cell r="Z1443" t="str">
            <v>42525</v>
          </cell>
          <cell r="AA1443">
            <v>62507610</v>
          </cell>
          <cell r="AB1443">
            <v>0</v>
          </cell>
          <cell r="AC1443" t="str">
            <v>380</v>
          </cell>
          <cell r="AD1443" t="str">
            <v>Oficina de Sistemas</v>
          </cell>
          <cell r="AF1443" t="str">
            <v>NEIRA GUIO SEGUNDO JESUS - -</v>
          </cell>
          <cell r="AG1443"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43">
            <v>0.5</v>
          </cell>
          <cell r="AI1443"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J1443">
            <v>0.5</v>
          </cell>
          <cell r="AK1443">
            <v>0</v>
          </cell>
          <cell r="AL1443">
            <v>0</v>
          </cell>
          <cell r="AM1443">
            <v>1</v>
          </cell>
          <cell r="AN1443" t="str">
            <v>OSIS_13</v>
          </cell>
          <cell r="AO1443">
            <v>31253805</v>
          </cell>
          <cell r="AP1443" t="str">
            <v>OSIS_14</v>
          </cell>
          <cell r="AQ1443">
            <v>31253805</v>
          </cell>
          <cell r="AR1443" t="str">
            <v>0</v>
          </cell>
          <cell r="AS1443">
            <v>0</v>
          </cell>
          <cell r="AT1443">
            <v>62507610</v>
          </cell>
          <cell r="AU1443">
            <v>0</v>
          </cell>
        </row>
        <row r="1444">
          <cell r="A1444">
            <v>289710825</v>
          </cell>
          <cell r="B1444" t="str">
            <v>Oficina de Sistemas</v>
          </cell>
          <cell r="C1444" t="str">
            <v>OSIS</v>
          </cell>
          <cell r="D1444" t="str">
            <v>OSIS_2025_SIA</v>
          </cell>
          <cell r="E1444" t="str">
            <v>Tecnologia</v>
          </cell>
          <cell r="F1444" t="str">
            <v>Modernización tecnológica</v>
          </cell>
          <cell r="G1444" t="str">
            <v>Servicios de información actualizados</v>
          </cell>
          <cell r="H1444" t="str">
            <v>OSIS-Modernización tecnológica-Servicios de información actualizados</v>
          </cell>
          <cell r="I1444" t="str">
            <v>202300000000096</v>
          </cell>
          <cell r="J1444" t="str">
            <v>DIRECCIÓN TERRITORIAL CENTRAL</v>
          </cell>
          <cell r="K1444" t="str">
            <v>DANE CENTRAL</v>
          </cell>
          <cell r="L1444" t="str">
            <v>Talento Humano</v>
          </cell>
          <cell r="M1444" t="str">
            <v>Técnico</v>
          </cell>
          <cell r="N1444" t="str">
            <v>1</v>
          </cell>
          <cell r="O1444">
            <v>10</v>
          </cell>
          <cell r="P1444" t="str">
            <v>0</v>
          </cell>
          <cell r="Q1444" t="str">
            <v>10</v>
          </cell>
          <cell r="R1444">
            <v>100</v>
          </cell>
          <cell r="S1444">
            <v>3264070</v>
          </cell>
          <cell r="T1444" t="str">
            <v>2025-01-15 00:00:00</v>
          </cell>
          <cell r="U1444">
            <v>32640700</v>
          </cell>
          <cell r="V1444">
            <v>32640700</v>
          </cell>
          <cell r="W1444">
            <v>0</v>
          </cell>
          <cell r="X1444" t="str">
            <v>NO</v>
          </cell>
          <cell r="Y1444" t="str">
            <v>NO</v>
          </cell>
          <cell r="Z1444" t="str">
            <v>40625</v>
          </cell>
          <cell r="AA1444">
            <v>32640700</v>
          </cell>
          <cell r="AB1444">
            <v>0</v>
          </cell>
          <cell r="AC1444" t="str">
            <v>383</v>
          </cell>
          <cell r="AD1444" t="str">
            <v>Oficina de Sistemas</v>
          </cell>
          <cell r="AF1444" t="str">
            <v>MORA LLANOS CARLOS ANDRES - -</v>
          </cell>
          <cell r="AG1444"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44">
            <v>1</v>
          </cell>
          <cell r="AI1444">
            <v>0</v>
          </cell>
          <cell r="AJ1444">
            <v>0</v>
          </cell>
          <cell r="AK1444">
            <v>0</v>
          </cell>
          <cell r="AL1444">
            <v>0</v>
          </cell>
          <cell r="AM1444">
            <v>1</v>
          </cell>
          <cell r="AN1444" t="str">
            <v>OSIS_14</v>
          </cell>
          <cell r="AO1444">
            <v>32640700</v>
          </cell>
          <cell r="AP1444" t="str">
            <v>0</v>
          </cell>
          <cell r="AQ1444">
            <v>0</v>
          </cell>
          <cell r="AR1444" t="str">
            <v>0</v>
          </cell>
          <cell r="AS1444">
            <v>0</v>
          </cell>
          <cell r="AT1444">
            <v>32640700</v>
          </cell>
          <cell r="AU1444">
            <v>0</v>
          </cell>
        </row>
        <row r="1445">
          <cell r="A1445">
            <v>289610825</v>
          </cell>
          <cell r="B1445" t="str">
            <v>Oficina de Sistemas</v>
          </cell>
          <cell r="C1445" t="str">
            <v>OSIS</v>
          </cell>
          <cell r="D1445" t="str">
            <v>OSIS_2025_SIA</v>
          </cell>
          <cell r="E1445" t="str">
            <v>Tecnologia</v>
          </cell>
          <cell r="F1445" t="str">
            <v>Modernización tecnológica</v>
          </cell>
          <cell r="G1445" t="str">
            <v>Servicios de información actualizados</v>
          </cell>
          <cell r="H1445" t="str">
            <v>OSIS-Modernización tecnológica-Servicios de información actualizados</v>
          </cell>
          <cell r="I1445" t="str">
            <v>202300000000096</v>
          </cell>
          <cell r="J1445" t="str">
            <v>DIRECCIÓN TERRITORIAL CENTRAL</v>
          </cell>
          <cell r="K1445" t="str">
            <v>DANE CENTRAL</v>
          </cell>
          <cell r="L1445" t="str">
            <v>Talento Humano</v>
          </cell>
          <cell r="M1445" t="str">
            <v>Profesional</v>
          </cell>
          <cell r="N1445" t="str">
            <v>1</v>
          </cell>
          <cell r="O1445">
            <v>9</v>
          </cell>
          <cell r="P1445" t="str">
            <v>0</v>
          </cell>
          <cell r="Q1445" t="str">
            <v>9</v>
          </cell>
          <cell r="R1445">
            <v>100</v>
          </cell>
          <cell r="S1445">
            <v>6945290</v>
          </cell>
          <cell r="T1445" t="str">
            <v>2025-01-15 00:00:00</v>
          </cell>
          <cell r="U1445">
            <v>62507610</v>
          </cell>
          <cell r="V1445">
            <v>62507610</v>
          </cell>
          <cell r="W1445">
            <v>0</v>
          </cell>
          <cell r="X1445" t="str">
            <v>NO</v>
          </cell>
          <cell r="Y1445" t="str">
            <v>NO</v>
          </cell>
          <cell r="Z1445" t="str">
            <v>42525</v>
          </cell>
          <cell r="AA1445">
            <v>62507610</v>
          </cell>
          <cell r="AB1445">
            <v>0</v>
          </cell>
          <cell r="AC1445" t="str">
            <v>380</v>
          </cell>
          <cell r="AD1445" t="str">
            <v>Oficina de Sistemas</v>
          </cell>
          <cell r="AF1445" t="str">
            <v>GUZMAN MARTINEZ WILHELM LEONARD  - -</v>
          </cell>
          <cell r="AG1445"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45">
            <v>0.5</v>
          </cell>
          <cell r="AI1445"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J1445">
            <v>0.5</v>
          </cell>
          <cell r="AK1445">
            <v>0</v>
          </cell>
          <cell r="AL1445">
            <v>0</v>
          </cell>
          <cell r="AM1445">
            <v>1</v>
          </cell>
          <cell r="AN1445" t="str">
            <v>OSIS_13</v>
          </cell>
          <cell r="AO1445">
            <v>31253805</v>
          </cell>
          <cell r="AP1445" t="str">
            <v>OSIS_14</v>
          </cell>
          <cell r="AQ1445">
            <v>31253805</v>
          </cell>
          <cell r="AR1445" t="str">
            <v>0</v>
          </cell>
          <cell r="AS1445">
            <v>0</v>
          </cell>
          <cell r="AT1445">
            <v>62507610</v>
          </cell>
          <cell r="AU1445">
            <v>0</v>
          </cell>
        </row>
        <row r="1446">
          <cell r="A1446">
            <v>289310825</v>
          </cell>
          <cell r="B1446" t="str">
            <v>Oficina de Sistemas</v>
          </cell>
          <cell r="C1446" t="str">
            <v>OSIS</v>
          </cell>
          <cell r="D1446" t="str">
            <v>OSIS_2025_ST</v>
          </cell>
          <cell r="E1446" t="str">
            <v>Tecnologia</v>
          </cell>
          <cell r="F1446" t="str">
            <v>Modernización tecnológica</v>
          </cell>
          <cell r="G1446" t="str">
            <v>Servicios tecnológicos</v>
          </cell>
          <cell r="H1446" t="str">
            <v>OSIS-Modernización tecnológica-Servicios tecnológicos</v>
          </cell>
          <cell r="I1446" t="str">
            <v>202300000000096</v>
          </cell>
          <cell r="J1446" t="str">
            <v>DIRECCIÓN TERRITORIAL CENTRAL</v>
          </cell>
          <cell r="K1446" t="str">
            <v>DANE CENTRAL</v>
          </cell>
          <cell r="L1446" t="str">
            <v>Talento Humano</v>
          </cell>
          <cell r="M1446" t="str">
            <v>Profesional Junior</v>
          </cell>
          <cell r="N1446" t="str">
            <v>1</v>
          </cell>
          <cell r="O1446">
            <v>11</v>
          </cell>
          <cell r="P1446" t="str">
            <v>0</v>
          </cell>
          <cell r="Q1446" t="str">
            <v>11</v>
          </cell>
          <cell r="R1446">
            <v>100</v>
          </cell>
          <cell r="S1446">
            <v>3963440</v>
          </cell>
          <cell r="T1446" t="str">
            <v>2025-02-01 00:00:00</v>
          </cell>
          <cell r="U1446">
            <v>43597840</v>
          </cell>
          <cell r="V1446">
            <v>43597840</v>
          </cell>
          <cell r="W1446">
            <v>0</v>
          </cell>
          <cell r="X1446" t="str">
            <v>NO</v>
          </cell>
          <cell r="Y1446" t="str">
            <v>NO</v>
          </cell>
          <cell r="Z1446" t="str">
            <v>53925</v>
          </cell>
          <cell r="AA1446">
            <v>43597840</v>
          </cell>
          <cell r="AB1446">
            <v>0</v>
          </cell>
          <cell r="AC1446" t="str">
            <v>1129</v>
          </cell>
          <cell r="AD1446" t="str">
            <v>Oficina de Sistemas</v>
          </cell>
          <cell r="AF1446" t="str">
            <v>VEGA VEGA NATALI - -</v>
          </cell>
          <cell r="AG1446" t="str">
            <v>OSIS_12 - Gestionar las solicitudes TIC analizando el desempeño de su atención y resolución, logrando la disponibilidad de los servicios TIC para el usuario final en la Entidad.</v>
          </cell>
          <cell r="AH1446">
            <v>1</v>
          </cell>
          <cell r="AI1446">
            <v>0</v>
          </cell>
          <cell r="AJ1446">
            <v>0</v>
          </cell>
          <cell r="AK1446">
            <v>0</v>
          </cell>
          <cell r="AL1446">
            <v>0</v>
          </cell>
          <cell r="AM1446">
            <v>1</v>
          </cell>
          <cell r="AN1446" t="str">
            <v>OSIS_12</v>
          </cell>
          <cell r="AO1446">
            <v>43597840</v>
          </cell>
          <cell r="AP1446" t="str">
            <v>0</v>
          </cell>
          <cell r="AQ1446">
            <v>0</v>
          </cell>
          <cell r="AR1446" t="str">
            <v>0</v>
          </cell>
          <cell r="AS1446">
            <v>0</v>
          </cell>
          <cell r="AT1446">
            <v>43597840</v>
          </cell>
          <cell r="AU1446">
            <v>0</v>
          </cell>
        </row>
        <row r="1447">
          <cell r="A1447">
            <v>289210825</v>
          </cell>
          <cell r="B1447" t="str">
            <v>Oficina de Sistemas</v>
          </cell>
          <cell r="C1447" t="str">
            <v>OSIS</v>
          </cell>
          <cell r="D1447" t="str">
            <v>OSIS_2025_ST</v>
          </cell>
          <cell r="E1447" t="str">
            <v>Tecnologia</v>
          </cell>
          <cell r="F1447" t="str">
            <v>Modernización tecnológica</v>
          </cell>
          <cell r="G1447" t="str">
            <v>Servicios tecnológicos</v>
          </cell>
          <cell r="H1447" t="str">
            <v>OSIS-Modernización tecnológica-Servicios tecnológicos</v>
          </cell>
          <cell r="I1447" t="str">
            <v>202300000000096</v>
          </cell>
          <cell r="J1447" t="str">
            <v>DIRECCIÓN TERRITORIAL CENTRAL</v>
          </cell>
          <cell r="K1447" t="str">
            <v>DANE CENTRAL</v>
          </cell>
          <cell r="L1447" t="str">
            <v>Talento Humano</v>
          </cell>
          <cell r="M1447" t="str">
            <v>Profesional Junior</v>
          </cell>
          <cell r="N1447" t="str">
            <v>1</v>
          </cell>
          <cell r="O1447">
            <v>11</v>
          </cell>
          <cell r="P1447" t="str">
            <v>0</v>
          </cell>
          <cell r="Q1447" t="str">
            <v>11</v>
          </cell>
          <cell r="R1447">
            <v>100</v>
          </cell>
          <cell r="S1447">
            <v>3963440</v>
          </cell>
          <cell r="T1447" t="str">
            <v>2025-02-01 00:00:00</v>
          </cell>
          <cell r="U1447">
            <v>43597840</v>
          </cell>
          <cell r="V1447">
            <v>43597840</v>
          </cell>
          <cell r="W1447">
            <v>0</v>
          </cell>
          <cell r="X1447" t="str">
            <v>NO</v>
          </cell>
          <cell r="Y1447" t="str">
            <v>NO</v>
          </cell>
          <cell r="Z1447" t="str">
            <v>53925</v>
          </cell>
          <cell r="AA1447">
            <v>43597840</v>
          </cell>
          <cell r="AB1447">
            <v>0</v>
          </cell>
          <cell r="AC1447" t="str">
            <v>1129</v>
          </cell>
          <cell r="AD1447" t="str">
            <v>Oficina de Sistemas</v>
          </cell>
          <cell r="AF1447" t="str">
            <v>FIERRO ARIAS OSCAR - -</v>
          </cell>
          <cell r="AG1447" t="str">
            <v>OSIS_12 - Gestionar las solicitudes TIC analizando el desempeño de su atención y resolución, logrando la disponibilidad de los servicios TIC para el usuario final en la Entidad.</v>
          </cell>
          <cell r="AH1447">
            <v>1</v>
          </cell>
          <cell r="AI1447">
            <v>0</v>
          </cell>
          <cell r="AJ1447">
            <v>0</v>
          </cell>
          <cell r="AK1447">
            <v>0</v>
          </cell>
          <cell r="AL1447">
            <v>0</v>
          </cell>
          <cell r="AM1447">
            <v>1</v>
          </cell>
          <cell r="AN1447" t="str">
            <v>OSIS_12</v>
          </cell>
          <cell r="AO1447">
            <v>43597840</v>
          </cell>
          <cell r="AP1447" t="str">
            <v>0</v>
          </cell>
          <cell r="AQ1447">
            <v>0</v>
          </cell>
          <cell r="AR1447" t="str">
            <v>0</v>
          </cell>
          <cell r="AS1447">
            <v>0</v>
          </cell>
          <cell r="AT1447">
            <v>43597840</v>
          </cell>
          <cell r="AU1447">
            <v>0</v>
          </cell>
        </row>
        <row r="1448">
          <cell r="A1448">
            <v>289110825</v>
          </cell>
          <cell r="B1448" t="str">
            <v>Oficina de Sistemas</v>
          </cell>
          <cell r="C1448" t="str">
            <v>OSIS</v>
          </cell>
          <cell r="D1448" t="str">
            <v>OSIS_2025_ST</v>
          </cell>
          <cell r="E1448" t="str">
            <v>Tecnologia</v>
          </cell>
          <cell r="F1448" t="str">
            <v>Modernización tecnológica</v>
          </cell>
          <cell r="G1448" t="str">
            <v>Servicios tecnológicos</v>
          </cell>
          <cell r="H1448" t="str">
            <v>OSIS-Modernización tecnológica-Servicios tecnológicos</v>
          </cell>
          <cell r="I1448" t="str">
            <v>202300000000096</v>
          </cell>
          <cell r="J1448" t="str">
            <v>DIRECCIÓN TERRITORIAL CENTRAL</v>
          </cell>
          <cell r="K1448" t="str">
            <v>DANE CENTRAL</v>
          </cell>
          <cell r="L1448" t="str">
            <v>Talento Humano</v>
          </cell>
          <cell r="M1448" t="str">
            <v>Profesional Junior</v>
          </cell>
          <cell r="N1448" t="str">
            <v>1</v>
          </cell>
          <cell r="O1448">
            <v>11</v>
          </cell>
          <cell r="P1448" t="str">
            <v>0</v>
          </cell>
          <cell r="Q1448" t="str">
            <v>11</v>
          </cell>
          <cell r="R1448">
            <v>100</v>
          </cell>
          <cell r="S1448">
            <v>3963440</v>
          </cell>
          <cell r="T1448" t="str">
            <v>2025-02-01 00:00:00</v>
          </cell>
          <cell r="U1448">
            <v>43597840</v>
          </cell>
          <cell r="V1448">
            <v>43597840</v>
          </cell>
          <cell r="W1448">
            <v>0</v>
          </cell>
          <cell r="X1448" t="str">
            <v>NO</v>
          </cell>
          <cell r="Y1448" t="str">
            <v>NO</v>
          </cell>
          <cell r="Z1448" t="str">
            <v>53925</v>
          </cell>
          <cell r="AA1448">
            <v>43597840</v>
          </cell>
          <cell r="AB1448">
            <v>0</v>
          </cell>
          <cell r="AC1448" t="str">
            <v>1129</v>
          </cell>
          <cell r="AD1448" t="str">
            <v>Oficina de Sistemas</v>
          </cell>
          <cell r="AF1448" t="str">
            <v>SUAREZ FARFAN ANA YERLING - -</v>
          </cell>
          <cell r="AG1448" t="str">
            <v>OSIS_12 - Gestionar las solicitudes TIC analizando el desempeño de su atención y resolución, logrando la disponibilidad de los servicios TIC para el usuario final en la Entidad.</v>
          </cell>
          <cell r="AH1448">
            <v>1</v>
          </cell>
          <cell r="AI1448">
            <v>0</v>
          </cell>
          <cell r="AJ1448">
            <v>0</v>
          </cell>
          <cell r="AK1448">
            <v>0</v>
          </cell>
          <cell r="AL1448">
            <v>0</v>
          </cell>
          <cell r="AM1448">
            <v>1</v>
          </cell>
          <cell r="AN1448" t="str">
            <v>OSIS_12</v>
          </cell>
          <cell r="AO1448">
            <v>43597840</v>
          </cell>
          <cell r="AP1448" t="str">
            <v>0</v>
          </cell>
          <cell r="AQ1448">
            <v>0</v>
          </cell>
          <cell r="AR1448" t="str">
            <v>0</v>
          </cell>
          <cell r="AS1448">
            <v>0</v>
          </cell>
          <cell r="AT1448">
            <v>43597840</v>
          </cell>
          <cell r="AU1448">
            <v>0</v>
          </cell>
        </row>
        <row r="1449">
          <cell r="A1449">
            <v>288910825</v>
          </cell>
          <cell r="B1449" t="str">
            <v>Oficina de Sistemas</v>
          </cell>
          <cell r="C1449" t="str">
            <v>OSIS</v>
          </cell>
          <cell r="D1449" t="str">
            <v>OSIS_2025_ST</v>
          </cell>
          <cell r="E1449" t="str">
            <v>Tecnologia</v>
          </cell>
          <cell r="F1449" t="str">
            <v>Modernización tecnológica</v>
          </cell>
          <cell r="G1449" t="str">
            <v>Servicios tecnológicos</v>
          </cell>
          <cell r="H1449" t="str">
            <v>OSIS-Modernización tecnológica-Servicios tecnológicos</v>
          </cell>
          <cell r="I1449" t="str">
            <v>202300000000096</v>
          </cell>
          <cell r="J1449" t="str">
            <v>DIRECCIÓN TERRITORIAL CENTRAL</v>
          </cell>
          <cell r="K1449" t="str">
            <v>DANE CENTRAL</v>
          </cell>
          <cell r="L1449" t="str">
            <v>Talento Humano</v>
          </cell>
          <cell r="M1449" t="str">
            <v>Profesional Junior</v>
          </cell>
          <cell r="N1449" t="str">
            <v>1</v>
          </cell>
          <cell r="O1449">
            <v>11</v>
          </cell>
          <cell r="P1449" t="str">
            <v>0</v>
          </cell>
          <cell r="Q1449" t="str">
            <v>11</v>
          </cell>
          <cell r="R1449">
            <v>100</v>
          </cell>
          <cell r="S1449">
            <v>3963440</v>
          </cell>
          <cell r="T1449" t="str">
            <v>2025-02-01 00:00:00</v>
          </cell>
          <cell r="U1449">
            <v>43597840</v>
          </cell>
          <cell r="V1449">
            <v>43597840</v>
          </cell>
          <cell r="W1449">
            <v>0</v>
          </cell>
          <cell r="X1449" t="str">
            <v>NO</v>
          </cell>
          <cell r="Y1449" t="str">
            <v>NO</v>
          </cell>
          <cell r="Z1449" t="str">
            <v>53925</v>
          </cell>
          <cell r="AA1449">
            <v>43597840</v>
          </cell>
          <cell r="AB1449">
            <v>0</v>
          </cell>
          <cell r="AC1449" t="str">
            <v>1129</v>
          </cell>
          <cell r="AD1449" t="str">
            <v>Oficina de Sistemas</v>
          </cell>
          <cell r="AF1449" t="str">
            <v>PRIETO TORRES OSCAR ALEJANDRO - -</v>
          </cell>
          <cell r="AG1449" t="str">
            <v>OSIS_12 - Gestionar las solicitudes TIC analizando el desempeño de su atención y resolución, logrando la disponibilidad de los servicios TIC para el usuario final en la Entidad.</v>
          </cell>
          <cell r="AH1449">
            <v>1</v>
          </cell>
          <cell r="AI1449">
            <v>0</v>
          </cell>
          <cell r="AJ1449">
            <v>0</v>
          </cell>
          <cell r="AK1449">
            <v>0</v>
          </cell>
          <cell r="AL1449">
            <v>0</v>
          </cell>
          <cell r="AM1449">
            <v>1</v>
          </cell>
          <cell r="AN1449" t="str">
            <v>OSIS_12</v>
          </cell>
          <cell r="AO1449">
            <v>43597840</v>
          </cell>
          <cell r="AP1449" t="str">
            <v>0</v>
          </cell>
          <cell r="AQ1449">
            <v>0</v>
          </cell>
          <cell r="AR1449" t="str">
            <v>0</v>
          </cell>
          <cell r="AS1449">
            <v>0</v>
          </cell>
          <cell r="AT1449">
            <v>43597840</v>
          </cell>
          <cell r="AU1449">
            <v>0</v>
          </cell>
        </row>
        <row r="1450">
          <cell r="A1450">
            <v>288710825</v>
          </cell>
          <cell r="B1450" t="str">
            <v>Oficina de Sistemas</v>
          </cell>
          <cell r="C1450" t="str">
            <v>OSIS</v>
          </cell>
          <cell r="D1450" t="str">
            <v>OSIS_2025_ST</v>
          </cell>
          <cell r="E1450" t="str">
            <v>Tecnologia</v>
          </cell>
          <cell r="F1450" t="str">
            <v>Modernización tecnológica</v>
          </cell>
          <cell r="G1450" t="str">
            <v>Servicios tecnológicos</v>
          </cell>
          <cell r="H1450" t="str">
            <v>OSIS-Modernización tecnológica-Servicios tecnológicos</v>
          </cell>
          <cell r="I1450" t="str">
            <v>202300000000096</v>
          </cell>
          <cell r="J1450" t="str">
            <v>DIRECCIÓN TERRITORIAL CENTRAL</v>
          </cell>
          <cell r="K1450" t="str">
            <v>DANE CENTRAL</v>
          </cell>
          <cell r="L1450" t="str">
            <v>Talento Humano</v>
          </cell>
          <cell r="M1450" t="str">
            <v>Técnico</v>
          </cell>
          <cell r="N1450" t="str">
            <v>1</v>
          </cell>
          <cell r="O1450">
            <v>11</v>
          </cell>
          <cell r="P1450" t="str">
            <v>0</v>
          </cell>
          <cell r="Q1450" t="str">
            <v>11</v>
          </cell>
          <cell r="R1450">
            <v>100</v>
          </cell>
          <cell r="S1450">
            <v>2741860</v>
          </cell>
          <cell r="T1450" t="str">
            <v>2025-02-01 00:00:00</v>
          </cell>
          <cell r="U1450">
            <v>30160460</v>
          </cell>
          <cell r="V1450">
            <v>30160460</v>
          </cell>
          <cell r="W1450">
            <v>0</v>
          </cell>
          <cell r="X1450" t="str">
            <v>NO</v>
          </cell>
          <cell r="Y1450" t="str">
            <v>NO</v>
          </cell>
          <cell r="Z1450" t="str">
            <v>51625</v>
          </cell>
          <cell r="AA1450">
            <v>30160460</v>
          </cell>
          <cell r="AB1450">
            <v>0</v>
          </cell>
          <cell r="AC1450" t="str">
            <v>1026</v>
          </cell>
          <cell r="AD1450" t="str">
            <v>Oficina de Sistemas</v>
          </cell>
          <cell r="AF1450" t="str">
            <v>PARRA RUIZ LUIS ERNESTO - -</v>
          </cell>
          <cell r="AG1450" t="str">
            <v>OSIS_12 - Gestionar las solicitudes TIC analizando el desempeño de su atención y resolución, logrando la disponibilidad de los servicios TIC para el usuario final en la Entidad.</v>
          </cell>
          <cell r="AH1450">
            <v>1</v>
          </cell>
          <cell r="AI1450">
            <v>0</v>
          </cell>
          <cell r="AJ1450">
            <v>0</v>
          </cell>
          <cell r="AK1450">
            <v>0</v>
          </cell>
          <cell r="AL1450">
            <v>0</v>
          </cell>
          <cell r="AM1450">
            <v>1</v>
          </cell>
          <cell r="AN1450" t="str">
            <v>OSIS_12</v>
          </cell>
          <cell r="AO1450">
            <v>30160460</v>
          </cell>
          <cell r="AP1450" t="str">
            <v>0</v>
          </cell>
          <cell r="AQ1450">
            <v>0</v>
          </cell>
          <cell r="AR1450" t="str">
            <v>0</v>
          </cell>
          <cell r="AS1450">
            <v>0</v>
          </cell>
          <cell r="AT1450">
            <v>30160460</v>
          </cell>
          <cell r="AU1450">
            <v>0</v>
          </cell>
        </row>
        <row r="1451">
          <cell r="A1451">
            <v>288410825</v>
          </cell>
          <cell r="B1451" t="str">
            <v>Oficina de Sistemas</v>
          </cell>
          <cell r="C1451" t="str">
            <v>OSIS</v>
          </cell>
          <cell r="D1451" t="str">
            <v>OSIS_2025_ST</v>
          </cell>
          <cell r="E1451" t="str">
            <v>Tecnologia</v>
          </cell>
          <cell r="F1451" t="str">
            <v>Modernización tecnológica</v>
          </cell>
          <cell r="G1451" t="str">
            <v>Servicios tecnológicos</v>
          </cell>
          <cell r="H1451" t="str">
            <v>OSIS-Modernización tecnológica-Servicios tecnológicos</v>
          </cell>
          <cell r="I1451" t="str">
            <v>202300000000096</v>
          </cell>
          <cell r="J1451" t="str">
            <v>DIRECCIÓN TERRITORIAL CENTRAL</v>
          </cell>
          <cell r="K1451" t="str">
            <v>DANE CENTRAL</v>
          </cell>
          <cell r="L1451" t="str">
            <v>Talento Humano</v>
          </cell>
          <cell r="M1451" t="str">
            <v>Profesional</v>
          </cell>
          <cell r="N1451" t="str">
            <v>1</v>
          </cell>
          <cell r="O1451">
            <v>11</v>
          </cell>
          <cell r="P1451" t="str">
            <v>0</v>
          </cell>
          <cell r="Q1451" t="str">
            <v>11</v>
          </cell>
          <cell r="R1451">
            <v>100</v>
          </cell>
          <cell r="S1451">
            <v>7000000</v>
          </cell>
          <cell r="T1451" t="str">
            <v>2025-02-01 00:00:00</v>
          </cell>
          <cell r="U1451">
            <v>77000000</v>
          </cell>
          <cell r="V1451">
            <v>77000000</v>
          </cell>
          <cell r="W1451">
            <v>0</v>
          </cell>
          <cell r="X1451" t="str">
            <v>NO</v>
          </cell>
          <cell r="Y1451" t="str">
            <v>NO</v>
          </cell>
          <cell r="Z1451" t="str">
            <v>19225</v>
          </cell>
          <cell r="AA1451">
            <v>77000000</v>
          </cell>
          <cell r="AB1451">
            <v>0</v>
          </cell>
          <cell r="AC1451" t="str">
            <v>2123</v>
          </cell>
          <cell r="AD1451" t="str">
            <v>Oficina de Sistemas</v>
          </cell>
          <cell r="AF1451" t="str">
            <v>BÚSQUEDA  - -</v>
          </cell>
          <cell r="AG1451" t="str">
            <v>OSIS_10 - Gestionar y dar soporte técnico de las soluciones tecnológicas de producción estadísticas (PES) y Gestión Administrativa fortalecidas para mantener la disponibilidad de los servicios en los grupos de interés.</v>
          </cell>
          <cell r="AH1451">
            <v>1</v>
          </cell>
          <cell r="AI1451">
            <v>0</v>
          </cell>
          <cell r="AJ1451">
            <v>0</v>
          </cell>
          <cell r="AK1451">
            <v>0</v>
          </cell>
          <cell r="AL1451">
            <v>0</v>
          </cell>
          <cell r="AM1451">
            <v>1</v>
          </cell>
          <cell r="AN1451" t="str">
            <v>OSIS_10</v>
          </cell>
          <cell r="AO1451">
            <v>77000000</v>
          </cell>
          <cell r="AP1451" t="str">
            <v>0</v>
          </cell>
          <cell r="AQ1451">
            <v>0</v>
          </cell>
          <cell r="AR1451" t="str">
            <v>0</v>
          </cell>
          <cell r="AS1451">
            <v>0</v>
          </cell>
          <cell r="AT1451">
            <v>77000000</v>
          </cell>
          <cell r="AU1451">
            <v>0</v>
          </cell>
        </row>
        <row r="1452">
          <cell r="A1452">
            <v>288210825</v>
          </cell>
          <cell r="B1452" t="str">
            <v>Oficina de Sistemas</v>
          </cell>
          <cell r="C1452" t="str">
            <v>OSIS</v>
          </cell>
          <cell r="D1452" t="str">
            <v>OSIS_2025_ST</v>
          </cell>
          <cell r="E1452" t="str">
            <v>Tecnologia</v>
          </cell>
          <cell r="F1452" t="str">
            <v>Modernización tecnológica</v>
          </cell>
          <cell r="G1452" t="str">
            <v>Servicios tecnológicos</v>
          </cell>
          <cell r="H1452" t="str">
            <v>OSIS-Modernización tecnológica-Servicios tecnológicos</v>
          </cell>
          <cell r="I1452" t="str">
            <v>202300000000096</v>
          </cell>
          <cell r="J1452" t="str">
            <v>DIRECCIÓN TERRITORIAL CENTRAL</v>
          </cell>
          <cell r="K1452" t="str">
            <v>DANE CENTRAL</v>
          </cell>
          <cell r="L1452" t="str">
            <v>Talento Humano</v>
          </cell>
          <cell r="M1452" t="str">
            <v>Profesional Junior</v>
          </cell>
          <cell r="N1452" t="str">
            <v>1</v>
          </cell>
          <cell r="O1452">
            <v>11</v>
          </cell>
          <cell r="P1452" t="str">
            <v>0</v>
          </cell>
          <cell r="Q1452" t="str">
            <v>11</v>
          </cell>
          <cell r="R1452">
            <v>100</v>
          </cell>
          <cell r="S1452">
            <v>3963440</v>
          </cell>
          <cell r="T1452" t="str">
            <v>2025-02-01 00:00:00</v>
          </cell>
          <cell r="U1452">
            <v>43597840</v>
          </cell>
          <cell r="V1452">
            <v>43597840</v>
          </cell>
          <cell r="W1452">
            <v>0</v>
          </cell>
          <cell r="X1452" t="str">
            <v>NO</v>
          </cell>
          <cell r="Y1452" t="str">
            <v>NO</v>
          </cell>
          <cell r="Z1452" t="str">
            <v>53925</v>
          </cell>
          <cell r="AA1452">
            <v>43597840</v>
          </cell>
          <cell r="AB1452">
            <v>0</v>
          </cell>
          <cell r="AC1452" t="str">
            <v>1129</v>
          </cell>
          <cell r="AD1452" t="str">
            <v>Oficina de Sistemas</v>
          </cell>
          <cell r="AF1452" t="str">
            <v>VARGAS BAYONA CARLOS JAVIER - -</v>
          </cell>
          <cell r="AG1452" t="str">
            <v>OSIS_12 - Gestionar las solicitudes TIC analizando el desempeño de su atención y resolución, logrando la disponibilidad de los servicios TIC para el usuario final en la Entidad.</v>
          </cell>
          <cell r="AH1452">
            <v>1</v>
          </cell>
          <cell r="AI1452">
            <v>0</v>
          </cell>
          <cell r="AJ1452">
            <v>0</v>
          </cell>
          <cell r="AK1452">
            <v>0</v>
          </cell>
          <cell r="AL1452">
            <v>0</v>
          </cell>
          <cell r="AM1452">
            <v>1</v>
          </cell>
          <cell r="AN1452" t="str">
            <v>OSIS_12</v>
          </cell>
          <cell r="AO1452">
            <v>43597840</v>
          </cell>
          <cell r="AP1452" t="str">
            <v>0</v>
          </cell>
          <cell r="AQ1452">
            <v>0</v>
          </cell>
          <cell r="AR1452" t="str">
            <v>0</v>
          </cell>
          <cell r="AS1452">
            <v>0</v>
          </cell>
          <cell r="AT1452">
            <v>43597840</v>
          </cell>
          <cell r="AU1452">
            <v>0</v>
          </cell>
        </row>
        <row r="1453">
          <cell r="A1453">
            <v>288010825</v>
          </cell>
          <cell r="B1453" t="str">
            <v>Oficina de Sistemas</v>
          </cell>
          <cell r="C1453" t="str">
            <v>OSIS</v>
          </cell>
          <cell r="D1453" t="str">
            <v>OSIS_2025_ST</v>
          </cell>
          <cell r="E1453" t="str">
            <v>Tecnologia</v>
          </cell>
          <cell r="F1453" t="str">
            <v>Modernización tecnológica</v>
          </cell>
          <cell r="G1453" t="str">
            <v>Servicios tecnológicos</v>
          </cell>
          <cell r="H1453" t="str">
            <v>OSIS-Modernización tecnológica-Servicios tecnológicos</v>
          </cell>
          <cell r="I1453" t="str">
            <v>202300000000096</v>
          </cell>
          <cell r="J1453" t="str">
            <v>DIRECCIÓN TERRITORIAL CENTRAL</v>
          </cell>
          <cell r="K1453" t="str">
            <v>DANE CENTRAL</v>
          </cell>
          <cell r="L1453" t="str">
            <v>Talento Humano</v>
          </cell>
          <cell r="M1453" t="str">
            <v>Profesional Junior</v>
          </cell>
          <cell r="N1453" t="str">
            <v>1</v>
          </cell>
          <cell r="O1453">
            <v>11</v>
          </cell>
          <cell r="P1453" t="str">
            <v>0</v>
          </cell>
          <cell r="Q1453" t="str">
            <v>11</v>
          </cell>
          <cell r="R1453">
            <v>100</v>
          </cell>
          <cell r="S1453">
            <v>3963440</v>
          </cell>
          <cell r="T1453" t="str">
            <v>2025-02-01 00:00:00</v>
          </cell>
          <cell r="U1453">
            <v>43597840</v>
          </cell>
          <cell r="V1453">
            <v>43597840</v>
          </cell>
          <cell r="W1453">
            <v>0</v>
          </cell>
          <cell r="X1453" t="str">
            <v>NO</v>
          </cell>
          <cell r="Y1453" t="str">
            <v>NO</v>
          </cell>
          <cell r="Z1453" t="str">
            <v>53925</v>
          </cell>
          <cell r="AA1453">
            <v>43597840</v>
          </cell>
          <cell r="AB1453">
            <v>0</v>
          </cell>
          <cell r="AC1453" t="str">
            <v>1129</v>
          </cell>
          <cell r="AD1453" t="str">
            <v>Oficina de Sistemas</v>
          </cell>
          <cell r="AF1453" t="str">
            <v>CALDERÓN CASTAÑEDA LUIS ENRIQUE - -</v>
          </cell>
          <cell r="AG1453" t="str">
            <v>OSIS_12 - Gestionar las solicitudes TIC analizando el desempeño de su atención y resolución, logrando la disponibilidad de los servicios TIC para el usuario final en la Entidad.</v>
          </cell>
          <cell r="AH1453">
            <v>1</v>
          </cell>
          <cell r="AI1453">
            <v>0</v>
          </cell>
          <cell r="AJ1453">
            <v>0</v>
          </cell>
          <cell r="AK1453">
            <v>0</v>
          </cell>
          <cell r="AL1453">
            <v>0</v>
          </cell>
          <cell r="AM1453">
            <v>1</v>
          </cell>
          <cell r="AN1453" t="str">
            <v>OSIS_12</v>
          </cell>
          <cell r="AO1453">
            <v>43597840</v>
          </cell>
          <cell r="AP1453" t="str">
            <v>0</v>
          </cell>
          <cell r="AQ1453">
            <v>0</v>
          </cell>
          <cell r="AR1453" t="str">
            <v>0</v>
          </cell>
          <cell r="AS1453">
            <v>0</v>
          </cell>
          <cell r="AT1453">
            <v>43597840</v>
          </cell>
          <cell r="AU1453">
            <v>0</v>
          </cell>
        </row>
        <row r="1454">
          <cell r="A1454">
            <v>287810825</v>
          </cell>
          <cell r="B1454" t="str">
            <v>Oficina de Sistemas</v>
          </cell>
          <cell r="C1454" t="str">
            <v>OSIS</v>
          </cell>
          <cell r="D1454" t="str">
            <v>OSIS_2025_ST</v>
          </cell>
          <cell r="E1454" t="str">
            <v>Tecnologia</v>
          </cell>
          <cell r="F1454" t="str">
            <v>Modernización tecnológica</v>
          </cell>
          <cell r="G1454" t="str">
            <v>Servicios tecnológicos</v>
          </cell>
          <cell r="H1454" t="str">
            <v>OSIS-Modernización tecnológica-Servicios tecnológicos</v>
          </cell>
          <cell r="I1454" t="str">
            <v>202300000000096</v>
          </cell>
          <cell r="J1454" t="str">
            <v>DIRECCIÓN TERRITORIAL CENTRAL</v>
          </cell>
          <cell r="K1454" t="str">
            <v>DANE CENTRAL</v>
          </cell>
          <cell r="L1454" t="str">
            <v>Talento Humano</v>
          </cell>
          <cell r="M1454" t="str">
            <v>Técnico</v>
          </cell>
          <cell r="N1454" t="str">
            <v>1</v>
          </cell>
          <cell r="O1454">
            <v>11</v>
          </cell>
          <cell r="P1454" t="str">
            <v>15</v>
          </cell>
          <cell r="Q1454" t="str">
            <v>11.5</v>
          </cell>
          <cell r="R1454">
            <v>100</v>
          </cell>
          <cell r="S1454">
            <v>2741860</v>
          </cell>
          <cell r="T1454" t="str">
            <v>2025-01-15 00:00:00</v>
          </cell>
          <cell r="U1454">
            <v>31531390</v>
          </cell>
          <cell r="V1454">
            <v>31531390</v>
          </cell>
          <cell r="W1454">
            <v>0</v>
          </cell>
          <cell r="X1454" t="str">
            <v>NO</v>
          </cell>
          <cell r="Y1454" t="str">
            <v>NO</v>
          </cell>
          <cell r="Z1454" t="str">
            <v>51525</v>
          </cell>
          <cell r="AA1454">
            <v>31531390</v>
          </cell>
          <cell r="AB1454">
            <v>0</v>
          </cell>
          <cell r="AC1454" t="str">
            <v>1025</v>
          </cell>
          <cell r="AD1454" t="str">
            <v>Oficina de Sistemas</v>
          </cell>
          <cell r="AF1454" t="str">
            <v>VARGAS LEON OSCAR ALEJANDRO - -</v>
          </cell>
          <cell r="AG1454" t="str">
            <v>OSIS_12 - Gestionar las solicitudes TIC analizando el desempeño de su atención y resolución, logrando la disponibilidad de los servicios TIC para el usuario final en la Entidad.</v>
          </cell>
          <cell r="AH1454">
            <v>1</v>
          </cell>
          <cell r="AI1454">
            <v>0</v>
          </cell>
          <cell r="AJ1454">
            <v>0</v>
          </cell>
          <cell r="AK1454">
            <v>0</v>
          </cell>
          <cell r="AL1454">
            <v>0</v>
          </cell>
          <cell r="AM1454">
            <v>1</v>
          </cell>
          <cell r="AN1454" t="str">
            <v>OSIS_12</v>
          </cell>
          <cell r="AO1454">
            <v>31531390</v>
          </cell>
          <cell r="AP1454" t="str">
            <v>0</v>
          </cell>
          <cell r="AQ1454">
            <v>0</v>
          </cell>
          <cell r="AR1454" t="str">
            <v>0</v>
          </cell>
          <cell r="AS1454">
            <v>0</v>
          </cell>
          <cell r="AT1454">
            <v>31531390</v>
          </cell>
          <cell r="AU1454">
            <v>0</v>
          </cell>
        </row>
        <row r="1455">
          <cell r="A1455">
            <v>287710825</v>
          </cell>
          <cell r="B1455" t="str">
            <v>Oficina de Sistemas</v>
          </cell>
          <cell r="C1455" t="str">
            <v>OSIS</v>
          </cell>
          <cell r="D1455" t="str">
            <v>OSIS_2025_ST</v>
          </cell>
          <cell r="E1455" t="str">
            <v>Tecnologia</v>
          </cell>
          <cell r="F1455" t="str">
            <v>Modernización tecnológica</v>
          </cell>
          <cell r="G1455" t="str">
            <v>Servicios tecnológicos</v>
          </cell>
          <cell r="H1455" t="str">
            <v>OSIS-Modernización tecnológica-Servicios tecnológicos</v>
          </cell>
          <cell r="I1455" t="str">
            <v>202300000000096</v>
          </cell>
          <cell r="J1455" t="str">
            <v>DIRECCIÓN TERRITORIAL CENTRAL</v>
          </cell>
          <cell r="K1455" t="str">
            <v>DANE CENTRAL</v>
          </cell>
          <cell r="L1455" t="str">
            <v>Talento Humano</v>
          </cell>
          <cell r="M1455" t="str">
            <v>Técnico</v>
          </cell>
          <cell r="N1455" t="str">
            <v>1</v>
          </cell>
          <cell r="O1455">
            <v>11</v>
          </cell>
          <cell r="P1455" t="str">
            <v>0</v>
          </cell>
          <cell r="Q1455" t="str">
            <v>11</v>
          </cell>
          <cell r="R1455">
            <v>100</v>
          </cell>
          <cell r="S1455">
            <v>2741860</v>
          </cell>
          <cell r="T1455" t="str">
            <v>2025-01-15 00:00:00</v>
          </cell>
          <cell r="U1455">
            <v>30160460</v>
          </cell>
          <cell r="V1455">
            <v>30160460</v>
          </cell>
          <cell r="W1455">
            <v>0</v>
          </cell>
          <cell r="X1455" t="str">
            <v>NO</v>
          </cell>
          <cell r="Y1455" t="str">
            <v>NO</v>
          </cell>
          <cell r="Z1455" t="str">
            <v>51625</v>
          </cell>
          <cell r="AA1455">
            <v>30160460</v>
          </cell>
          <cell r="AB1455">
            <v>0</v>
          </cell>
          <cell r="AC1455" t="str">
            <v>1026</v>
          </cell>
          <cell r="AD1455" t="str">
            <v>Oficina de Sistemas</v>
          </cell>
          <cell r="AF1455" t="str">
            <v>ROMERO GONZALEZ VICTOR RAUL - -</v>
          </cell>
          <cell r="AG1455" t="str">
            <v>OSIS_12 - Gestionar las solicitudes TIC analizando el desempeño de su atención y resolución, logrando la disponibilidad de los servicios TIC para el usuario final en la Entidad.</v>
          </cell>
          <cell r="AH1455">
            <v>1</v>
          </cell>
          <cell r="AI1455">
            <v>0</v>
          </cell>
          <cell r="AJ1455">
            <v>0</v>
          </cell>
          <cell r="AK1455">
            <v>0</v>
          </cell>
          <cell r="AL1455">
            <v>0</v>
          </cell>
          <cell r="AM1455">
            <v>1</v>
          </cell>
          <cell r="AN1455" t="str">
            <v>OSIS_12</v>
          </cell>
          <cell r="AO1455">
            <v>30160460</v>
          </cell>
          <cell r="AP1455" t="str">
            <v>0</v>
          </cell>
          <cell r="AQ1455">
            <v>0</v>
          </cell>
          <cell r="AR1455" t="str">
            <v>0</v>
          </cell>
          <cell r="AS1455">
            <v>0</v>
          </cell>
          <cell r="AT1455">
            <v>30160460</v>
          </cell>
          <cell r="AU1455">
            <v>0</v>
          </cell>
        </row>
        <row r="1456">
          <cell r="A1456">
            <v>287410825</v>
          </cell>
          <cell r="B1456" t="str">
            <v>Oficina de Sistemas</v>
          </cell>
          <cell r="C1456" t="str">
            <v>OSIS</v>
          </cell>
          <cell r="D1456" t="str">
            <v>OSIS_2025_ST</v>
          </cell>
          <cell r="E1456" t="str">
            <v>Tecnologia</v>
          </cell>
          <cell r="F1456" t="str">
            <v>Modernización tecnológica</v>
          </cell>
          <cell r="G1456" t="str">
            <v>Servicios tecnológicos</v>
          </cell>
          <cell r="H1456" t="str">
            <v>OSIS-Modernización tecnológica-Servicios tecnológicos</v>
          </cell>
          <cell r="I1456" t="str">
            <v>202300000000096</v>
          </cell>
          <cell r="J1456" t="str">
            <v>DIRECCIÓN TERRITORIAL CENTRAL</v>
          </cell>
          <cell r="K1456" t="str">
            <v>DANE CENTRAL</v>
          </cell>
          <cell r="L1456" t="str">
            <v>Talento Humano</v>
          </cell>
          <cell r="M1456" t="str">
            <v>Técnico</v>
          </cell>
          <cell r="N1456" t="str">
            <v>1</v>
          </cell>
          <cell r="O1456">
            <v>11</v>
          </cell>
          <cell r="P1456" t="str">
            <v>0</v>
          </cell>
          <cell r="Q1456" t="str">
            <v>11</v>
          </cell>
          <cell r="R1456">
            <v>100</v>
          </cell>
          <cell r="S1456">
            <v>2741860</v>
          </cell>
          <cell r="T1456" t="str">
            <v>2025-01-15 00:00:00</v>
          </cell>
          <cell r="U1456">
            <v>30160460</v>
          </cell>
          <cell r="V1456">
            <v>30160460</v>
          </cell>
          <cell r="W1456">
            <v>0</v>
          </cell>
          <cell r="X1456" t="str">
            <v>NO</v>
          </cell>
          <cell r="Y1456" t="str">
            <v>NO</v>
          </cell>
          <cell r="Z1456" t="str">
            <v>51625</v>
          </cell>
          <cell r="AA1456">
            <v>30160460</v>
          </cell>
          <cell r="AB1456">
            <v>0</v>
          </cell>
          <cell r="AC1456" t="str">
            <v>1026</v>
          </cell>
          <cell r="AD1456" t="str">
            <v>Oficina de Sistemas</v>
          </cell>
          <cell r="AF1456" t="str">
            <v>GOYENECHE PENAGOS JIMMY WILLIAM - -</v>
          </cell>
          <cell r="AG1456" t="str">
            <v>OSIS_12 - Gestionar las solicitudes TIC analizando el desempeño de su atención y resolución, logrando la disponibilidad de los servicios TIC para el usuario final en la Entidad.</v>
          </cell>
          <cell r="AH1456">
            <v>1</v>
          </cell>
          <cell r="AI1456">
            <v>0</v>
          </cell>
          <cell r="AJ1456">
            <v>0</v>
          </cell>
          <cell r="AK1456">
            <v>0</v>
          </cell>
          <cell r="AL1456">
            <v>0</v>
          </cell>
          <cell r="AM1456">
            <v>1</v>
          </cell>
          <cell r="AN1456" t="str">
            <v>OSIS_12</v>
          </cell>
          <cell r="AO1456">
            <v>30160460</v>
          </cell>
          <cell r="AP1456" t="str">
            <v>0</v>
          </cell>
          <cell r="AQ1456">
            <v>0</v>
          </cell>
          <cell r="AR1456" t="str">
            <v>0</v>
          </cell>
          <cell r="AS1456">
            <v>0</v>
          </cell>
          <cell r="AT1456">
            <v>30160460</v>
          </cell>
          <cell r="AU1456">
            <v>0</v>
          </cell>
        </row>
        <row r="1457">
          <cell r="A1457">
            <v>287010825</v>
          </cell>
          <cell r="B1457" t="str">
            <v>Oficina de Sistemas</v>
          </cell>
          <cell r="C1457" t="str">
            <v>OSIS</v>
          </cell>
          <cell r="D1457" t="str">
            <v>OSIS_2025_ST</v>
          </cell>
          <cell r="E1457" t="str">
            <v>Tecnologia</v>
          </cell>
          <cell r="F1457" t="str">
            <v>Modernización tecnológica</v>
          </cell>
          <cell r="G1457" t="str">
            <v>Servicios tecnológicos</v>
          </cell>
          <cell r="H1457" t="str">
            <v>OSIS-Modernización tecnológica-Servicios tecnológicos</v>
          </cell>
          <cell r="I1457" t="str">
            <v>202300000000096</v>
          </cell>
          <cell r="J1457" t="str">
            <v>DIRECCIÓN TERRITORIAL CENTRAL</v>
          </cell>
          <cell r="K1457" t="str">
            <v>DANE CENTRAL</v>
          </cell>
          <cell r="L1457" t="str">
            <v>Talento Humano</v>
          </cell>
          <cell r="M1457" t="str">
            <v>Técnico</v>
          </cell>
          <cell r="N1457" t="str">
            <v>1</v>
          </cell>
          <cell r="O1457">
            <v>11</v>
          </cell>
          <cell r="P1457" t="str">
            <v>15</v>
          </cell>
          <cell r="Q1457" t="str">
            <v>11.5</v>
          </cell>
          <cell r="R1457">
            <v>100</v>
          </cell>
          <cell r="S1457">
            <v>2741860</v>
          </cell>
          <cell r="T1457" t="str">
            <v>2025-01-15 00:00:00</v>
          </cell>
          <cell r="U1457">
            <v>31531390</v>
          </cell>
          <cell r="V1457">
            <v>31531390</v>
          </cell>
          <cell r="W1457">
            <v>0</v>
          </cell>
          <cell r="X1457" t="str">
            <v>NO</v>
          </cell>
          <cell r="Y1457" t="str">
            <v>NO</v>
          </cell>
          <cell r="Z1457" t="str">
            <v>51525</v>
          </cell>
          <cell r="AA1457">
            <v>31531390</v>
          </cell>
          <cell r="AB1457">
            <v>0</v>
          </cell>
          <cell r="AC1457" t="str">
            <v>1025</v>
          </cell>
          <cell r="AD1457" t="str">
            <v>Oficina de Sistemas</v>
          </cell>
          <cell r="AF1457" t="str">
            <v>OLIVARES GIRALDO JUAN PABLO - -</v>
          </cell>
          <cell r="AG1457" t="str">
            <v>OSIS_12 - Gestionar las solicitudes TIC analizando el desempeño de su atención y resolución, logrando la disponibilidad de los servicios TIC para el usuario final en la Entidad.</v>
          </cell>
          <cell r="AH1457">
            <v>1</v>
          </cell>
          <cell r="AI1457">
            <v>0</v>
          </cell>
          <cell r="AJ1457">
            <v>0</v>
          </cell>
          <cell r="AK1457">
            <v>0</v>
          </cell>
          <cell r="AL1457">
            <v>0</v>
          </cell>
          <cell r="AM1457">
            <v>1</v>
          </cell>
          <cell r="AN1457" t="str">
            <v>OSIS_12</v>
          </cell>
          <cell r="AO1457">
            <v>31531390</v>
          </cell>
          <cell r="AP1457" t="str">
            <v>0</v>
          </cell>
          <cell r="AQ1457">
            <v>0</v>
          </cell>
          <cell r="AR1457" t="str">
            <v>0</v>
          </cell>
          <cell r="AS1457">
            <v>0</v>
          </cell>
          <cell r="AT1457">
            <v>31531390</v>
          </cell>
          <cell r="AU1457">
            <v>0</v>
          </cell>
        </row>
        <row r="1458">
          <cell r="A1458">
            <v>286910825</v>
          </cell>
          <cell r="B1458" t="str">
            <v>Oficina de Sistemas</v>
          </cell>
          <cell r="C1458" t="str">
            <v>OSIS</v>
          </cell>
          <cell r="D1458" t="str">
            <v>OSIS_2025_DPE</v>
          </cell>
          <cell r="E1458" t="str">
            <v>Tecnologia</v>
          </cell>
          <cell r="F1458" t="str">
            <v>Modernización tecnológica</v>
          </cell>
          <cell r="G1458" t="str">
            <v>Documentos para la planeación estratégica en TI</v>
          </cell>
          <cell r="H1458" t="str">
            <v>OSIS-Modernización tecnológica-Documentos para la planeación estratégica en TI</v>
          </cell>
          <cell r="I1458" t="str">
            <v>202300000000096</v>
          </cell>
          <cell r="J1458" t="str">
            <v>DIRECCIÓN TERRITORIAL CENTRAL</v>
          </cell>
          <cell r="K1458" t="str">
            <v>DANE CENTRAL</v>
          </cell>
          <cell r="L1458" t="str">
            <v>Talento Humano</v>
          </cell>
          <cell r="M1458" t="str">
            <v>Profesional</v>
          </cell>
          <cell r="N1458" t="str">
            <v>1</v>
          </cell>
          <cell r="O1458">
            <v>11</v>
          </cell>
          <cell r="P1458" t="str">
            <v>0</v>
          </cell>
          <cell r="Q1458" t="str">
            <v>11</v>
          </cell>
          <cell r="R1458">
            <v>100</v>
          </cell>
          <cell r="S1458">
            <v>5052150</v>
          </cell>
          <cell r="T1458" t="str">
            <v>2025-02-01 00:00:00</v>
          </cell>
          <cell r="U1458">
            <v>55573650</v>
          </cell>
          <cell r="V1458">
            <v>55573650</v>
          </cell>
          <cell r="W1458">
            <v>0</v>
          </cell>
          <cell r="X1458" t="str">
            <v>NO</v>
          </cell>
          <cell r="Y1458" t="str">
            <v>NO</v>
          </cell>
          <cell r="Z1458" t="str">
            <v>53325</v>
          </cell>
          <cell r="AA1458">
            <v>55573650</v>
          </cell>
          <cell r="AB1458">
            <v>0</v>
          </cell>
          <cell r="AC1458" t="str">
            <v>1030</v>
          </cell>
          <cell r="AD1458" t="str">
            <v>Oficina de Sistemas</v>
          </cell>
          <cell r="AF1458" t="str">
            <v>TRUJILLO SANCHEZ JULIAN DAVID  - -</v>
          </cell>
          <cell r="AG1458" t="str">
            <v>OSIS_02 - Ejecutar el Plan Estratégico de Tecnologías de la Información (PETI) actualizado para la vigencia 2025 y medir su avance a través del instrumento de control para fortalecer las capacidades de Gobierno de TI</v>
          </cell>
          <cell r="AH1458">
            <v>1</v>
          </cell>
          <cell r="AI1458">
            <v>0</v>
          </cell>
          <cell r="AJ1458">
            <v>0</v>
          </cell>
          <cell r="AK1458">
            <v>0</v>
          </cell>
          <cell r="AL1458">
            <v>0</v>
          </cell>
          <cell r="AM1458">
            <v>1</v>
          </cell>
          <cell r="AN1458" t="str">
            <v>OSIS_02</v>
          </cell>
          <cell r="AO1458">
            <v>55573650</v>
          </cell>
          <cell r="AP1458" t="str">
            <v>0</v>
          </cell>
          <cell r="AQ1458">
            <v>0</v>
          </cell>
          <cell r="AR1458" t="str">
            <v>0</v>
          </cell>
          <cell r="AS1458">
            <v>0</v>
          </cell>
          <cell r="AT1458">
            <v>55573650</v>
          </cell>
          <cell r="AU1458">
            <v>0</v>
          </cell>
        </row>
        <row r="1459">
          <cell r="A1459">
            <v>286810825</v>
          </cell>
          <cell r="B1459" t="str">
            <v>Oficina de Sistemas</v>
          </cell>
          <cell r="C1459" t="str">
            <v>OSIS</v>
          </cell>
          <cell r="D1459" t="str">
            <v>OSIS_2025_DPE</v>
          </cell>
          <cell r="E1459" t="str">
            <v>Tecnologia</v>
          </cell>
          <cell r="F1459" t="str">
            <v>Modernización tecnológica</v>
          </cell>
          <cell r="G1459" t="str">
            <v>Documentos para la planeación estratégica en TI</v>
          </cell>
          <cell r="H1459" t="str">
            <v>OSIS-Modernización tecnológica-Documentos para la planeación estratégica en TI</v>
          </cell>
          <cell r="I1459" t="str">
            <v>202300000000096</v>
          </cell>
          <cell r="J1459" t="str">
            <v>DIRECCIÓN TERRITORIAL CENTRAL</v>
          </cell>
          <cell r="K1459" t="str">
            <v>DANE CENTRAL</v>
          </cell>
          <cell r="L1459" t="str">
            <v>Talento Humano</v>
          </cell>
          <cell r="M1459" t="str">
            <v>Profesional</v>
          </cell>
          <cell r="N1459" t="str">
            <v>1</v>
          </cell>
          <cell r="O1459">
            <v>11</v>
          </cell>
          <cell r="P1459" t="str">
            <v>0</v>
          </cell>
          <cell r="Q1459" t="str">
            <v>11</v>
          </cell>
          <cell r="R1459">
            <v>100</v>
          </cell>
          <cell r="S1459">
            <v>6180000</v>
          </cell>
          <cell r="T1459" t="str">
            <v>2025-02-01 00:00:00</v>
          </cell>
          <cell r="U1459">
            <v>67980000</v>
          </cell>
          <cell r="V1459">
            <v>67980000</v>
          </cell>
          <cell r="W1459">
            <v>0</v>
          </cell>
          <cell r="X1459" t="str">
            <v>NO</v>
          </cell>
          <cell r="Y1459" t="str">
            <v>NO</v>
          </cell>
          <cell r="Z1459" t="str">
            <v>53225</v>
          </cell>
          <cell r="AA1459">
            <v>67980000</v>
          </cell>
          <cell r="AB1459">
            <v>0</v>
          </cell>
          <cell r="AC1459" t="str">
            <v>1029</v>
          </cell>
          <cell r="AD1459" t="str">
            <v>Oficina de Sistemas</v>
          </cell>
          <cell r="AF1459" t="str">
            <v>OLIVARES HERNANDEZ CLAUDIA LILIANA - -</v>
          </cell>
          <cell r="AG1459" t="str">
            <v>OSIS_03 - Adjudicar los contratos del Plan de anual de adquisiciones de la OSIS de la vigencia 2025 para fortalecer las capacidades Tics que habilitan las operaciones estadísticas y la gestión institucional, asegurando la prestación de los servicios en la entidad.</v>
          </cell>
          <cell r="AH1459">
            <v>1</v>
          </cell>
          <cell r="AI1459">
            <v>0</v>
          </cell>
          <cell r="AJ1459">
            <v>0</v>
          </cell>
          <cell r="AK1459">
            <v>0</v>
          </cell>
          <cell r="AL1459">
            <v>0</v>
          </cell>
          <cell r="AM1459">
            <v>1</v>
          </cell>
          <cell r="AN1459" t="str">
            <v>OSIS_03</v>
          </cell>
          <cell r="AO1459">
            <v>67980000</v>
          </cell>
          <cell r="AP1459" t="str">
            <v>0</v>
          </cell>
          <cell r="AQ1459">
            <v>0</v>
          </cell>
          <cell r="AR1459" t="str">
            <v>0</v>
          </cell>
          <cell r="AS1459">
            <v>0</v>
          </cell>
          <cell r="AT1459">
            <v>67980000</v>
          </cell>
          <cell r="AU1459">
            <v>0</v>
          </cell>
        </row>
        <row r="1460">
          <cell r="A1460">
            <v>286710825</v>
          </cell>
          <cell r="B1460" t="str">
            <v>Oficina de Sistemas</v>
          </cell>
          <cell r="C1460" t="str">
            <v>OSIS</v>
          </cell>
          <cell r="D1460" t="str">
            <v>OSIS_2025_DPE</v>
          </cell>
          <cell r="E1460" t="str">
            <v>Tecnologia</v>
          </cell>
          <cell r="F1460" t="str">
            <v>Modernización tecnológica</v>
          </cell>
          <cell r="G1460" t="str">
            <v>Documentos para la planeación estratégica en TI</v>
          </cell>
          <cell r="H1460" t="str">
            <v>OSIS-Modernización tecnológica-Documentos para la planeación estratégica en TI</v>
          </cell>
          <cell r="I1460" t="str">
            <v>202300000000096</v>
          </cell>
          <cell r="J1460" t="str">
            <v>DIRECCIÓN TERRITORIAL CENTRAL</v>
          </cell>
          <cell r="K1460" t="str">
            <v>DANE CENTRAL</v>
          </cell>
          <cell r="L1460" t="str">
            <v>Talento Humano</v>
          </cell>
          <cell r="M1460" t="str">
            <v>Profesional</v>
          </cell>
          <cell r="N1460" t="str">
            <v>1</v>
          </cell>
          <cell r="O1460">
            <v>11</v>
          </cell>
          <cell r="P1460" t="str">
            <v>0</v>
          </cell>
          <cell r="Q1460" t="str">
            <v>11</v>
          </cell>
          <cell r="R1460">
            <v>100</v>
          </cell>
          <cell r="S1460">
            <v>8240000</v>
          </cell>
          <cell r="T1460" t="str">
            <v>2025-02-01 00:00:00</v>
          </cell>
          <cell r="U1460">
            <v>90640000</v>
          </cell>
          <cell r="V1460">
            <v>90640000</v>
          </cell>
          <cell r="W1460">
            <v>0</v>
          </cell>
          <cell r="X1460" t="str">
            <v>NO</v>
          </cell>
          <cell r="Y1460" t="str">
            <v>NO</v>
          </cell>
          <cell r="Z1460" t="str">
            <v>53125</v>
          </cell>
          <cell r="AA1460">
            <v>90640000</v>
          </cell>
          <cell r="AB1460">
            <v>0</v>
          </cell>
          <cell r="AC1460" t="str">
            <v>1028</v>
          </cell>
          <cell r="AD1460" t="str">
            <v>Oficina de Sistemas</v>
          </cell>
          <cell r="AF1460" t="str">
            <v>CAMPOS CÁCERES DIEGO ANTONIO - -</v>
          </cell>
          <cell r="AG1460" t="str">
            <v>OSIS_16 - Ejecutar el PRY-01-08 Gobierno de datos en 2025 como parte del cumplimiento del plan nacional de infraestructura de datos</v>
          </cell>
          <cell r="AH1460">
            <v>1</v>
          </cell>
          <cell r="AI1460">
            <v>0</v>
          </cell>
          <cell r="AJ1460">
            <v>0</v>
          </cell>
          <cell r="AK1460">
            <v>0</v>
          </cell>
          <cell r="AL1460">
            <v>0</v>
          </cell>
          <cell r="AM1460">
            <v>1</v>
          </cell>
          <cell r="AN1460" t="str">
            <v>OSIS_16</v>
          </cell>
          <cell r="AO1460">
            <v>90640000</v>
          </cell>
          <cell r="AP1460" t="str">
            <v>0</v>
          </cell>
          <cell r="AQ1460">
            <v>0</v>
          </cell>
          <cell r="AR1460" t="str">
            <v>0</v>
          </cell>
          <cell r="AS1460">
            <v>0</v>
          </cell>
          <cell r="AT1460">
            <v>90640000</v>
          </cell>
          <cell r="AU1460">
            <v>0</v>
          </cell>
        </row>
        <row r="1461">
          <cell r="A1461">
            <v>286510825</v>
          </cell>
          <cell r="B1461" t="str">
            <v>Oficina de Sistemas</v>
          </cell>
          <cell r="C1461" t="str">
            <v>OSIS</v>
          </cell>
          <cell r="D1461" t="str">
            <v>OSIS_2025_DPE</v>
          </cell>
          <cell r="E1461" t="str">
            <v>Tecnologia</v>
          </cell>
          <cell r="F1461" t="str">
            <v>Modernización tecnológica</v>
          </cell>
          <cell r="G1461" t="str">
            <v>Documentos para la planeación estratégica en TI</v>
          </cell>
          <cell r="H1461" t="str">
            <v>OSIS-Modernización tecnológica-Documentos para la planeación estratégica en TI</v>
          </cell>
          <cell r="I1461" t="str">
            <v>202300000000096</v>
          </cell>
          <cell r="J1461" t="str">
            <v>DIRECCIÓN TERRITORIAL CENTRAL</v>
          </cell>
          <cell r="K1461" t="str">
            <v>DANE CENTRAL</v>
          </cell>
          <cell r="L1461" t="str">
            <v>Talento Humano</v>
          </cell>
          <cell r="M1461" t="str">
            <v>Profesional</v>
          </cell>
          <cell r="N1461" t="str">
            <v>1</v>
          </cell>
          <cell r="O1461">
            <v>11</v>
          </cell>
          <cell r="P1461" t="str">
            <v>15</v>
          </cell>
          <cell r="Q1461" t="str">
            <v>11.5</v>
          </cell>
          <cell r="R1461">
            <v>100</v>
          </cell>
          <cell r="S1461">
            <v>7725000</v>
          </cell>
          <cell r="T1461" t="str">
            <v>2025-01-15 00:00:00</v>
          </cell>
          <cell r="U1461">
            <v>88837500</v>
          </cell>
          <cell r="V1461">
            <v>88837500</v>
          </cell>
          <cell r="W1461">
            <v>0</v>
          </cell>
          <cell r="X1461" t="str">
            <v>NO</v>
          </cell>
          <cell r="Y1461" t="str">
            <v>NO</v>
          </cell>
          <cell r="Z1461" t="str">
            <v>42225</v>
          </cell>
          <cell r="AA1461">
            <v>88837500</v>
          </cell>
          <cell r="AB1461">
            <v>0</v>
          </cell>
          <cell r="AC1461" t="str">
            <v>538</v>
          </cell>
          <cell r="AD1461" t="str">
            <v>Oficina de Sistemas</v>
          </cell>
          <cell r="AF1461" t="str">
            <v>SIACHOQUE SALAMANCA ERIKA MILENA - -</v>
          </cell>
          <cell r="AG1461" t="str">
            <v>OSIS_18 - Ejecutar el  PRY-01-06 Gestión de uso y apropiación TIC en 2025 que habilita la gestión de datos y transformación digital en el DANE</v>
          </cell>
          <cell r="AH1461">
            <v>0.8</v>
          </cell>
          <cell r="AI1461" t="str">
            <v>OSIS_01 - Aumentar los índices de las políticas de gobierno y seguridad digital que permita mejorar el desempeño institucional de la Entidad en el MIPG</v>
          </cell>
          <cell r="AJ1461">
            <v>0.2</v>
          </cell>
          <cell r="AK1461">
            <v>0</v>
          </cell>
          <cell r="AL1461">
            <v>0</v>
          </cell>
          <cell r="AM1461">
            <v>1</v>
          </cell>
          <cell r="AN1461" t="str">
            <v>OSIS_18</v>
          </cell>
          <cell r="AO1461">
            <v>71070000</v>
          </cell>
          <cell r="AP1461" t="str">
            <v>OSIS_01</v>
          </cell>
          <cell r="AQ1461">
            <v>17767500</v>
          </cell>
          <cell r="AR1461" t="str">
            <v>0</v>
          </cell>
          <cell r="AS1461">
            <v>0</v>
          </cell>
          <cell r="AT1461">
            <v>88837500</v>
          </cell>
          <cell r="AU1461">
            <v>0</v>
          </cell>
        </row>
        <row r="1462">
          <cell r="A1462">
            <v>288310825</v>
          </cell>
          <cell r="B1462" t="str">
            <v>Oficina de Sistemas</v>
          </cell>
          <cell r="C1462" t="str">
            <v>OSIS</v>
          </cell>
          <cell r="D1462" t="str">
            <v>OSIS_2025_ST</v>
          </cell>
          <cell r="E1462" t="str">
            <v>Tecnologia</v>
          </cell>
          <cell r="F1462" t="str">
            <v>Modernización tecnológica</v>
          </cell>
          <cell r="G1462" t="str">
            <v>Servicios tecnológicos</v>
          </cell>
          <cell r="H1462" t="str">
            <v>OSIS-Modernización tecnológica-Servicios tecnológicos</v>
          </cell>
          <cell r="I1462" t="str">
            <v>202300000000096</v>
          </cell>
          <cell r="J1462" t="str">
            <v>DIRECCIÓN TERRITORIAL CENTRAL</v>
          </cell>
          <cell r="K1462" t="str">
            <v>DANE CENTRAL</v>
          </cell>
          <cell r="L1462" t="str">
            <v>Talento Humano</v>
          </cell>
          <cell r="M1462" t="str">
            <v>Profesional</v>
          </cell>
          <cell r="N1462" t="str">
            <v>1</v>
          </cell>
          <cell r="O1462">
            <v>9</v>
          </cell>
          <cell r="P1462" t="str">
            <v>27</v>
          </cell>
          <cell r="Q1462" t="str">
            <v>9.9000000000</v>
          </cell>
          <cell r="R1462">
            <v>100</v>
          </cell>
          <cell r="S1462">
            <v>6500000</v>
          </cell>
          <cell r="T1462" t="str">
            <v>2025-03-01</v>
          </cell>
          <cell r="U1462">
            <v>64350000</v>
          </cell>
          <cell r="V1462">
            <v>64350000</v>
          </cell>
          <cell r="W1462">
            <v>0</v>
          </cell>
          <cell r="X1462" t="str">
            <v>no</v>
          </cell>
          <cell r="Y1462" t="str">
            <v>no</v>
          </cell>
          <cell r="Z1462" t="str">
            <v>76125</v>
          </cell>
          <cell r="AA1462">
            <v>64350000</v>
          </cell>
          <cell r="AB1462">
            <v>0</v>
          </cell>
          <cell r="AC1462" t="str">
            <v>1983</v>
          </cell>
          <cell r="AD1462" t="str">
            <v>Oficina de Sistemas</v>
          </cell>
          <cell r="AF1462" t="str">
            <v>ADMINISTRADOR DE REDES - -</v>
          </cell>
          <cell r="AG1462" t="str">
            <v>OSIS_11 - Gestionar los Servicios y componentes de conectividad para operar y brindar disponibilidad de la red de comunicaciones de la Entidad a nivel nacional.</v>
          </cell>
          <cell r="AH1462">
            <v>1</v>
          </cell>
          <cell r="AI1462">
            <v>0</v>
          </cell>
          <cell r="AJ1462">
            <v>0</v>
          </cell>
          <cell r="AK1462">
            <v>0</v>
          </cell>
          <cell r="AL1462">
            <v>0</v>
          </cell>
          <cell r="AM1462">
            <v>1</v>
          </cell>
          <cell r="AN1462" t="str">
            <v>OSIS_11</v>
          </cell>
          <cell r="AO1462">
            <v>64350000</v>
          </cell>
          <cell r="AP1462" t="str">
            <v>0</v>
          </cell>
          <cell r="AQ1462">
            <v>0</v>
          </cell>
          <cell r="AR1462" t="str">
            <v>0</v>
          </cell>
          <cell r="AS1462">
            <v>0</v>
          </cell>
          <cell r="AT1462">
            <v>64350000</v>
          </cell>
          <cell r="AU1462">
            <v>0</v>
          </cell>
        </row>
        <row r="1463">
          <cell r="A1463">
            <v>288510825</v>
          </cell>
          <cell r="B1463" t="str">
            <v>Oficina de Sistemas</v>
          </cell>
          <cell r="C1463" t="str">
            <v>OSIS</v>
          </cell>
          <cell r="D1463" t="str">
            <v>OSIS_2025_ST</v>
          </cell>
          <cell r="E1463" t="str">
            <v>Tecnologia</v>
          </cell>
          <cell r="F1463" t="str">
            <v>Modernización tecnológica</v>
          </cell>
          <cell r="G1463" t="str">
            <v>Servicios tecnológicos</v>
          </cell>
          <cell r="H1463" t="str">
            <v>OSIS-Modernización tecnológica-Servicios tecnológicos</v>
          </cell>
          <cell r="I1463" t="str">
            <v>202300000000096</v>
          </cell>
          <cell r="J1463" t="str">
            <v>DIRECCIÓN TERRITORIAL CENTRAL</v>
          </cell>
          <cell r="K1463" t="str">
            <v>DANE CENTRAL</v>
          </cell>
          <cell r="L1463" t="str">
            <v>Talento Humano</v>
          </cell>
          <cell r="M1463" t="str">
            <v>Profesional Junior</v>
          </cell>
          <cell r="N1463" t="str">
            <v>1</v>
          </cell>
          <cell r="O1463">
            <v>10</v>
          </cell>
          <cell r="P1463" t="str">
            <v>13</v>
          </cell>
          <cell r="Q1463" t="str">
            <v>10.4333333333</v>
          </cell>
          <cell r="R1463">
            <v>100</v>
          </cell>
          <cell r="S1463">
            <v>3963440</v>
          </cell>
          <cell r="T1463" t="str">
            <v>2025-02-01</v>
          </cell>
          <cell r="U1463">
            <v>41351890.670000002</v>
          </cell>
          <cell r="V1463">
            <v>41351891</v>
          </cell>
          <cell r="W1463">
            <v>-0.32999999821186071</v>
          </cell>
          <cell r="X1463" t="str">
            <v>no</v>
          </cell>
          <cell r="Y1463" t="str">
            <v>no</v>
          </cell>
          <cell r="Z1463" t="str">
            <v>53425</v>
          </cell>
          <cell r="AA1463">
            <v>41351891</v>
          </cell>
          <cell r="AB1463">
            <v>-0.32999999821186071</v>
          </cell>
          <cell r="AC1463" t="str">
            <v>1134</v>
          </cell>
          <cell r="AD1463" t="str">
            <v>Oficina de Sistemas</v>
          </cell>
          <cell r="AF1463" t="str">
            <v>VERGARA MENDEZ LILIANA CAROLINA - -</v>
          </cell>
          <cell r="AG1463" t="str">
            <v>OSIS_12 - Gestionar las solicitudes TIC analizando el desempeño de su atención y resolución, logrando la disponibilidad de los servicios TIC para el usuario final en la Entidad.</v>
          </cell>
          <cell r="AH1463">
            <v>1</v>
          </cell>
          <cell r="AI1463">
            <v>0</v>
          </cell>
          <cell r="AJ1463">
            <v>0</v>
          </cell>
          <cell r="AK1463">
            <v>0</v>
          </cell>
          <cell r="AL1463">
            <v>0</v>
          </cell>
          <cell r="AM1463">
            <v>1</v>
          </cell>
          <cell r="AN1463" t="str">
            <v>OSIS_12</v>
          </cell>
          <cell r="AO1463">
            <v>41351890.670000002</v>
          </cell>
          <cell r="AP1463" t="str">
            <v>0</v>
          </cell>
          <cell r="AQ1463">
            <v>0</v>
          </cell>
          <cell r="AR1463" t="str">
            <v>0</v>
          </cell>
          <cell r="AS1463">
            <v>0</v>
          </cell>
          <cell r="AT1463">
            <v>41351890.670000002</v>
          </cell>
          <cell r="AU1463">
            <v>0</v>
          </cell>
        </row>
        <row r="1464">
          <cell r="A1464">
            <v>287510825</v>
          </cell>
          <cell r="B1464" t="str">
            <v>Oficina de Sistemas</v>
          </cell>
          <cell r="C1464" t="str">
            <v>OSIS</v>
          </cell>
          <cell r="D1464" t="str">
            <v>OSIS_2025_ST</v>
          </cell>
          <cell r="E1464" t="str">
            <v>Tecnologia</v>
          </cell>
          <cell r="F1464" t="str">
            <v>Modernización tecnológica</v>
          </cell>
          <cell r="G1464" t="str">
            <v>Servicios tecnológicos</v>
          </cell>
          <cell r="H1464" t="str">
            <v>OSIS-Modernización tecnológica-Servicios tecnológicos</v>
          </cell>
          <cell r="I1464" t="str">
            <v>202300000000096</v>
          </cell>
          <cell r="J1464" t="str">
            <v>DIRECCIÓN TERRITORIAL CENTRAL</v>
          </cell>
          <cell r="K1464" t="str">
            <v>DANE CENTRAL</v>
          </cell>
          <cell r="L1464" t="str">
            <v>Talento Humano</v>
          </cell>
          <cell r="M1464" t="str">
            <v>Profesional</v>
          </cell>
          <cell r="N1464" t="str">
            <v>1</v>
          </cell>
          <cell r="O1464">
            <v>11</v>
          </cell>
          <cell r="P1464" t="str">
            <v>1</v>
          </cell>
          <cell r="Q1464" t="str">
            <v>11.0333333333</v>
          </cell>
          <cell r="R1464">
            <v>100</v>
          </cell>
          <cell r="S1464">
            <v>9785000</v>
          </cell>
          <cell r="T1464" t="str">
            <v>2025-01-15</v>
          </cell>
          <cell r="U1464">
            <v>107961166.67</v>
          </cell>
          <cell r="V1464">
            <v>107961167</v>
          </cell>
          <cell r="W1464">
            <v>-0.32999999821186071</v>
          </cell>
          <cell r="X1464" t="str">
            <v>no</v>
          </cell>
          <cell r="Y1464" t="str">
            <v>no</v>
          </cell>
          <cell r="Z1464" t="str">
            <v>41425</v>
          </cell>
          <cell r="AA1464">
            <v>107961167</v>
          </cell>
          <cell r="AB1464">
            <v>-0.32999999821186071</v>
          </cell>
          <cell r="AC1464" t="str">
            <v>702</v>
          </cell>
          <cell r="AD1464" t="str">
            <v>Oficina de Sistemas</v>
          </cell>
          <cell r="AF1464" t="str">
            <v>RODRIGUEZ GOMEZ WILMAN ESNEY - -</v>
          </cell>
          <cell r="AG1464" t="str">
            <v>OSIS_10 - Gestionar y dar soporte técnico de las soluciones tecnológicas de producción estadísticas (PES) y Gestión Administrativa fortalecidas para mantener la disponibilidad de los servicios en los grupos de interés.</v>
          </cell>
          <cell r="AH1464">
            <v>1</v>
          </cell>
          <cell r="AI1464">
            <v>0</v>
          </cell>
          <cell r="AJ1464">
            <v>0</v>
          </cell>
          <cell r="AK1464">
            <v>0</v>
          </cell>
          <cell r="AL1464">
            <v>0</v>
          </cell>
          <cell r="AM1464">
            <v>1</v>
          </cell>
          <cell r="AN1464" t="str">
            <v>OSIS_10</v>
          </cell>
          <cell r="AO1464">
            <v>107961166.67</v>
          </cell>
          <cell r="AP1464" t="str">
            <v>0</v>
          </cell>
          <cell r="AQ1464">
            <v>0</v>
          </cell>
          <cell r="AR1464" t="str">
            <v>0</v>
          </cell>
          <cell r="AS1464">
            <v>0</v>
          </cell>
          <cell r="AT1464">
            <v>107961166.67</v>
          </cell>
          <cell r="AU1464">
            <v>0</v>
          </cell>
        </row>
        <row r="1465">
          <cell r="A1465">
            <v>287610825</v>
          </cell>
          <cell r="B1465" t="str">
            <v>Oficina de Sistemas</v>
          </cell>
          <cell r="C1465" t="str">
            <v>OSIS</v>
          </cell>
          <cell r="D1465" t="str">
            <v>OSIS_2025_ST</v>
          </cell>
          <cell r="E1465" t="str">
            <v>Tecnologia</v>
          </cell>
          <cell r="F1465" t="str">
            <v>Modernización tecnológica</v>
          </cell>
          <cell r="G1465" t="str">
            <v>Servicios tecnológicos</v>
          </cell>
          <cell r="H1465" t="str">
            <v>OSIS-Modernización tecnológica-Servicios tecnológicos</v>
          </cell>
          <cell r="I1465" t="str">
            <v>202300000000096</v>
          </cell>
          <cell r="J1465" t="str">
            <v>DIRECCIÓN TERRITORIAL CENTRAL</v>
          </cell>
          <cell r="K1465" t="str">
            <v>DANE CENTRAL</v>
          </cell>
          <cell r="L1465" t="str">
            <v>Talento Humano</v>
          </cell>
          <cell r="M1465" t="str">
            <v>Profesional Junior</v>
          </cell>
          <cell r="N1465" t="str">
            <v>1</v>
          </cell>
          <cell r="O1465">
            <v>11</v>
          </cell>
          <cell r="P1465" t="str">
            <v>2</v>
          </cell>
          <cell r="Q1465" t="str">
            <v>11.0666666667</v>
          </cell>
          <cell r="R1465">
            <v>100</v>
          </cell>
          <cell r="S1465">
            <v>3787310</v>
          </cell>
          <cell r="T1465" t="str">
            <v>2025-01-15</v>
          </cell>
          <cell r="U1465">
            <v>41912897.329999998</v>
          </cell>
          <cell r="V1465">
            <v>41912897.329999998</v>
          </cell>
          <cell r="W1465">
            <v>0</v>
          </cell>
          <cell r="X1465" t="str">
            <v>no</v>
          </cell>
          <cell r="Y1465" t="str">
            <v>no</v>
          </cell>
          <cell r="Z1465" t="str">
            <v>44425</v>
          </cell>
          <cell r="AA1465">
            <v>41912897.329999998</v>
          </cell>
          <cell r="AB1465">
            <v>0</v>
          </cell>
          <cell r="AC1465" t="str">
            <v>703</v>
          </cell>
          <cell r="AD1465" t="str">
            <v>Oficina de Sistemas</v>
          </cell>
          <cell r="AF1465" t="str">
            <v>ROMERO GACHA DAYANA - -</v>
          </cell>
          <cell r="AG1465" t="str">
            <v>OSIS_12 - Gestionar las solicitudes TIC analizando el desempeño de su atención y resolución, logrando la disponibilidad de los servicios TIC para el usuario final en la Entidad.</v>
          </cell>
          <cell r="AH1465">
            <v>1</v>
          </cell>
          <cell r="AI1465">
            <v>0</v>
          </cell>
          <cell r="AJ1465">
            <v>0</v>
          </cell>
          <cell r="AK1465">
            <v>0</v>
          </cell>
          <cell r="AL1465">
            <v>0</v>
          </cell>
          <cell r="AM1465">
            <v>1</v>
          </cell>
          <cell r="AN1465" t="str">
            <v>OSIS_12</v>
          </cell>
          <cell r="AO1465">
            <v>41912897.329999998</v>
          </cell>
          <cell r="AP1465" t="str">
            <v>0</v>
          </cell>
          <cell r="AQ1465">
            <v>0</v>
          </cell>
          <cell r="AR1465" t="str">
            <v>0</v>
          </cell>
          <cell r="AS1465">
            <v>0</v>
          </cell>
          <cell r="AT1465">
            <v>41912897.329999998</v>
          </cell>
          <cell r="AU1465">
            <v>0</v>
          </cell>
        </row>
        <row r="1466">
          <cell r="A1466">
            <v>287910825</v>
          </cell>
          <cell r="B1466" t="str">
            <v>Oficina de Sistemas</v>
          </cell>
          <cell r="C1466" t="str">
            <v>OSIS</v>
          </cell>
          <cell r="D1466" t="str">
            <v>OSIS_2025_ST</v>
          </cell>
          <cell r="E1466" t="str">
            <v>Tecnologia</v>
          </cell>
          <cell r="F1466" t="str">
            <v>Modernización tecnológica</v>
          </cell>
          <cell r="G1466" t="str">
            <v>Servicios tecnológicos</v>
          </cell>
          <cell r="H1466" t="str">
            <v>OSIS-Modernización tecnológica-Servicios tecnológicos</v>
          </cell>
          <cell r="I1466" t="str">
            <v>202300000000096</v>
          </cell>
          <cell r="J1466" t="str">
            <v>DIRECCIÓN TERRITORIAL CENTRAL</v>
          </cell>
          <cell r="K1466" t="str">
            <v>DANE CENTRAL</v>
          </cell>
          <cell r="L1466" t="str">
            <v>Talento Humano</v>
          </cell>
          <cell r="M1466" t="str">
            <v>Encuestador Basico</v>
          </cell>
          <cell r="N1466" t="str">
            <v>1</v>
          </cell>
          <cell r="O1466">
            <v>10</v>
          </cell>
          <cell r="P1466" t="str">
            <v>21</v>
          </cell>
          <cell r="Q1466" t="str">
            <v>10.7000000000</v>
          </cell>
          <cell r="R1466">
            <v>100</v>
          </cell>
          <cell r="S1466">
            <v>2741860</v>
          </cell>
          <cell r="T1466" t="str">
            <v>2025-02-01</v>
          </cell>
          <cell r="U1466">
            <v>29337902</v>
          </cell>
          <cell r="V1466">
            <v>29337902</v>
          </cell>
          <cell r="W1466">
            <v>0</v>
          </cell>
          <cell r="X1466" t="str">
            <v>no</v>
          </cell>
          <cell r="Y1466" t="str">
            <v>no</v>
          </cell>
          <cell r="Z1466" t="str">
            <v>53725</v>
          </cell>
          <cell r="AA1466">
            <v>29337902</v>
          </cell>
          <cell r="AB1466">
            <v>0</v>
          </cell>
          <cell r="AC1466" t="str">
            <v>1128</v>
          </cell>
          <cell r="AD1466" t="str">
            <v>Oficina de Sistemas</v>
          </cell>
          <cell r="AF1466" t="str">
            <v>BRICEÑO CARREÑO ROCIO DE JESUS - -</v>
          </cell>
          <cell r="AG1466" t="str">
            <v>OSIS_12 - Gestionar las solicitudes TIC analizando el desempeño de su atención y resolución, logrando la disponibilidad de los servicios TIC para el usuario final en la Entidad.</v>
          </cell>
          <cell r="AH1466">
            <v>1</v>
          </cell>
          <cell r="AI1466">
            <v>0</v>
          </cell>
          <cell r="AJ1466">
            <v>0</v>
          </cell>
          <cell r="AK1466">
            <v>0</v>
          </cell>
          <cell r="AL1466">
            <v>0</v>
          </cell>
          <cell r="AM1466">
            <v>1</v>
          </cell>
          <cell r="AN1466" t="str">
            <v>OSIS_12</v>
          </cell>
          <cell r="AO1466">
            <v>29337902</v>
          </cell>
          <cell r="AP1466" t="str">
            <v>0</v>
          </cell>
          <cell r="AQ1466">
            <v>0</v>
          </cell>
          <cell r="AR1466" t="str">
            <v>0</v>
          </cell>
          <cell r="AS1466">
            <v>0</v>
          </cell>
          <cell r="AT1466">
            <v>29337902</v>
          </cell>
          <cell r="AU1466">
            <v>0</v>
          </cell>
        </row>
        <row r="1467">
          <cell r="A1467">
            <v>286410825</v>
          </cell>
          <cell r="B1467" t="str">
            <v>Oficina de Sistemas</v>
          </cell>
          <cell r="C1467" t="str">
            <v>OSIS</v>
          </cell>
          <cell r="D1467" t="str">
            <v>OSIS_2025_SIA</v>
          </cell>
          <cell r="E1467" t="str">
            <v>Tecnologia</v>
          </cell>
          <cell r="F1467" t="str">
            <v>Modernización tecnológica</v>
          </cell>
          <cell r="G1467" t="str">
            <v>Servicios de información actualizados</v>
          </cell>
          <cell r="H1467" t="str">
            <v>OSIS-Modernización tecnológica-Servicios de información actualizados</v>
          </cell>
          <cell r="I1467" t="str">
            <v>202300000000096</v>
          </cell>
          <cell r="J1467" t="str">
            <v>DIRECCIÓN TERRITORIAL CENTRAL</v>
          </cell>
          <cell r="K1467" t="str">
            <v>DANE CENTRAL</v>
          </cell>
          <cell r="L1467" t="str">
            <v>Talento Humano</v>
          </cell>
          <cell r="M1467" t="str">
            <v>Profesional</v>
          </cell>
          <cell r="N1467" t="str">
            <v>1</v>
          </cell>
          <cell r="O1467">
            <v>11</v>
          </cell>
          <cell r="P1467" t="str">
            <v>0</v>
          </cell>
          <cell r="Q1467" t="str">
            <v>11</v>
          </cell>
          <cell r="R1467">
            <v>100</v>
          </cell>
          <cell r="S1467">
            <v>8981600</v>
          </cell>
          <cell r="T1467" t="str">
            <v>2025-01-15 00:00:00</v>
          </cell>
          <cell r="U1467">
            <v>98797600</v>
          </cell>
          <cell r="V1467">
            <v>98797600</v>
          </cell>
          <cell r="W1467">
            <v>0</v>
          </cell>
          <cell r="X1467" t="str">
            <v>NO</v>
          </cell>
          <cell r="Y1467" t="str">
            <v>NO</v>
          </cell>
          <cell r="Z1467" t="str">
            <v>17825</v>
          </cell>
          <cell r="AA1467">
            <v>98797600</v>
          </cell>
          <cell r="AB1467">
            <v>0</v>
          </cell>
          <cell r="AC1467" t="str">
            <v>2104</v>
          </cell>
          <cell r="AD1467" t="str">
            <v>Oficina de Sistemas</v>
          </cell>
          <cell r="AF1467" t="str">
            <v>PRIORIZADO_SOTO ORJUELA JUAN CARLOS - -</v>
          </cell>
          <cell r="AG1467"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67">
            <v>0.4</v>
          </cell>
          <cell r="AI1467"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67">
            <v>0.2</v>
          </cell>
          <cell r="AK1467"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467">
            <v>0.4</v>
          </cell>
          <cell r="AM1467">
            <v>1</v>
          </cell>
          <cell r="AN1467" t="str">
            <v>OSIS_14</v>
          </cell>
          <cell r="AO1467">
            <v>39519040</v>
          </cell>
          <cell r="AP1467" t="str">
            <v>OSIS_15</v>
          </cell>
          <cell r="AQ1467">
            <v>19759520</v>
          </cell>
          <cell r="AR1467" t="str">
            <v>OSIS_13</v>
          </cell>
          <cell r="AS1467">
            <v>39519040</v>
          </cell>
          <cell r="AT1467">
            <v>98797600</v>
          </cell>
          <cell r="AU1467">
            <v>0</v>
          </cell>
        </row>
        <row r="1468">
          <cell r="A1468">
            <v>287110825</v>
          </cell>
          <cell r="B1468" t="str">
            <v>Oficina de Sistemas</v>
          </cell>
          <cell r="C1468" t="str">
            <v>OSIS</v>
          </cell>
          <cell r="D1468" t="str">
            <v>OSIS_2025_ST</v>
          </cell>
          <cell r="E1468" t="str">
            <v>Tecnologia</v>
          </cell>
          <cell r="F1468" t="str">
            <v>Modernización tecnológica</v>
          </cell>
          <cell r="G1468" t="str">
            <v>Servicios tecnológicos</v>
          </cell>
          <cell r="H1468" t="str">
            <v>OSIS-Modernización tecnológica-Servicios tecnológicos</v>
          </cell>
          <cell r="I1468" t="str">
            <v>202300000000096</v>
          </cell>
          <cell r="J1468" t="str">
            <v>DIRECCIÓN TERRITORIAL CENTRAL</v>
          </cell>
          <cell r="K1468" t="str">
            <v>DANE CENTRAL</v>
          </cell>
          <cell r="L1468" t="str">
            <v>Talento Humano</v>
          </cell>
          <cell r="M1468" t="str">
            <v>Profesional</v>
          </cell>
          <cell r="N1468" t="str">
            <v>1</v>
          </cell>
          <cell r="O1468">
            <v>10</v>
          </cell>
          <cell r="P1468" t="str">
            <v>6</v>
          </cell>
          <cell r="Q1468" t="str">
            <v>10.2000000000</v>
          </cell>
          <cell r="R1468">
            <v>100</v>
          </cell>
          <cell r="S1468">
            <v>7210000</v>
          </cell>
          <cell r="T1468" t="str">
            <v>2025-01-15</v>
          </cell>
          <cell r="U1468">
            <v>73542000</v>
          </cell>
          <cell r="V1468">
            <v>73542000</v>
          </cell>
          <cell r="W1468">
            <v>0</v>
          </cell>
          <cell r="X1468" t="str">
            <v>no</v>
          </cell>
          <cell r="Y1468" t="str">
            <v>no</v>
          </cell>
          <cell r="Z1468" t="str">
            <v>42125</v>
          </cell>
          <cell r="AA1468">
            <v>73542000</v>
          </cell>
          <cell r="AB1468">
            <v>0</v>
          </cell>
          <cell r="AC1468" t="str">
            <v>539</v>
          </cell>
          <cell r="AD1468" t="str">
            <v>Oficina de Sistemas</v>
          </cell>
          <cell r="AF1468" t="str">
            <v>BOCANEGRA CARO JUAN CARLOS - -</v>
          </cell>
          <cell r="AG1468" t="str">
            <v>OSIS_08 - Gestionar los controles lógicos de seguridad digital gestionados que apoyen la estrategia del MSPI de la Entidad a demanda</v>
          </cell>
          <cell r="AH1468">
            <v>1</v>
          </cell>
          <cell r="AI1468">
            <v>0</v>
          </cell>
          <cell r="AJ1468">
            <v>0</v>
          </cell>
          <cell r="AK1468">
            <v>0</v>
          </cell>
          <cell r="AL1468">
            <v>0</v>
          </cell>
          <cell r="AM1468">
            <v>1</v>
          </cell>
          <cell r="AN1468" t="str">
            <v>OSIS_08</v>
          </cell>
          <cell r="AO1468">
            <v>73542000</v>
          </cell>
          <cell r="AP1468" t="str">
            <v>0</v>
          </cell>
          <cell r="AQ1468">
            <v>0</v>
          </cell>
          <cell r="AR1468" t="str">
            <v>0</v>
          </cell>
          <cell r="AS1468">
            <v>0</v>
          </cell>
          <cell r="AT1468">
            <v>73542000</v>
          </cell>
          <cell r="AU1468">
            <v>0</v>
          </cell>
        </row>
        <row r="1469">
          <cell r="A1469">
            <v>287310825</v>
          </cell>
          <cell r="B1469" t="str">
            <v>Oficina de Sistemas</v>
          </cell>
          <cell r="C1469" t="str">
            <v>OSIS</v>
          </cell>
          <cell r="D1469" t="str">
            <v>OSIS_2025_ST</v>
          </cell>
          <cell r="E1469" t="str">
            <v>Tecnologia</v>
          </cell>
          <cell r="F1469" t="str">
            <v>Modernización tecnológica</v>
          </cell>
          <cell r="G1469" t="str">
            <v>Servicios tecnológicos</v>
          </cell>
          <cell r="H1469" t="str">
            <v>OSIS-Modernización tecnológica-Servicios tecnológicos</v>
          </cell>
          <cell r="I1469" t="str">
            <v>202300000000096</v>
          </cell>
          <cell r="J1469" t="str">
            <v>DIRECCIÓN TERRITORIAL CENTRAL</v>
          </cell>
          <cell r="K1469" t="str">
            <v>DANE CENTRAL</v>
          </cell>
          <cell r="L1469" t="str">
            <v>Talento Humano</v>
          </cell>
          <cell r="M1469" t="str">
            <v>Profesional</v>
          </cell>
          <cell r="N1469" t="str">
            <v>1</v>
          </cell>
          <cell r="O1469">
            <v>9</v>
          </cell>
          <cell r="P1469" t="str">
            <v>24</v>
          </cell>
          <cell r="Q1469" t="str">
            <v>9.8000000000</v>
          </cell>
          <cell r="R1469">
            <v>100</v>
          </cell>
          <cell r="S1469">
            <v>8900000</v>
          </cell>
          <cell r="T1469" t="str">
            <v>2025-01-15</v>
          </cell>
          <cell r="U1469">
            <v>87220000</v>
          </cell>
          <cell r="V1469">
            <v>87220000</v>
          </cell>
          <cell r="W1469">
            <v>0</v>
          </cell>
          <cell r="X1469" t="str">
            <v>no</v>
          </cell>
          <cell r="Y1469" t="str">
            <v>no</v>
          </cell>
          <cell r="Z1469" t="str">
            <v>58925</v>
          </cell>
          <cell r="AA1469">
            <v>87220000</v>
          </cell>
          <cell r="AB1469">
            <v>0</v>
          </cell>
          <cell r="AC1469" t="str">
            <v>1230</v>
          </cell>
          <cell r="AD1469" t="str">
            <v>Oficina de Sistemas</v>
          </cell>
          <cell r="AF1469" t="str">
            <v>COLMENARES BRIONES ALAN WILMER - -</v>
          </cell>
          <cell r="AG1469" t="str">
            <v>OSIS_10 - Gestionar y dar soporte técnico de las soluciones tecnológicas de producción estadísticas (PES) y Gestión Administrativa fortalecidas para mantener la disponibilidad de los servicios en los grupos de interés.</v>
          </cell>
          <cell r="AH1469">
            <v>1</v>
          </cell>
          <cell r="AI1469">
            <v>0</v>
          </cell>
          <cell r="AJ1469">
            <v>0</v>
          </cell>
          <cell r="AK1469">
            <v>0</v>
          </cell>
          <cell r="AL1469">
            <v>0</v>
          </cell>
          <cell r="AM1469">
            <v>1</v>
          </cell>
          <cell r="AN1469" t="str">
            <v>OSIS_10</v>
          </cell>
          <cell r="AO1469">
            <v>87220000</v>
          </cell>
          <cell r="AP1469" t="str">
            <v>0</v>
          </cell>
          <cell r="AQ1469">
            <v>0</v>
          </cell>
          <cell r="AR1469" t="str">
            <v>0</v>
          </cell>
          <cell r="AS1469">
            <v>0</v>
          </cell>
          <cell r="AT1469">
            <v>87220000</v>
          </cell>
          <cell r="AU1469">
            <v>0</v>
          </cell>
        </row>
        <row r="1470">
          <cell r="A1470">
            <v>286310825</v>
          </cell>
          <cell r="B1470" t="str">
            <v>Oficina de Sistemas</v>
          </cell>
          <cell r="C1470" t="str">
            <v>OSIS</v>
          </cell>
          <cell r="D1470" t="str">
            <v>OSIS_2025_SIA</v>
          </cell>
          <cell r="E1470" t="str">
            <v>Tecnologia</v>
          </cell>
          <cell r="F1470" t="str">
            <v>Modernización tecnológica</v>
          </cell>
          <cell r="G1470" t="str">
            <v>Servicios de información actualizados</v>
          </cell>
          <cell r="H1470" t="str">
            <v>OSIS-Modernización tecnológica-Servicios de información actualizados</v>
          </cell>
          <cell r="I1470" t="str">
            <v>202300000000096</v>
          </cell>
          <cell r="J1470" t="str">
            <v>DIRECCIÓN TERRITORIAL CENTRAL</v>
          </cell>
          <cell r="K1470" t="str">
            <v>DANE CENTRAL</v>
          </cell>
          <cell r="L1470" t="str">
            <v>Talento Humano</v>
          </cell>
          <cell r="M1470" t="str">
            <v>Profesional</v>
          </cell>
          <cell r="N1470" t="str">
            <v>1</v>
          </cell>
          <cell r="O1470">
            <v>11</v>
          </cell>
          <cell r="P1470" t="str">
            <v>0</v>
          </cell>
          <cell r="Q1470" t="str">
            <v>11</v>
          </cell>
          <cell r="R1470">
            <v>100</v>
          </cell>
          <cell r="S1470">
            <v>6440590</v>
          </cell>
          <cell r="T1470" t="str">
            <v>2025-01-15 00:00:00</v>
          </cell>
          <cell r="U1470">
            <v>70846490</v>
          </cell>
          <cell r="V1470">
            <v>70846490</v>
          </cell>
          <cell r="W1470">
            <v>0</v>
          </cell>
          <cell r="X1470" t="str">
            <v>NO</v>
          </cell>
          <cell r="Y1470" t="str">
            <v>NO</v>
          </cell>
          <cell r="Z1470" t="str">
            <v>19325</v>
          </cell>
          <cell r="AA1470">
            <v>70846490</v>
          </cell>
          <cell r="AB1470">
            <v>0</v>
          </cell>
          <cell r="AC1470" t="str">
            <v>2103</v>
          </cell>
          <cell r="AD1470" t="str">
            <v>Oficina de Sistemas</v>
          </cell>
          <cell r="AF1470" t="str">
            <v>PRIORIZADO_BOLIVAR JARAMILLO DIANA CAROLINA - -</v>
          </cell>
          <cell r="AG1470"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70">
            <v>0.8</v>
          </cell>
          <cell r="AI1470"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70">
            <v>0.1</v>
          </cell>
          <cell r="AK1470"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470">
            <v>0.1</v>
          </cell>
          <cell r="AM1470">
            <v>1</v>
          </cell>
          <cell r="AN1470" t="str">
            <v>OSIS_14</v>
          </cell>
          <cell r="AO1470">
            <v>56677192</v>
          </cell>
          <cell r="AP1470" t="str">
            <v>OSIS_15</v>
          </cell>
          <cell r="AQ1470">
            <v>7084649</v>
          </cell>
          <cell r="AR1470" t="str">
            <v>OSIS_13</v>
          </cell>
          <cell r="AS1470">
            <v>7084649</v>
          </cell>
          <cell r="AT1470">
            <v>70846490</v>
          </cell>
          <cell r="AU1470">
            <v>0</v>
          </cell>
        </row>
        <row r="1471">
          <cell r="A1471">
            <v>286210825</v>
          </cell>
          <cell r="B1471" t="str">
            <v>Oficina de Sistemas</v>
          </cell>
          <cell r="C1471" t="str">
            <v>OSIS</v>
          </cell>
          <cell r="D1471" t="str">
            <v>OSIS_2025_SIA</v>
          </cell>
          <cell r="E1471" t="str">
            <v>Tecnologia</v>
          </cell>
          <cell r="F1471" t="str">
            <v>Modernización tecnológica</v>
          </cell>
          <cell r="G1471" t="str">
            <v>Servicios de información actualizados</v>
          </cell>
          <cell r="H1471" t="str">
            <v>OSIS-Modernización tecnológica-Servicios de información actualizados</v>
          </cell>
          <cell r="I1471" t="str">
            <v>202300000000096</v>
          </cell>
          <cell r="J1471" t="str">
            <v>DIRECCIÓN TERRITORIAL CENTRAL</v>
          </cell>
          <cell r="K1471" t="str">
            <v>DANE CENTRAL</v>
          </cell>
          <cell r="L1471" t="str">
            <v>Talento Humano</v>
          </cell>
          <cell r="M1471" t="str">
            <v>Profesional</v>
          </cell>
          <cell r="N1471" t="str">
            <v>1</v>
          </cell>
          <cell r="O1471">
            <v>11</v>
          </cell>
          <cell r="P1471" t="str">
            <v>15</v>
          </cell>
          <cell r="Q1471" t="str">
            <v>11.5</v>
          </cell>
          <cell r="R1471">
            <v>100</v>
          </cell>
          <cell r="S1471">
            <v>8327550</v>
          </cell>
          <cell r="T1471" t="str">
            <v>2025-01-15 00:00:00</v>
          </cell>
          <cell r="U1471">
            <v>95766825</v>
          </cell>
          <cell r="V1471">
            <v>95766825</v>
          </cell>
          <cell r="W1471">
            <v>0</v>
          </cell>
          <cell r="X1471" t="str">
            <v>NO</v>
          </cell>
          <cell r="Y1471" t="str">
            <v>NO</v>
          </cell>
          <cell r="Z1471" t="str">
            <v>18225</v>
          </cell>
          <cell r="AA1471">
            <v>95766825</v>
          </cell>
          <cell r="AB1471">
            <v>0</v>
          </cell>
          <cell r="AC1471" t="str">
            <v>2102</v>
          </cell>
          <cell r="AD1471" t="str">
            <v>Oficina de Sistemas</v>
          </cell>
          <cell r="AF1471" t="str">
            <v>PRIORIZADO_ZABALA ALVARADO FABRICIO - -</v>
          </cell>
          <cell r="AG1471"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71">
            <v>0.8</v>
          </cell>
          <cell r="AI1471"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71">
            <v>0.1</v>
          </cell>
          <cell r="AK1471"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471">
            <v>0.1</v>
          </cell>
          <cell r="AM1471">
            <v>1</v>
          </cell>
          <cell r="AN1471" t="str">
            <v>OSIS_14</v>
          </cell>
          <cell r="AO1471">
            <v>76613460</v>
          </cell>
          <cell r="AP1471" t="str">
            <v>OSIS_15</v>
          </cell>
          <cell r="AQ1471">
            <v>9576682.5</v>
          </cell>
          <cell r="AR1471" t="str">
            <v>OSIS_13</v>
          </cell>
          <cell r="AS1471">
            <v>9576682.5</v>
          </cell>
          <cell r="AT1471">
            <v>95766825</v>
          </cell>
          <cell r="AU1471">
            <v>0</v>
          </cell>
        </row>
        <row r="1472">
          <cell r="A1472">
            <v>286110825</v>
          </cell>
          <cell r="B1472" t="str">
            <v>Oficina de Sistemas</v>
          </cell>
          <cell r="C1472" t="str">
            <v>OSIS</v>
          </cell>
          <cell r="D1472" t="str">
            <v>OSIS_2025_SIA</v>
          </cell>
          <cell r="E1472" t="str">
            <v>Tecnologia</v>
          </cell>
          <cell r="F1472" t="str">
            <v>Modernización tecnológica</v>
          </cell>
          <cell r="G1472" t="str">
            <v>Servicios de información actualizados</v>
          </cell>
          <cell r="H1472" t="str">
            <v>OSIS-Modernización tecnológica-Servicios de información actualizados</v>
          </cell>
          <cell r="I1472" t="str">
            <v>202300000000096</v>
          </cell>
          <cell r="J1472" t="str">
            <v>DIRECCIÓN TERRITORIAL CENTRAL</v>
          </cell>
          <cell r="K1472" t="str">
            <v>DANE CENTRAL</v>
          </cell>
          <cell r="L1472" t="str">
            <v>Talento Humano</v>
          </cell>
          <cell r="M1472" t="str">
            <v>Profesional</v>
          </cell>
          <cell r="N1472" t="str">
            <v>1</v>
          </cell>
          <cell r="O1472">
            <v>11</v>
          </cell>
          <cell r="P1472" t="str">
            <v>15</v>
          </cell>
          <cell r="Q1472" t="str">
            <v>11.5</v>
          </cell>
          <cell r="R1472">
            <v>100</v>
          </cell>
          <cell r="S1472">
            <v>8581960</v>
          </cell>
          <cell r="T1472" t="str">
            <v>2025-01-15 00:00:00</v>
          </cell>
          <cell r="U1472">
            <v>98692540</v>
          </cell>
          <cell r="V1472">
            <v>98692540</v>
          </cell>
          <cell r="W1472">
            <v>0</v>
          </cell>
          <cell r="X1472" t="str">
            <v>NO</v>
          </cell>
          <cell r="Y1472" t="str">
            <v>NO</v>
          </cell>
          <cell r="Z1472" t="str">
            <v>35025</v>
          </cell>
          <cell r="AA1472">
            <v>98692540</v>
          </cell>
          <cell r="AB1472">
            <v>0</v>
          </cell>
          <cell r="AC1472" t="str">
            <v>474</v>
          </cell>
          <cell r="AD1472" t="str">
            <v>Oficina de Sistemas</v>
          </cell>
          <cell r="AF1472" t="str">
            <v>PRIORIZADO_PEREZ PEREZ JAVIER  - -</v>
          </cell>
          <cell r="AG1472"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72">
            <v>0.2</v>
          </cell>
          <cell r="AI1472"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72">
            <v>0.4</v>
          </cell>
          <cell r="AK1472"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472">
            <v>0.4</v>
          </cell>
          <cell r="AM1472">
            <v>1</v>
          </cell>
          <cell r="AN1472" t="str">
            <v>OSIS_14</v>
          </cell>
          <cell r="AO1472">
            <v>19738508</v>
          </cell>
          <cell r="AP1472" t="str">
            <v>OSIS_15</v>
          </cell>
          <cell r="AQ1472">
            <v>39477016</v>
          </cell>
          <cell r="AR1472" t="str">
            <v>OSIS_13</v>
          </cell>
          <cell r="AS1472">
            <v>39477016</v>
          </cell>
          <cell r="AT1472">
            <v>98692540</v>
          </cell>
          <cell r="AU1472">
            <v>0</v>
          </cell>
        </row>
        <row r="1473">
          <cell r="A1473">
            <v>286010825</v>
          </cell>
          <cell r="B1473" t="str">
            <v>Oficina de Sistemas</v>
          </cell>
          <cell r="C1473" t="str">
            <v>OSIS</v>
          </cell>
          <cell r="D1473" t="str">
            <v>OSIS_2025_SIA</v>
          </cell>
          <cell r="E1473" t="str">
            <v>Tecnologia</v>
          </cell>
          <cell r="F1473" t="str">
            <v>Modernización tecnológica</v>
          </cell>
          <cell r="G1473" t="str">
            <v>Servicios de información actualizados</v>
          </cell>
          <cell r="H1473" t="str">
            <v>OSIS-Modernización tecnológica-Servicios de información actualizados</v>
          </cell>
          <cell r="I1473" t="str">
            <v>202300000000096</v>
          </cell>
          <cell r="J1473" t="str">
            <v>DIRECCIÓN TERRITORIAL CENTRAL</v>
          </cell>
          <cell r="K1473" t="str">
            <v>DANE CENTRAL</v>
          </cell>
          <cell r="L1473" t="str">
            <v>Talento Humano</v>
          </cell>
          <cell r="M1473" t="str">
            <v>Profesional</v>
          </cell>
          <cell r="N1473" t="str">
            <v>1</v>
          </cell>
          <cell r="O1473">
            <v>11</v>
          </cell>
          <cell r="P1473" t="str">
            <v>15</v>
          </cell>
          <cell r="Q1473" t="str">
            <v>11.5</v>
          </cell>
          <cell r="R1473">
            <v>100</v>
          </cell>
          <cell r="S1473">
            <v>5356000</v>
          </cell>
          <cell r="T1473" t="str">
            <v>2025-01-15 00:00:00</v>
          </cell>
          <cell r="U1473">
            <v>61594000</v>
          </cell>
          <cell r="V1473">
            <v>61594000</v>
          </cell>
          <cell r="W1473">
            <v>0</v>
          </cell>
          <cell r="X1473" t="str">
            <v>NO</v>
          </cell>
          <cell r="Y1473" t="str">
            <v>NO</v>
          </cell>
          <cell r="Z1473" t="str">
            <v>18725</v>
          </cell>
          <cell r="AA1473">
            <v>61594000</v>
          </cell>
          <cell r="AB1473">
            <v>0</v>
          </cell>
          <cell r="AC1473" t="str">
            <v>2101</v>
          </cell>
          <cell r="AD1473" t="str">
            <v>Oficina de Sistemas</v>
          </cell>
          <cell r="AF1473" t="str">
            <v>PRIORIZADO_CORREA PEREZ EDUARDO ANTONIO - -</v>
          </cell>
          <cell r="AG1473"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73">
            <v>0.34</v>
          </cell>
          <cell r="AI1473"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73">
            <v>0.33</v>
          </cell>
          <cell r="AK1473"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473">
            <v>0.33</v>
          </cell>
          <cell r="AM1473">
            <v>1</v>
          </cell>
          <cell r="AN1473" t="str">
            <v>OSIS_14</v>
          </cell>
          <cell r="AO1473">
            <v>20941960</v>
          </cell>
          <cell r="AP1473" t="str">
            <v>OSIS_15</v>
          </cell>
          <cell r="AQ1473">
            <v>20326020</v>
          </cell>
          <cell r="AR1473" t="str">
            <v>OSIS_13</v>
          </cell>
          <cell r="AS1473">
            <v>20326020</v>
          </cell>
          <cell r="AT1473">
            <v>61594000</v>
          </cell>
          <cell r="AU1473">
            <v>0</v>
          </cell>
        </row>
        <row r="1474">
          <cell r="A1474">
            <v>285910825</v>
          </cell>
          <cell r="B1474" t="str">
            <v>Oficina de Sistemas</v>
          </cell>
          <cell r="C1474" t="str">
            <v>OSIS</v>
          </cell>
          <cell r="D1474" t="str">
            <v>OSIS_2025_SIA</v>
          </cell>
          <cell r="E1474" t="str">
            <v>Tecnologia</v>
          </cell>
          <cell r="F1474" t="str">
            <v>Modernización tecnológica</v>
          </cell>
          <cell r="G1474" t="str">
            <v>Servicios de información actualizados</v>
          </cell>
          <cell r="H1474" t="str">
            <v>OSIS-Modernización tecnológica-Servicios de información actualizados</v>
          </cell>
          <cell r="I1474" t="str">
            <v>202300000000096</v>
          </cell>
          <cell r="J1474" t="str">
            <v>DIRECCIÓN TERRITORIAL CENTRAL</v>
          </cell>
          <cell r="K1474" t="str">
            <v>DANE CENTRAL</v>
          </cell>
          <cell r="L1474" t="str">
            <v>Talento Humano</v>
          </cell>
          <cell r="M1474" t="str">
            <v>Profesional</v>
          </cell>
          <cell r="N1474" t="str">
            <v>1</v>
          </cell>
          <cell r="O1474">
            <v>11</v>
          </cell>
          <cell r="P1474" t="str">
            <v>15</v>
          </cell>
          <cell r="Q1474" t="str">
            <v>11.5</v>
          </cell>
          <cell r="R1474">
            <v>100</v>
          </cell>
          <cell r="S1474">
            <v>8328580</v>
          </cell>
          <cell r="T1474" t="str">
            <v>2025-01-15 00:00:00</v>
          </cell>
          <cell r="U1474">
            <v>95778670</v>
          </cell>
          <cell r="V1474">
            <v>95778670</v>
          </cell>
          <cell r="W1474">
            <v>0</v>
          </cell>
          <cell r="X1474" t="str">
            <v>NO</v>
          </cell>
          <cell r="Y1474" t="str">
            <v>NO</v>
          </cell>
          <cell r="Z1474" t="str">
            <v>18325</v>
          </cell>
          <cell r="AA1474">
            <v>95778670</v>
          </cell>
          <cell r="AB1474">
            <v>0</v>
          </cell>
          <cell r="AC1474" t="str">
            <v>2100</v>
          </cell>
          <cell r="AD1474" t="str">
            <v>Oficina de Sistemas</v>
          </cell>
          <cell r="AF1474" t="str">
            <v>PRIORIZADO_ROBAYO RODRIGUEZ LIGIA JASMÍN  - -</v>
          </cell>
          <cell r="AG1474"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74">
            <v>0.4</v>
          </cell>
          <cell r="AI1474"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74">
            <v>0.2</v>
          </cell>
          <cell r="AK1474"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474">
            <v>0.4</v>
          </cell>
          <cell r="AM1474">
            <v>1</v>
          </cell>
          <cell r="AN1474" t="str">
            <v>OSIS_14</v>
          </cell>
          <cell r="AO1474">
            <v>38311468</v>
          </cell>
          <cell r="AP1474" t="str">
            <v>OSIS_15</v>
          </cell>
          <cell r="AQ1474">
            <v>19155734</v>
          </cell>
          <cell r="AR1474" t="str">
            <v>OSIS_13</v>
          </cell>
          <cell r="AS1474">
            <v>38311468</v>
          </cell>
          <cell r="AT1474">
            <v>95778670</v>
          </cell>
          <cell r="AU1474">
            <v>0</v>
          </cell>
        </row>
        <row r="1475">
          <cell r="A1475">
            <v>285810825</v>
          </cell>
          <cell r="B1475" t="str">
            <v>Oficina de Sistemas</v>
          </cell>
          <cell r="C1475" t="str">
            <v>OSIS</v>
          </cell>
          <cell r="D1475" t="str">
            <v>OSIS_2025_SIA</v>
          </cell>
          <cell r="E1475" t="str">
            <v>Tecnologia</v>
          </cell>
          <cell r="F1475" t="str">
            <v>Modernización tecnológica</v>
          </cell>
          <cell r="G1475" t="str">
            <v>Servicios de información actualizados</v>
          </cell>
          <cell r="H1475" t="str">
            <v>OSIS-Modernización tecnológica-Servicios de información actualizados</v>
          </cell>
          <cell r="I1475" t="str">
            <v>202300000000096</v>
          </cell>
          <cell r="J1475" t="str">
            <v>DIRECCIÓN TERRITORIAL CENTRAL</v>
          </cell>
          <cell r="K1475" t="str">
            <v>DANE CENTRAL</v>
          </cell>
          <cell r="L1475" t="str">
            <v>Talento Humano</v>
          </cell>
          <cell r="M1475" t="str">
            <v>Experto I</v>
          </cell>
          <cell r="N1475" t="str">
            <v>1</v>
          </cell>
          <cell r="O1475">
            <v>11</v>
          </cell>
          <cell r="P1475" t="str">
            <v>15</v>
          </cell>
          <cell r="Q1475" t="str">
            <v>11.5</v>
          </cell>
          <cell r="R1475">
            <v>100</v>
          </cell>
          <cell r="S1475">
            <v>10916970</v>
          </cell>
          <cell r="T1475" t="str">
            <v>2025-01-15 00:00:00</v>
          </cell>
          <cell r="U1475">
            <v>125545155</v>
          </cell>
          <cell r="V1475">
            <v>125545155</v>
          </cell>
          <cell r="W1475">
            <v>0</v>
          </cell>
          <cell r="X1475" t="str">
            <v>NO</v>
          </cell>
          <cell r="Y1475" t="str">
            <v>NO</v>
          </cell>
          <cell r="Z1475" t="str">
            <v>23525</v>
          </cell>
          <cell r="AA1475">
            <v>125545155</v>
          </cell>
          <cell r="AB1475">
            <v>0</v>
          </cell>
          <cell r="AC1475" t="str">
            <v>2099</v>
          </cell>
          <cell r="AD1475" t="str">
            <v>Oficina de Sistemas</v>
          </cell>
          <cell r="AF1475" t="str">
            <v>PRIORIZADO_LEAL ROA JOHN FREDY - -</v>
          </cell>
          <cell r="AG1475"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75">
            <v>0.34</v>
          </cell>
          <cell r="AI1475"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75">
            <v>0.33</v>
          </cell>
          <cell r="AK1475"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475">
            <v>0.33</v>
          </cell>
          <cell r="AM1475">
            <v>1</v>
          </cell>
          <cell r="AN1475" t="str">
            <v>OSIS_14</v>
          </cell>
          <cell r="AO1475">
            <v>42685352.700000003</v>
          </cell>
          <cell r="AP1475" t="str">
            <v>OSIS_15</v>
          </cell>
          <cell r="AQ1475">
            <v>41429901.149999999</v>
          </cell>
          <cell r="AR1475" t="str">
            <v>OSIS_13</v>
          </cell>
          <cell r="AS1475">
            <v>41429901.149999999</v>
          </cell>
          <cell r="AT1475">
            <v>125545155</v>
          </cell>
          <cell r="AU1475">
            <v>0</v>
          </cell>
        </row>
        <row r="1476">
          <cell r="A1476">
            <v>285710825</v>
          </cell>
          <cell r="B1476" t="str">
            <v>Oficina de Sistemas</v>
          </cell>
          <cell r="C1476" t="str">
            <v>OSIS</v>
          </cell>
          <cell r="D1476" t="str">
            <v>OSIS_2025_SIA</v>
          </cell>
          <cell r="E1476" t="str">
            <v>Tecnologia</v>
          </cell>
          <cell r="F1476" t="str">
            <v>Modernización tecnológica</v>
          </cell>
          <cell r="G1476" t="str">
            <v>Servicios de información actualizados</v>
          </cell>
          <cell r="H1476" t="str">
            <v>OSIS-Modernización tecnológica-Servicios de información actualizados</v>
          </cell>
          <cell r="I1476" t="str">
            <v>202300000000096</v>
          </cell>
          <cell r="J1476" t="str">
            <v>DIRECCIÓN TERRITORIAL CENTRAL</v>
          </cell>
          <cell r="K1476" t="str">
            <v>DANE CENTRAL</v>
          </cell>
          <cell r="L1476" t="str">
            <v>Talento Humano</v>
          </cell>
          <cell r="M1476" t="str">
            <v>Profesional</v>
          </cell>
          <cell r="N1476" t="str">
            <v>1</v>
          </cell>
          <cell r="O1476">
            <v>11</v>
          </cell>
          <cell r="P1476" t="str">
            <v>15</v>
          </cell>
          <cell r="Q1476" t="str">
            <v>11.5</v>
          </cell>
          <cell r="R1476">
            <v>100</v>
          </cell>
          <cell r="S1476">
            <v>8328580</v>
          </cell>
          <cell r="T1476" t="str">
            <v>2025-01-15 00:00:00</v>
          </cell>
          <cell r="U1476">
            <v>95778670</v>
          </cell>
          <cell r="V1476">
            <v>95778670</v>
          </cell>
          <cell r="W1476">
            <v>0</v>
          </cell>
          <cell r="X1476" t="str">
            <v>NO</v>
          </cell>
          <cell r="Y1476" t="str">
            <v>NO</v>
          </cell>
          <cell r="Z1476" t="str">
            <v>18425</v>
          </cell>
          <cell r="AA1476">
            <v>95778670</v>
          </cell>
          <cell r="AB1476">
            <v>0</v>
          </cell>
          <cell r="AC1476" t="str">
            <v>2090</v>
          </cell>
          <cell r="AD1476" t="str">
            <v>Oficina de Sistemas</v>
          </cell>
          <cell r="AF1476" t="str">
            <v>PRIORIZADO_HERRERA CARDONA RUBEN ALBERTO - -</v>
          </cell>
          <cell r="AG1476"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76">
            <v>0.4</v>
          </cell>
          <cell r="AI1476"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76">
            <v>0.2</v>
          </cell>
          <cell r="AK1476"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476">
            <v>0.4</v>
          </cell>
          <cell r="AM1476">
            <v>1</v>
          </cell>
          <cell r="AN1476" t="str">
            <v>OSIS_14</v>
          </cell>
          <cell r="AO1476">
            <v>38311468</v>
          </cell>
          <cell r="AP1476" t="str">
            <v>OSIS_15</v>
          </cell>
          <cell r="AQ1476">
            <v>19155734</v>
          </cell>
          <cell r="AR1476" t="str">
            <v>OSIS_13</v>
          </cell>
          <cell r="AS1476">
            <v>38311468</v>
          </cell>
          <cell r="AT1476">
            <v>95778670</v>
          </cell>
          <cell r="AU1476">
            <v>0</v>
          </cell>
        </row>
        <row r="1477">
          <cell r="A1477">
            <v>285610825</v>
          </cell>
          <cell r="B1477" t="str">
            <v>Oficina de Sistemas</v>
          </cell>
          <cell r="C1477" t="str">
            <v>OSIS</v>
          </cell>
          <cell r="D1477" t="str">
            <v>OSIS_2025_SIA</v>
          </cell>
          <cell r="E1477" t="str">
            <v>Tecnologia</v>
          </cell>
          <cell r="F1477" t="str">
            <v>Modernización tecnológica</v>
          </cell>
          <cell r="G1477" t="str">
            <v>Servicios de información actualizados</v>
          </cell>
          <cell r="H1477" t="str">
            <v>OSIS-Modernización tecnológica-Servicios de información actualizados</v>
          </cell>
          <cell r="I1477" t="str">
            <v>202300000000096</v>
          </cell>
          <cell r="J1477" t="str">
            <v>DIRECCIÓN TERRITORIAL CENTRAL</v>
          </cell>
          <cell r="K1477" t="str">
            <v>DANE CENTRAL</v>
          </cell>
          <cell r="L1477" t="str">
            <v>Talento Humano</v>
          </cell>
          <cell r="M1477" t="str">
            <v>Profesional</v>
          </cell>
          <cell r="N1477" t="str">
            <v>1</v>
          </cell>
          <cell r="O1477">
            <v>11</v>
          </cell>
          <cell r="P1477" t="str">
            <v>15</v>
          </cell>
          <cell r="Q1477" t="str">
            <v>11.5</v>
          </cell>
          <cell r="R1477">
            <v>100</v>
          </cell>
          <cell r="S1477">
            <v>8328580</v>
          </cell>
          <cell r="T1477" t="str">
            <v>2025-01-15 00:00:00</v>
          </cell>
          <cell r="U1477">
            <v>95778670</v>
          </cell>
          <cell r="V1477">
            <v>95778670</v>
          </cell>
          <cell r="W1477">
            <v>0</v>
          </cell>
          <cell r="X1477" t="str">
            <v>NO</v>
          </cell>
          <cell r="Y1477" t="str">
            <v>NO</v>
          </cell>
          <cell r="Z1477" t="str">
            <v>17925</v>
          </cell>
          <cell r="AA1477">
            <v>95778670</v>
          </cell>
          <cell r="AB1477">
            <v>0</v>
          </cell>
          <cell r="AC1477" t="str">
            <v>2089</v>
          </cell>
          <cell r="AD1477" t="str">
            <v>Oficina de Sistemas</v>
          </cell>
          <cell r="AF1477" t="str">
            <v>PRIORIZADO_SUAREZ CABEZAS JAKELINE - -</v>
          </cell>
          <cell r="AG1477"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77">
            <v>0.4</v>
          </cell>
          <cell r="AI1477"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477">
            <v>0.2</v>
          </cell>
          <cell r="AK1477"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477">
            <v>0.4</v>
          </cell>
          <cell r="AM1477">
            <v>1</v>
          </cell>
          <cell r="AN1477" t="str">
            <v>OSIS_14</v>
          </cell>
          <cell r="AO1477">
            <v>38311468</v>
          </cell>
          <cell r="AP1477" t="str">
            <v>OSIS_15</v>
          </cell>
          <cell r="AQ1477">
            <v>19155734</v>
          </cell>
          <cell r="AR1477" t="str">
            <v>OSIS_13</v>
          </cell>
          <cell r="AS1477">
            <v>38311468</v>
          </cell>
          <cell r="AT1477">
            <v>95778670</v>
          </cell>
          <cell r="AU1477">
            <v>0</v>
          </cell>
        </row>
        <row r="1478">
          <cell r="A1478">
            <v>285510825</v>
          </cell>
          <cell r="B1478" t="str">
            <v>Oficina de Sistemas</v>
          </cell>
          <cell r="C1478" t="str">
            <v>OSIS</v>
          </cell>
          <cell r="D1478" t="str">
            <v>OSIS_2025_SII</v>
          </cell>
          <cell r="E1478" t="str">
            <v>Tecnologia</v>
          </cell>
          <cell r="F1478" t="str">
            <v>Modernización tecnológica</v>
          </cell>
          <cell r="G1478" t="str">
            <v>Sistemas de información implementados</v>
          </cell>
          <cell r="H1478" t="str">
            <v>OSIS-Modernización tecnológica-Sistemas de información implementados</v>
          </cell>
          <cell r="I1478" t="str">
            <v>202300000000096</v>
          </cell>
          <cell r="J1478" t="str">
            <v>DIRECCIÓN TERRITORIAL CENTRAL</v>
          </cell>
          <cell r="K1478" t="str">
            <v>DANE CENTRAL</v>
          </cell>
          <cell r="L1478" t="str">
            <v>Talento Humano</v>
          </cell>
          <cell r="M1478" t="str">
            <v>Profesional</v>
          </cell>
          <cell r="N1478" t="str">
            <v>1</v>
          </cell>
          <cell r="O1478">
            <v>11</v>
          </cell>
          <cell r="P1478" t="str">
            <v>0</v>
          </cell>
          <cell r="Q1478" t="str">
            <v>11</v>
          </cell>
          <cell r="R1478">
            <v>100</v>
          </cell>
          <cell r="S1478">
            <v>9533680</v>
          </cell>
          <cell r="T1478" t="str">
            <v>2025-01-15 00:00:00</v>
          </cell>
          <cell r="U1478">
            <v>104870480</v>
          </cell>
          <cell r="V1478">
            <v>104870480</v>
          </cell>
          <cell r="W1478">
            <v>0</v>
          </cell>
          <cell r="X1478" t="str">
            <v>NO</v>
          </cell>
          <cell r="Y1478" t="str">
            <v>NO</v>
          </cell>
          <cell r="Z1478" t="str">
            <v>18825</v>
          </cell>
          <cell r="AA1478">
            <v>104870480</v>
          </cell>
          <cell r="AB1478">
            <v>0</v>
          </cell>
          <cell r="AC1478" t="str">
            <v>2113</v>
          </cell>
          <cell r="AD1478" t="str">
            <v>Oficina de Sistemas</v>
          </cell>
          <cell r="AF1478" t="str">
            <v>PRIORIZADO_SANDOVAL PINEDA ALEJANDRO - -</v>
          </cell>
          <cell r="AG1478" t="str">
            <v>OSIS_04 - Gestionar nuevos servicios automatizados para fortalecer los procesos de producción, con el fin de aportar a la gestión estadística, en concordancia con las necesidades y requerimientos de las direcciones técnicas del DANE</v>
          </cell>
          <cell r="AH1478">
            <v>0.8</v>
          </cell>
          <cell r="AI1478" t="str">
            <v>OSIS_05 - Atender los requerimientos recibidos necesarios para fortalecer los procesos de producción de información, basados en las Operaciones Estadísticas (OOEE) y los Registros Administrativos (RRAA), con el objetivo de mejorar la calidad y eficiencia de la producción estadística.</v>
          </cell>
          <cell r="AJ1478">
            <v>0.2</v>
          </cell>
          <cell r="AK1478">
            <v>0</v>
          </cell>
          <cell r="AL1478">
            <v>0</v>
          </cell>
          <cell r="AM1478">
            <v>1</v>
          </cell>
          <cell r="AN1478" t="str">
            <v>OSIS_04</v>
          </cell>
          <cell r="AO1478">
            <v>83896384</v>
          </cell>
          <cell r="AP1478" t="str">
            <v>OSIS_05</v>
          </cell>
          <cell r="AQ1478">
            <v>20974096</v>
          </cell>
          <cell r="AR1478" t="str">
            <v>0</v>
          </cell>
          <cell r="AS1478">
            <v>0</v>
          </cell>
          <cell r="AT1478">
            <v>104870480</v>
          </cell>
          <cell r="AU1478">
            <v>0</v>
          </cell>
        </row>
        <row r="1479">
          <cell r="A1479">
            <v>285410825</v>
          </cell>
          <cell r="B1479" t="str">
            <v>Oficina de Sistemas</v>
          </cell>
          <cell r="C1479" t="str">
            <v>OSIS</v>
          </cell>
          <cell r="D1479" t="str">
            <v>OSIS_2025_SII</v>
          </cell>
          <cell r="E1479" t="str">
            <v>Tecnologia</v>
          </cell>
          <cell r="F1479" t="str">
            <v>Modernización tecnológica</v>
          </cell>
          <cell r="G1479" t="str">
            <v>Sistemas de información implementados</v>
          </cell>
          <cell r="H1479" t="str">
            <v>OSIS-Modernización tecnológica-Sistemas de información implementados</v>
          </cell>
          <cell r="I1479" t="str">
            <v>202300000000096</v>
          </cell>
          <cell r="J1479" t="str">
            <v>DIRECCIÓN TERRITORIAL CENTRAL</v>
          </cell>
          <cell r="K1479" t="str">
            <v>DANE CENTRAL</v>
          </cell>
          <cell r="L1479" t="str">
            <v>Talento Humano</v>
          </cell>
          <cell r="M1479" t="str">
            <v>Profesional</v>
          </cell>
          <cell r="N1479" t="str">
            <v>1</v>
          </cell>
          <cell r="O1479">
            <v>11</v>
          </cell>
          <cell r="P1479" t="str">
            <v>15</v>
          </cell>
          <cell r="Q1479" t="str">
            <v>11.5</v>
          </cell>
          <cell r="R1479">
            <v>100</v>
          </cell>
          <cell r="S1479">
            <v>8000000</v>
          </cell>
          <cell r="T1479" t="str">
            <v>2025-01-15 00:00:00</v>
          </cell>
          <cell r="U1479">
            <v>92000000</v>
          </cell>
          <cell r="V1479">
            <v>92000000</v>
          </cell>
          <cell r="W1479">
            <v>0</v>
          </cell>
          <cell r="X1479" t="str">
            <v>NO</v>
          </cell>
          <cell r="Y1479" t="str">
            <v>NO</v>
          </cell>
          <cell r="Z1479" t="str">
            <v>18925</v>
          </cell>
          <cell r="AA1479">
            <v>92000000</v>
          </cell>
          <cell r="AB1479">
            <v>0</v>
          </cell>
          <cell r="AC1479" t="str">
            <v>2112</v>
          </cell>
          <cell r="AD1479" t="str">
            <v>Oficina de Sistemas</v>
          </cell>
          <cell r="AF1479" t="str">
            <v>PRIORIZADO_TORRES BECERRA LADY GILARI - -</v>
          </cell>
          <cell r="AG1479" t="str">
            <v>OSIS_05 - Atender los requerimientos recibidos necesarios para fortalecer los procesos de producción de información, basados en las Operaciones Estadísticas (OOEE) y los Registros Administrativos (RRAA), con el objetivo de mejorar la calidad y eficiencia de la producción estadística.</v>
          </cell>
          <cell r="AH1479">
            <v>1</v>
          </cell>
          <cell r="AI1479">
            <v>0</v>
          </cell>
          <cell r="AJ1479">
            <v>0</v>
          </cell>
          <cell r="AK1479">
            <v>0</v>
          </cell>
          <cell r="AL1479">
            <v>0</v>
          </cell>
          <cell r="AM1479">
            <v>1</v>
          </cell>
          <cell r="AN1479" t="str">
            <v>OSIS_05</v>
          </cell>
          <cell r="AO1479">
            <v>92000000</v>
          </cell>
          <cell r="AP1479" t="str">
            <v>0</v>
          </cell>
          <cell r="AQ1479">
            <v>0</v>
          </cell>
          <cell r="AR1479" t="str">
            <v>0</v>
          </cell>
          <cell r="AS1479">
            <v>0</v>
          </cell>
          <cell r="AT1479">
            <v>92000000</v>
          </cell>
          <cell r="AU1479">
            <v>0</v>
          </cell>
        </row>
        <row r="1480">
          <cell r="A1480">
            <v>285210825</v>
          </cell>
          <cell r="B1480" t="str">
            <v>Oficina de Sistemas</v>
          </cell>
          <cell r="C1480" t="str">
            <v>OSIS</v>
          </cell>
          <cell r="D1480" t="str">
            <v>OSIS_2025_SII</v>
          </cell>
          <cell r="E1480" t="str">
            <v>Tecnologia</v>
          </cell>
          <cell r="F1480" t="str">
            <v>Modernización tecnológica</v>
          </cell>
          <cell r="G1480" t="str">
            <v>Sistemas de información implementados</v>
          </cell>
          <cell r="H1480" t="str">
            <v>OSIS-Modernización tecnológica-Sistemas de información implementados</v>
          </cell>
          <cell r="I1480" t="str">
            <v>202300000000096</v>
          </cell>
          <cell r="J1480" t="str">
            <v>DIRECCIÓN TERRITORIAL CENTRAL</v>
          </cell>
          <cell r="K1480" t="str">
            <v>DANE CENTRAL</v>
          </cell>
          <cell r="L1480" t="str">
            <v>Talento Humano</v>
          </cell>
          <cell r="M1480" t="str">
            <v>Profesional</v>
          </cell>
          <cell r="N1480" t="str">
            <v>1</v>
          </cell>
          <cell r="O1480">
            <v>11</v>
          </cell>
          <cell r="P1480" t="str">
            <v>15</v>
          </cell>
          <cell r="Q1480" t="str">
            <v>11.5</v>
          </cell>
          <cell r="R1480">
            <v>100</v>
          </cell>
          <cell r="S1480">
            <v>7835210</v>
          </cell>
          <cell r="T1480" t="str">
            <v>2025-01-15 00:00:00</v>
          </cell>
          <cell r="U1480">
            <v>90104915</v>
          </cell>
          <cell r="V1480">
            <v>90104915</v>
          </cell>
          <cell r="W1480">
            <v>0</v>
          </cell>
          <cell r="X1480" t="str">
            <v>NO</v>
          </cell>
          <cell r="Y1480" t="str">
            <v>NO</v>
          </cell>
          <cell r="Z1480" t="str">
            <v>24125</v>
          </cell>
          <cell r="AA1480">
            <v>90104915</v>
          </cell>
          <cell r="AB1480">
            <v>0</v>
          </cell>
          <cell r="AC1480" t="str">
            <v>2110</v>
          </cell>
          <cell r="AD1480" t="str">
            <v>Oficina de Sistemas</v>
          </cell>
          <cell r="AF1480" t="str">
            <v>PRIORIZADO_GUAYAZAN GUTIERREZ SANDRA MYREYA - -</v>
          </cell>
          <cell r="AG1480" t="str">
            <v>OSIS_05 - Atender los requerimientos recibidos necesarios para fortalecer los procesos de producción de información, basados en las Operaciones Estadísticas (OOEE) y los Registros Administrativos (RRAA), con el objetivo de mejorar la calidad y eficiencia de la producción estadística.</v>
          </cell>
          <cell r="AH1480">
            <v>1</v>
          </cell>
          <cell r="AI1480">
            <v>0</v>
          </cell>
          <cell r="AJ1480">
            <v>0</v>
          </cell>
          <cell r="AK1480">
            <v>0</v>
          </cell>
          <cell r="AL1480">
            <v>0</v>
          </cell>
          <cell r="AM1480">
            <v>1</v>
          </cell>
          <cell r="AN1480" t="str">
            <v>OSIS_05</v>
          </cell>
          <cell r="AO1480">
            <v>90104915</v>
          </cell>
          <cell r="AP1480" t="str">
            <v>0</v>
          </cell>
          <cell r="AQ1480">
            <v>0</v>
          </cell>
          <cell r="AR1480" t="str">
            <v>0</v>
          </cell>
          <cell r="AS1480">
            <v>0</v>
          </cell>
          <cell r="AT1480">
            <v>90104915</v>
          </cell>
          <cell r="AU1480">
            <v>0</v>
          </cell>
        </row>
        <row r="1481">
          <cell r="A1481">
            <v>285110825</v>
          </cell>
          <cell r="B1481" t="str">
            <v>Oficina de Sistemas</v>
          </cell>
          <cell r="C1481" t="str">
            <v>OSIS</v>
          </cell>
          <cell r="D1481" t="str">
            <v>OSIS_2025_SII</v>
          </cell>
          <cell r="E1481" t="str">
            <v>Tecnologia</v>
          </cell>
          <cell r="F1481" t="str">
            <v>Modernización tecnológica</v>
          </cell>
          <cell r="G1481" t="str">
            <v>Sistemas de información implementados</v>
          </cell>
          <cell r="H1481" t="str">
            <v>OSIS-Modernización tecnológica-Sistemas de información implementados</v>
          </cell>
          <cell r="I1481" t="str">
            <v>202300000000096</v>
          </cell>
          <cell r="J1481" t="str">
            <v>DIRECCIÓN TERRITORIAL CENTRAL</v>
          </cell>
          <cell r="K1481" t="str">
            <v>DANE CENTRAL</v>
          </cell>
          <cell r="L1481" t="str">
            <v>Talento Humano</v>
          </cell>
          <cell r="M1481" t="str">
            <v>Profesional</v>
          </cell>
          <cell r="N1481" t="str">
            <v>1</v>
          </cell>
          <cell r="O1481">
            <v>11</v>
          </cell>
          <cell r="P1481" t="str">
            <v>15</v>
          </cell>
          <cell r="Q1481" t="str">
            <v>11.5</v>
          </cell>
          <cell r="R1481">
            <v>100</v>
          </cell>
          <cell r="S1481">
            <v>8000000</v>
          </cell>
          <cell r="T1481" t="str">
            <v>2025-01-15 00:00:00</v>
          </cell>
          <cell r="U1481">
            <v>92000000</v>
          </cell>
          <cell r="V1481">
            <v>92000000</v>
          </cell>
          <cell r="W1481">
            <v>0</v>
          </cell>
          <cell r="X1481" t="str">
            <v>NO</v>
          </cell>
          <cell r="Y1481" t="str">
            <v>NO</v>
          </cell>
          <cell r="Z1481" t="str">
            <v>19425</v>
          </cell>
          <cell r="AA1481">
            <v>92000000</v>
          </cell>
          <cell r="AB1481">
            <v>0</v>
          </cell>
          <cell r="AC1481" t="str">
            <v>2109</v>
          </cell>
          <cell r="AD1481" t="str">
            <v>Oficina de Sistemas</v>
          </cell>
          <cell r="AF1481" t="str">
            <v>PRIORIZADO_BARAJAS DUARTE LUIS FERNANDO - -</v>
          </cell>
          <cell r="AG1481" t="str">
            <v>OSIS_06 - Implementar cuatro nuevos servicios de interoperabilidad, enfocados en las temáticas requeridas por las direcciones técnicas, con el propósito de fortalecer la difusión y el acceso a información claves, promoviendo el uso de los datos y contribuyendo a la toma de decisiones estratégicas.</v>
          </cell>
          <cell r="AH1481">
            <v>0.4</v>
          </cell>
          <cell r="AI1481" t="str">
            <v>OSIS_05 - Atender los requerimientos recibidos necesarios para fortalecer los procesos de producción de información, basados en las Operaciones Estadísticas (OOEE) y los Registros Administrativos (RRAA), con el objetivo de mejorar la calidad y eficiencia de la producción estadística.</v>
          </cell>
          <cell r="AJ1481">
            <v>0.2</v>
          </cell>
          <cell r="AK1481" t="str">
            <v>OSIS_19 - Prestar servicios de interoperabilidad del DANE modernizados para impulsar mediante la automatización y optimización de (2) dos procesos  a través de web services de acuerdo con las necesidades establecidas en el comité técnico. Fortaleciendo la eficiencia operativa y garantizar un intercambio de información más ágil, confiable y seguro entre las entidades, alineándose con los estándares tecnológicos y las necesidades estratégicas del sector público.</v>
          </cell>
          <cell r="AL1481">
            <v>0.4</v>
          </cell>
          <cell r="AM1481">
            <v>1</v>
          </cell>
          <cell r="AN1481" t="str">
            <v>OSIS_06</v>
          </cell>
          <cell r="AO1481">
            <v>36800000</v>
          </cell>
          <cell r="AP1481" t="str">
            <v>OSIS_05</v>
          </cell>
          <cell r="AQ1481">
            <v>18400000</v>
          </cell>
          <cell r="AR1481" t="str">
            <v>OSIS_19</v>
          </cell>
          <cell r="AS1481">
            <v>36800000</v>
          </cell>
          <cell r="AT1481">
            <v>92000000</v>
          </cell>
          <cell r="AU1481">
            <v>0</v>
          </cell>
        </row>
        <row r="1482">
          <cell r="A1482">
            <v>284910825</v>
          </cell>
          <cell r="B1482" t="str">
            <v>Oficina de Sistemas</v>
          </cell>
          <cell r="C1482" t="str">
            <v>OSIS</v>
          </cell>
          <cell r="D1482" t="str">
            <v>OSIS_2025_SII</v>
          </cell>
          <cell r="E1482" t="str">
            <v>Tecnologia</v>
          </cell>
          <cell r="F1482" t="str">
            <v>Modernización tecnológica</v>
          </cell>
          <cell r="G1482" t="str">
            <v>Sistemas de información implementados</v>
          </cell>
          <cell r="H1482" t="str">
            <v>OSIS-Modernización tecnológica-Sistemas de información implementados</v>
          </cell>
          <cell r="I1482" t="str">
            <v>202300000000096</v>
          </cell>
          <cell r="J1482" t="str">
            <v>DIRECCIÓN TERRITORIAL CENTRAL</v>
          </cell>
          <cell r="K1482" t="str">
            <v>DANE CENTRAL</v>
          </cell>
          <cell r="L1482" t="str">
            <v>Talento Humano</v>
          </cell>
          <cell r="M1482" t="str">
            <v>Profesional</v>
          </cell>
          <cell r="N1482" t="str">
            <v>1</v>
          </cell>
          <cell r="O1482">
            <v>11</v>
          </cell>
          <cell r="P1482" t="str">
            <v>15</v>
          </cell>
          <cell r="Q1482" t="str">
            <v>11.5</v>
          </cell>
          <cell r="R1482">
            <v>100</v>
          </cell>
          <cell r="S1482">
            <v>6659980</v>
          </cell>
          <cell r="T1482" t="str">
            <v>2025-01-15 00:00:00</v>
          </cell>
          <cell r="U1482">
            <v>76589770</v>
          </cell>
          <cell r="V1482">
            <v>76589770</v>
          </cell>
          <cell r="W1482">
            <v>0</v>
          </cell>
          <cell r="X1482" t="str">
            <v>NO</v>
          </cell>
          <cell r="Y1482" t="str">
            <v>NO</v>
          </cell>
          <cell r="Z1482" t="str">
            <v>19725</v>
          </cell>
          <cell r="AA1482">
            <v>76589770</v>
          </cell>
          <cell r="AB1482">
            <v>0</v>
          </cell>
          <cell r="AC1482" t="str">
            <v>2107</v>
          </cell>
          <cell r="AD1482" t="str">
            <v>Oficina de Sistemas</v>
          </cell>
          <cell r="AF1482" t="str">
            <v>PRIORIZADO_PINZON MARIN LEANDRO - -</v>
          </cell>
          <cell r="AG1482" t="str">
            <v>OSIS_05 - Atender los requerimientos recibidos necesarios para fortalecer los procesos de producción de información, basados en las Operaciones Estadísticas (OOEE) y los Registros Administrativos (RRAA), con el objetivo de mejorar la calidad y eficiencia de la producción estadística.</v>
          </cell>
          <cell r="AH1482">
            <v>1</v>
          </cell>
          <cell r="AI1482">
            <v>0</v>
          </cell>
          <cell r="AJ1482">
            <v>0</v>
          </cell>
          <cell r="AK1482">
            <v>0</v>
          </cell>
          <cell r="AL1482">
            <v>0</v>
          </cell>
          <cell r="AM1482">
            <v>1</v>
          </cell>
          <cell r="AN1482" t="str">
            <v>OSIS_05</v>
          </cell>
          <cell r="AO1482">
            <v>76589770</v>
          </cell>
          <cell r="AP1482" t="str">
            <v>0</v>
          </cell>
          <cell r="AQ1482">
            <v>0</v>
          </cell>
          <cell r="AR1482" t="str">
            <v>0</v>
          </cell>
          <cell r="AS1482">
            <v>0</v>
          </cell>
          <cell r="AT1482">
            <v>76589770</v>
          </cell>
          <cell r="AU1482">
            <v>0</v>
          </cell>
        </row>
        <row r="1483">
          <cell r="A1483">
            <v>284810825</v>
          </cell>
          <cell r="B1483" t="str">
            <v>Oficina de Sistemas</v>
          </cell>
          <cell r="C1483" t="str">
            <v>OSIS</v>
          </cell>
          <cell r="D1483" t="str">
            <v>OSIS_2025_SIA</v>
          </cell>
          <cell r="E1483" t="str">
            <v>Tecnologia</v>
          </cell>
          <cell r="F1483" t="str">
            <v>Modernización tecnológica</v>
          </cell>
          <cell r="G1483" t="str">
            <v>Servicios de información actualizados</v>
          </cell>
          <cell r="H1483" t="str">
            <v>OSIS-Modernización tecnológica-Servicios de información actualizados</v>
          </cell>
          <cell r="I1483" t="str">
            <v>202300000000096</v>
          </cell>
          <cell r="J1483" t="str">
            <v>DIRECCIÓN TERRITORIAL CENTRAL</v>
          </cell>
          <cell r="K1483" t="str">
            <v>DANE CENTRAL</v>
          </cell>
          <cell r="L1483" t="str">
            <v>Talento Humano</v>
          </cell>
          <cell r="M1483" t="str">
            <v>Profesional</v>
          </cell>
          <cell r="N1483" t="str">
            <v>1</v>
          </cell>
          <cell r="O1483">
            <v>9</v>
          </cell>
          <cell r="P1483" t="str">
            <v>0</v>
          </cell>
          <cell r="Q1483" t="str">
            <v>9</v>
          </cell>
          <cell r="R1483">
            <v>100</v>
          </cell>
          <cell r="S1483">
            <v>7858900</v>
          </cell>
          <cell r="T1483" t="str">
            <v>2025-01-15 00:00:00</v>
          </cell>
          <cell r="U1483">
            <v>70730100</v>
          </cell>
          <cell r="V1483">
            <v>70730100</v>
          </cell>
          <cell r="W1483">
            <v>0</v>
          </cell>
          <cell r="X1483" t="str">
            <v>NO</v>
          </cell>
          <cell r="Y1483" t="str">
            <v>NO</v>
          </cell>
          <cell r="Z1483" t="str">
            <v>40725</v>
          </cell>
          <cell r="AA1483">
            <v>70730100</v>
          </cell>
          <cell r="AB1483">
            <v>0</v>
          </cell>
          <cell r="AC1483" t="str">
            <v>384</v>
          </cell>
          <cell r="AD1483" t="str">
            <v>Oficina de Sistemas</v>
          </cell>
          <cell r="AF1483" t="str">
            <v>PRIORIZADO_MORA LLANOS JOSÉ JHEFFERSON - -</v>
          </cell>
          <cell r="AG1483"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83">
            <v>0.34</v>
          </cell>
          <cell r="AI1483"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J1483">
            <v>0.33</v>
          </cell>
          <cell r="AK1483"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L1483">
            <v>0.33</v>
          </cell>
          <cell r="AM1483">
            <v>1</v>
          </cell>
          <cell r="AN1483" t="str">
            <v>OSIS_13</v>
          </cell>
          <cell r="AO1483">
            <v>24048234</v>
          </cell>
          <cell r="AP1483" t="str">
            <v>OSIS_14</v>
          </cell>
          <cell r="AQ1483">
            <v>23340933</v>
          </cell>
          <cell r="AR1483" t="str">
            <v>OSIS_15</v>
          </cell>
          <cell r="AS1483">
            <v>23340933</v>
          </cell>
          <cell r="AT1483">
            <v>70730100</v>
          </cell>
          <cell r="AU1483">
            <v>0</v>
          </cell>
        </row>
        <row r="1484">
          <cell r="A1484">
            <v>284710825</v>
          </cell>
          <cell r="B1484" t="str">
            <v>Oficina de Sistemas</v>
          </cell>
          <cell r="C1484" t="str">
            <v>OSIS</v>
          </cell>
          <cell r="D1484" t="str">
            <v>OSIS_2025_SIA</v>
          </cell>
          <cell r="E1484" t="str">
            <v>Tecnologia</v>
          </cell>
          <cell r="F1484" t="str">
            <v>Modernización tecnológica</v>
          </cell>
          <cell r="G1484" t="str">
            <v>Servicios de información actualizados</v>
          </cell>
          <cell r="H1484" t="str">
            <v>OSIS-Modernización tecnológica-Servicios de información actualizados</v>
          </cell>
          <cell r="I1484" t="str">
            <v>202300000000096</v>
          </cell>
          <cell r="J1484" t="str">
            <v>DIRECCIÓN TERRITORIAL CENTRAL</v>
          </cell>
          <cell r="K1484" t="str">
            <v>DANE CENTRAL</v>
          </cell>
          <cell r="L1484" t="str">
            <v>Talento Humano</v>
          </cell>
          <cell r="M1484" t="str">
            <v>Profesional</v>
          </cell>
          <cell r="N1484" t="str">
            <v>1</v>
          </cell>
          <cell r="O1484">
            <v>9</v>
          </cell>
          <cell r="P1484" t="str">
            <v>0</v>
          </cell>
          <cell r="Q1484" t="str">
            <v>9</v>
          </cell>
          <cell r="R1484">
            <v>100</v>
          </cell>
          <cell r="S1484">
            <v>6945290</v>
          </cell>
          <cell r="T1484" t="str">
            <v>2025-01-15 00:00:00</v>
          </cell>
          <cell r="U1484">
            <v>62507610</v>
          </cell>
          <cell r="V1484">
            <v>62507610</v>
          </cell>
          <cell r="W1484">
            <v>0</v>
          </cell>
          <cell r="X1484" t="str">
            <v>NO</v>
          </cell>
          <cell r="Y1484" t="str">
            <v>NO</v>
          </cell>
          <cell r="Z1484" t="str">
            <v>42525</v>
          </cell>
          <cell r="AA1484">
            <v>62507610</v>
          </cell>
          <cell r="AB1484">
            <v>0</v>
          </cell>
          <cell r="AC1484" t="str">
            <v>380</v>
          </cell>
          <cell r="AD1484" t="str">
            <v>Oficina de Sistemas</v>
          </cell>
          <cell r="AF1484" t="str">
            <v>PRIORIZADO_CORONADO CESPEDES JONATHAN ANDRES - -</v>
          </cell>
          <cell r="AG1484"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84">
            <v>0.34</v>
          </cell>
          <cell r="AI1484"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J1484">
            <v>0.33</v>
          </cell>
          <cell r="AK1484"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L1484">
            <v>0.33</v>
          </cell>
          <cell r="AM1484">
            <v>1</v>
          </cell>
          <cell r="AN1484" t="str">
            <v>OSIS_13</v>
          </cell>
          <cell r="AO1484">
            <v>21252587.400000002</v>
          </cell>
          <cell r="AP1484" t="str">
            <v>OSIS_14</v>
          </cell>
          <cell r="AQ1484">
            <v>20627511.300000001</v>
          </cell>
          <cell r="AR1484" t="str">
            <v>OSIS_15</v>
          </cell>
          <cell r="AS1484">
            <v>20627511.300000001</v>
          </cell>
          <cell r="AT1484">
            <v>62507610</v>
          </cell>
          <cell r="AU1484">
            <v>0</v>
          </cell>
        </row>
        <row r="1485">
          <cell r="A1485">
            <v>284610825</v>
          </cell>
          <cell r="B1485" t="str">
            <v>Oficina de Sistemas</v>
          </cell>
          <cell r="C1485" t="str">
            <v>OSIS</v>
          </cell>
          <cell r="D1485" t="str">
            <v>OSIS_2025_SIA</v>
          </cell>
          <cell r="E1485" t="str">
            <v>Tecnologia</v>
          </cell>
          <cell r="F1485" t="str">
            <v>Modernización tecnológica</v>
          </cell>
          <cell r="G1485" t="str">
            <v>Servicios de información actualizados</v>
          </cell>
          <cell r="H1485" t="str">
            <v>OSIS-Modernización tecnológica-Servicios de información actualizados</v>
          </cell>
          <cell r="I1485" t="str">
            <v>202300000000096</v>
          </cell>
          <cell r="J1485" t="str">
            <v>DIRECCIÓN TERRITORIAL CENTRAL</v>
          </cell>
          <cell r="K1485" t="str">
            <v>DANE CENTRAL</v>
          </cell>
          <cell r="L1485" t="str">
            <v>Talento Humano</v>
          </cell>
          <cell r="M1485" t="str">
            <v>Profesional</v>
          </cell>
          <cell r="N1485" t="str">
            <v>1</v>
          </cell>
          <cell r="O1485">
            <v>9</v>
          </cell>
          <cell r="P1485" t="str">
            <v>0</v>
          </cell>
          <cell r="Q1485" t="str">
            <v>9</v>
          </cell>
          <cell r="R1485">
            <v>100</v>
          </cell>
          <cell r="S1485">
            <v>7858900</v>
          </cell>
          <cell r="T1485" t="str">
            <v>2025-01-15 00:00:00</v>
          </cell>
          <cell r="U1485">
            <v>70730100</v>
          </cell>
          <cell r="V1485">
            <v>70730100</v>
          </cell>
          <cell r="W1485">
            <v>0</v>
          </cell>
          <cell r="X1485" t="str">
            <v>NO</v>
          </cell>
          <cell r="Y1485" t="str">
            <v>NO</v>
          </cell>
          <cell r="Z1485" t="str">
            <v>40725</v>
          </cell>
          <cell r="AA1485">
            <v>70730100</v>
          </cell>
          <cell r="AB1485">
            <v>0</v>
          </cell>
          <cell r="AC1485" t="str">
            <v>384</v>
          </cell>
          <cell r="AD1485" t="str">
            <v>Oficina de Sistemas</v>
          </cell>
          <cell r="AF1485" t="str">
            <v>PRIORIZADO_RODRIGUEZ RODRIGUEZ JULIAN ANDRES - -</v>
          </cell>
          <cell r="AG1485"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85">
            <v>0.34</v>
          </cell>
          <cell r="AI1485"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J1485">
            <v>0.33</v>
          </cell>
          <cell r="AK1485"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L1485">
            <v>0.33</v>
          </cell>
          <cell r="AM1485">
            <v>1</v>
          </cell>
          <cell r="AN1485" t="str">
            <v>OSIS_13</v>
          </cell>
          <cell r="AO1485">
            <v>24048234</v>
          </cell>
          <cell r="AP1485" t="str">
            <v>OSIS_14</v>
          </cell>
          <cell r="AQ1485">
            <v>23340933</v>
          </cell>
          <cell r="AR1485" t="str">
            <v>OSIS_15</v>
          </cell>
          <cell r="AS1485">
            <v>23340933</v>
          </cell>
          <cell r="AT1485">
            <v>70730100</v>
          </cell>
          <cell r="AU1485">
            <v>0</v>
          </cell>
        </row>
        <row r="1486">
          <cell r="A1486">
            <v>284510825</v>
          </cell>
          <cell r="B1486" t="str">
            <v>Oficina de Sistemas</v>
          </cell>
          <cell r="C1486" t="str">
            <v>OSIS</v>
          </cell>
          <cell r="D1486" t="str">
            <v>OSIS_2025_SIA</v>
          </cell>
          <cell r="E1486" t="str">
            <v>Tecnologia</v>
          </cell>
          <cell r="F1486" t="str">
            <v>Modernización tecnológica</v>
          </cell>
          <cell r="G1486" t="str">
            <v>Servicios de información actualizados</v>
          </cell>
          <cell r="H1486" t="str">
            <v>OSIS-Modernización tecnológica-Servicios de información actualizados</v>
          </cell>
          <cell r="I1486" t="str">
            <v>202300000000096</v>
          </cell>
          <cell r="J1486" t="str">
            <v>DIRECCIÓN TERRITORIAL CENTRAL</v>
          </cell>
          <cell r="K1486" t="str">
            <v>DANE CENTRAL</v>
          </cell>
          <cell r="L1486" t="str">
            <v>Talento Humano</v>
          </cell>
          <cell r="M1486" t="str">
            <v>Técnico</v>
          </cell>
          <cell r="N1486" t="str">
            <v>1</v>
          </cell>
          <cell r="O1486">
            <v>10</v>
          </cell>
          <cell r="P1486" t="str">
            <v>0</v>
          </cell>
          <cell r="Q1486" t="str">
            <v>10</v>
          </cell>
          <cell r="R1486">
            <v>100</v>
          </cell>
          <cell r="S1486">
            <v>2611977</v>
          </cell>
          <cell r="T1486" t="str">
            <v>2025-01-15 00:00:00</v>
          </cell>
          <cell r="U1486">
            <v>26119770</v>
          </cell>
          <cell r="V1486">
            <v>26119770</v>
          </cell>
          <cell r="W1486">
            <v>0</v>
          </cell>
          <cell r="X1486" t="str">
            <v>NO</v>
          </cell>
          <cell r="Y1486" t="str">
            <v>NO</v>
          </cell>
          <cell r="Z1486" t="str">
            <v>20125</v>
          </cell>
          <cell r="AA1486">
            <v>26119770</v>
          </cell>
          <cell r="AB1486">
            <v>0</v>
          </cell>
          <cell r="AC1486" t="str">
            <v>2088</v>
          </cell>
          <cell r="AD1486" t="str">
            <v>Oficina de Sistemas</v>
          </cell>
          <cell r="AF1486" t="str">
            <v>PRIORIZADO_VALENCIA PARRA FERNANDO - -</v>
          </cell>
          <cell r="AG1486"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86">
            <v>0.34</v>
          </cell>
          <cell r="AI1486"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J1486">
            <v>0.33</v>
          </cell>
          <cell r="AK1486"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L1486">
            <v>0.33</v>
          </cell>
          <cell r="AM1486">
            <v>1</v>
          </cell>
          <cell r="AN1486" t="str">
            <v>OSIS_13</v>
          </cell>
          <cell r="AO1486">
            <v>8880721.8000000007</v>
          </cell>
          <cell r="AP1486" t="str">
            <v>OSIS_14</v>
          </cell>
          <cell r="AQ1486">
            <v>8619524.0999999996</v>
          </cell>
          <cell r="AR1486" t="str">
            <v>OSIS_15</v>
          </cell>
          <cell r="AS1486">
            <v>8619524.0999999996</v>
          </cell>
          <cell r="AT1486">
            <v>26119770</v>
          </cell>
          <cell r="AU1486">
            <v>0</v>
          </cell>
        </row>
        <row r="1487">
          <cell r="A1487">
            <v>284410825</v>
          </cell>
          <cell r="B1487" t="str">
            <v>Oficina de Sistemas</v>
          </cell>
          <cell r="C1487" t="str">
            <v>OSIS</v>
          </cell>
          <cell r="D1487" t="str">
            <v>OSIS_2025_SIA</v>
          </cell>
          <cell r="E1487" t="str">
            <v>Tecnologia</v>
          </cell>
          <cell r="F1487" t="str">
            <v>Modernización tecnológica</v>
          </cell>
          <cell r="G1487" t="str">
            <v>Servicios de información actualizados</v>
          </cell>
          <cell r="H1487" t="str">
            <v>OSIS-Modernización tecnológica-Servicios de información actualizados</v>
          </cell>
          <cell r="I1487" t="str">
            <v>202300000000096</v>
          </cell>
          <cell r="J1487" t="str">
            <v>DIRECCIÓN TERRITORIAL CENTRAL</v>
          </cell>
          <cell r="K1487" t="str">
            <v>DANE CENTRAL</v>
          </cell>
          <cell r="L1487" t="str">
            <v>Talento Humano</v>
          </cell>
          <cell r="M1487" t="str">
            <v>Profesional</v>
          </cell>
          <cell r="N1487" t="str">
            <v>1</v>
          </cell>
          <cell r="O1487">
            <v>9</v>
          </cell>
          <cell r="P1487" t="str">
            <v>0</v>
          </cell>
          <cell r="Q1487" t="str">
            <v>9</v>
          </cell>
          <cell r="R1487">
            <v>100</v>
          </cell>
          <cell r="S1487">
            <v>6945290</v>
          </cell>
          <cell r="T1487" t="str">
            <v>2025-01-15 00:00:00</v>
          </cell>
          <cell r="U1487">
            <v>62507610</v>
          </cell>
          <cell r="V1487">
            <v>62507610</v>
          </cell>
          <cell r="W1487">
            <v>0</v>
          </cell>
          <cell r="X1487" t="str">
            <v>NO</v>
          </cell>
          <cell r="Y1487" t="str">
            <v>NO</v>
          </cell>
          <cell r="Z1487" t="str">
            <v>42525</v>
          </cell>
          <cell r="AA1487">
            <v>62507610</v>
          </cell>
          <cell r="AB1487">
            <v>0</v>
          </cell>
          <cell r="AC1487" t="str">
            <v>380</v>
          </cell>
          <cell r="AD1487" t="str">
            <v>Oficina de Sistemas</v>
          </cell>
          <cell r="AF1487" t="str">
            <v>PRIORIZADO_MANTILLA MENDEZ ADONAY - -</v>
          </cell>
          <cell r="AG1487"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87">
            <v>0.34</v>
          </cell>
          <cell r="AI1487"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J1487">
            <v>0.33</v>
          </cell>
          <cell r="AK1487"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L1487">
            <v>0.33</v>
          </cell>
          <cell r="AM1487">
            <v>1</v>
          </cell>
          <cell r="AN1487" t="str">
            <v>OSIS_13</v>
          </cell>
          <cell r="AO1487">
            <v>21252587.400000002</v>
          </cell>
          <cell r="AP1487" t="str">
            <v>OSIS_14</v>
          </cell>
          <cell r="AQ1487">
            <v>20627511.300000001</v>
          </cell>
          <cell r="AR1487" t="str">
            <v>OSIS_15</v>
          </cell>
          <cell r="AS1487">
            <v>20627511.300000001</v>
          </cell>
          <cell r="AT1487">
            <v>62507610</v>
          </cell>
          <cell r="AU1487">
            <v>0</v>
          </cell>
        </row>
        <row r="1488">
          <cell r="A1488">
            <v>284310825</v>
          </cell>
          <cell r="B1488" t="str">
            <v>Oficina de Sistemas</v>
          </cell>
          <cell r="C1488" t="str">
            <v>OSIS</v>
          </cell>
          <cell r="D1488" t="str">
            <v>OSIS_2025_SIA</v>
          </cell>
          <cell r="E1488" t="str">
            <v>Tecnologia</v>
          </cell>
          <cell r="F1488" t="str">
            <v>Modernización tecnológica</v>
          </cell>
          <cell r="G1488" t="str">
            <v>Servicios de información actualizados</v>
          </cell>
          <cell r="H1488" t="str">
            <v>OSIS-Modernización tecnológica-Servicios de información actualizados</v>
          </cell>
          <cell r="I1488" t="str">
            <v>202300000000096</v>
          </cell>
          <cell r="J1488" t="str">
            <v>DIRECCIÓN TERRITORIAL CENTRAL</v>
          </cell>
          <cell r="K1488" t="str">
            <v>DANE CENTRAL</v>
          </cell>
          <cell r="L1488" t="str">
            <v>Talento Humano</v>
          </cell>
          <cell r="M1488" t="str">
            <v>Técnico</v>
          </cell>
          <cell r="N1488" t="str">
            <v>1</v>
          </cell>
          <cell r="O1488">
            <v>10</v>
          </cell>
          <cell r="P1488" t="str">
            <v>0</v>
          </cell>
          <cell r="Q1488" t="str">
            <v>10</v>
          </cell>
          <cell r="R1488">
            <v>100</v>
          </cell>
          <cell r="S1488">
            <v>3264070</v>
          </cell>
          <cell r="T1488" t="str">
            <v>2025-01-15 00:00:00</v>
          </cell>
          <cell r="U1488">
            <v>32640700</v>
          </cell>
          <cell r="V1488">
            <v>32640700</v>
          </cell>
          <cell r="W1488">
            <v>0</v>
          </cell>
          <cell r="X1488" t="str">
            <v>NO</v>
          </cell>
          <cell r="Y1488" t="str">
            <v>NO</v>
          </cell>
          <cell r="Z1488" t="str">
            <v>40625</v>
          </cell>
          <cell r="AA1488">
            <v>32640700</v>
          </cell>
          <cell r="AB1488">
            <v>0</v>
          </cell>
          <cell r="AC1488" t="str">
            <v>383</v>
          </cell>
          <cell r="AD1488" t="str">
            <v>Oficina de Sistemas</v>
          </cell>
          <cell r="AF1488" t="str">
            <v>PRIORIZADO_CIFUENTES LLANOS JULIÁN STEVEN - -</v>
          </cell>
          <cell r="AG1488"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488">
            <v>1</v>
          </cell>
          <cell r="AI1488">
            <v>0</v>
          </cell>
          <cell r="AJ1488">
            <v>0</v>
          </cell>
          <cell r="AK1488">
            <v>0</v>
          </cell>
          <cell r="AL1488">
            <v>0</v>
          </cell>
          <cell r="AM1488">
            <v>1</v>
          </cell>
          <cell r="AN1488" t="str">
            <v>OSIS_14</v>
          </cell>
          <cell r="AO1488">
            <v>32640700</v>
          </cell>
          <cell r="AP1488" t="str">
            <v>0</v>
          </cell>
          <cell r="AQ1488">
            <v>0</v>
          </cell>
          <cell r="AR1488" t="str">
            <v>0</v>
          </cell>
          <cell r="AS1488">
            <v>0</v>
          </cell>
          <cell r="AT1488">
            <v>32640700</v>
          </cell>
          <cell r="AU1488">
            <v>0</v>
          </cell>
        </row>
        <row r="1489">
          <cell r="A1489">
            <v>283910825</v>
          </cell>
          <cell r="B1489" t="str">
            <v>Oficina de Sistemas</v>
          </cell>
          <cell r="C1489" t="str">
            <v>OSIS</v>
          </cell>
          <cell r="D1489" t="str">
            <v>OSIS_2025_ST</v>
          </cell>
          <cell r="E1489" t="str">
            <v>Tecnologia</v>
          </cell>
          <cell r="F1489" t="str">
            <v>Modernización tecnológica</v>
          </cell>
          <cell r="G1489" t="str">
            <v>Servicios tecnológicos</v>
          </cell>
          <cell r="H1489" t="str">
            <v>OSIS-Modernización tecnológica-Servicios tecnológicos</v>
          </cell>
          <cell r="I1489" t="str">
            <v>202300000000096</v>
          </cell>
          <cell r="J1489" t="str">
            <v>DIRECCIÓN TERRITORIAL CENTRAL</v>
          </cell>
          <cell r="K1489" t="str">
            <v>DANE CENTRAL</v>
          </cell>
          <cell r="L1489" t="str">
            <v>Talento Humano</v>
          </cell>
          <cell r="M1489" t="str">
            <v>Profesional</v>
          </cell>
          <cell r="N1489" t="str">
            <v>1</v>
          </cell>
          <cell r="O1489">
            <v>11</v>
          </cell>
          <cell r="P1489" t="str">
            <v>15</v>
          </cell>
          <cell r="Q1489" t="str">
            <v>11.5</v>
          </cell>
          <cell r="R1489">
            <v>100</v>
          </cell>
          <cell r="S1489">
            <v>9270000</v>
          </cell>
          <cell r="T1489" t="str">
            <v>2025-01-15 00:00:00</v>
          </cell>
          <cell r="U1489">
            <v>106605000</v>
          </cell>
          <cell r="V1489">
            <v>106605000</v>
          </cell>
          <cell r="W1489">
            <v>0</v>
          </cell>
          <cell r="X1489" t="str">
            <v>NO</v>
          </cell>
          <cell r="Y1489" t="str">
            <v>NO</v>
          </cell>
          <cell r="Z1489" t="str">
            <v>13525</v>
          </cell>
          <cell r="AA1489">
            <v>106605000</v>
          </cell>
          <cell r="AB1489">
            <v>0</v>
          </cell>
          <cell r="AC1489" t="str">
            <v>2120</v>
          </cell>
          <cell r="AD1489" t="str">
            <v>Oficina de Sistemas</v>
          </cell>
          <cell r="AF1489" t="str">
            <v>PRIORIZADO_QUINTERO BARBOSA FRANCISCO JAVIER - -</v>
          </cell>
          <cell r="AG1489" t="str">
            <v>OSIS_10 - Gestionar y dar soporte técnico de las soluciones tecnológicas de producción estadísticas (PES) y Gestión Administrativa fortalecidas para mantener la disponibilidad de los servicios en los grupos de interés.</v>
          </cell>
          <cell r="AH1489">
            <v>1</v>
          </cell>
          <cell r="AI1489">
            <v>0</v>
          </cell>
          <cell r="AJ1489">
            <v>0</v>
          </cell>
          <cell r="AK1489">
            <v>0</v>
          </cell>
          <cell r="AL1489">
            <v>0</v>
          </cell>
          <cell r="AM1489">
            <v>1</v>
          </cell>
          <cell r="AN1489" t="str">
            <v>OSIS_10</v>
          </cell>
          <cell r="AO1489">
            <v>106605000</v>
          </cell>
          <cell r="AP1489" t="str">
            <v>0</v>
          </cell>
          <cell r="AQ1489">
            <v>0</v>
          </cell>
          <cell r="AR1489" t="str">
            <v>0</v>
          </cell>
          <cell r="AS1489">
            <v>0</v>
          </cell>
          <cell r="AT1489">
            <v>106605000</v>
          </cell>
          <cell r="AU1489">
            <v>0</v>
          </cell>
        </row>
        <row r="1490">
          <cell r="A1490">
            <v>283810825</v>
          </cell>
          <cell r="B1490" t="str">
            <v>Oficina de Sistemas</v>
          </cell>
          <cell r="C1490" t="str">
            <v>OSIS</v>
          </cell>
          <cell r="D1490" t="str">
            <v>OSIS_2025_ST</v>
          </cell>
          <cell r="E1490" t="str">
            <v>Tecnologia</v>
          </cell>
          <cell r="F1490" t="str">
            <v>Modernización tecnológica</v>
          </cell>
          <cell r="G1490" t="str">
            <v>Servicios tecnológicos</v>
          </cell>
          <cell r="H1490" t="str">
            <v>OSIS-Modernización tecnológica-Servicios tecnológicos</v>
          </cell>
          <cell r="I1490" t="str">
            <v>202300000000096</v>
          </cell>
          <cell r="J1490" t="str">
            <v>DIRECCIÓN TERRITORIAL CENTRAL</v>
          </cell>
          <cell r="K1490" t="str">
            <v>DANE CENTRAL</v>
          </cell>
          <cell r="L1490" t="str">
            <v>Talento Humano</v>
          </cell>
          <cell r="M1490" t="str">
            <v>Profesional</v>
          </cell>
          <cell r="N1490" t="str">
            <v>1</v>
          </cell>
          <cell r="O1490">
            <v>11</v>
          </cell>
          <cell r="P1490" t="str">
            <v>15</v>
          </cell>
          <cell r="Q1490" t="str">
            <v>11.5</v>
          </cell>
          <cell r="R1490">
            <v>100</v>
          </cell>
          <cell r="S1490">
            <v>9687150</v>
          </cell>
          <cell r="T1490" t="str">
            <v>2025-01-15 00:00:00</v>
          </cell>
          <cell r="U1490">
            <v>111402225</v>
          </cell>
          <cell r="V1490">
            <v>111402225</v>
          </cell>
          <cell r="W1490">
            <v>0</v>
          </cell>
          <cell r="X1490" t="str">
            <v>NO</v>
          </cell>
          <cell r="Y1490" t="str">
            <v>NO</v>
          </cell>
          <cell r="Z1490" t="str">
            <v>12625</v>
          </cell>
          <cell r="AA1490">
            <v>111402225</v>
          </cell>
          <cell r="AB1490">
            <v>0</v>
          </cell>
          <cell r="AC1490" t="str">
            <v>2119</v>
          </cell>
          <cell r="AD1490" t="str">
            <v>Oficina de Sistemas</v>
          </cell>
          <cell r="AF1490" t="str">
            <v>PRIORIZADO_LOZANO RAMIREZ ANDREA MARIA - -</v>
          </cell>
          <cell r="AG1490" t="str">
            <v>OSIS_10 - Gestionar y dar soporte técnico de las soluciones tecnológicas de producción estadísticas (PES) y Gestión Administrativa fortalecidas para mantener la disponibilidad de los servicios en los grupos de interés.</v>
          </cell>
          <cell r="AH1490">
            <v>1</v>
          </cell>
          <cell r="AI1490">
            <v>0</v>
          </cell>
          <cell r="AJ1490">
            <v>0</v>
          </cell>
          <cell r="AK1490">
            <v>0</v>
          </cell>
          <cell r="AL1490">
            <v>0</v>
          </cell>
          <cell r="AM1490">
            <v>1</v>
          </cell>
          <cell r="AN1490" t="str">
            <v>OSIS_10</v>
          </cell>
          <cell r="AO1490">
            <v>111402225</v>
          </cell>
          <cell r="AP1490" t="str">
            <v>0</v>
          </cell>
          <cell r="AQ1490">
            <v>0</v>
          </cell>
          <cell r="AR1490" t="str">
            <v>0</v>
          </cell>
          <cell r="AS1490">
            <v>0</v>
          </cell>
          <cell r="AT1490">
            <v>111402225</v>
          </cell>
          <cell r="AU1490">
            <v>0</v>
          </cell>
        </row>
        <row r="1491">
          <cell r="A1491">
            <v>283610825</v>
          </cell>
          <cell r="B1491" t="str">
            <v>Oficina de Sistemas</v>
          </cell>
          <cell r="C1491" t="str">
            <v>OSIS</v>
          </cell>
          <cell r="D1491" t="str">
            <v>OSIS_2025_ST</v>
          </cell>
          <cell r="E1491" t="str">
            <v>Tecnologia</v>
          </cell>
          <cell r="F1491" t="str">
            <v>Modernización tecnológica</v>
          </cell>
          <cell r="G1491" t="str">
            <v>Servicios tecnológicos</v>
          </cell>
          <cell r="H1491" t="str">
            <v>OSIS-Modernización tecnológica-Servicios tecnológicos</v>
          </cell>
          <cell r="I1491" t="str">
            <v>202300000000096</v>
          </cell>
          <cell r="J1491" t="str">
            <v>DIRECCIÓN TERRITORIAL CENTRAL</v>
          </cell>
          <cell r="K1491" t="str">
            <v>DANE CENTRAL</v>
          </cell>
          <cell r="L1491" t="str">
            <v>Talento Humano</v>
          </cell>
          <cell r="M1491" t="str">
            <v>Profesional</v>
          </cell>
          <cell r="N1491" t="str">
            <v>1</v>
          </cell>
          <cell r="O1491">
            <v>11</v>
          </cell>
          <cell r="P1491" t="str">
            <v>15</v>
          </cell>
          <cell r="Q1491" t="str">
            <v>11.5</v>
          </cell>
          <cell r="R1491">
            <v>100</v>
          </cell>
          <cell r="S1491">
            <v>6644000</v>
          </cell>
          <cell r="T1491" t="str">
            <v>2025-01-15 00:00:00</v>
          </cell>
          <cell r="U1491">
            <v>76406000</v>
          </cell>
          <cell r="V1491">
            <v>76406000</v>
          </cell>
          <cell r="W1491">
            <v>0</v>
          </cell>
          <cell r="X1491" t="str">
            <v>NO</v>
          </cell>
          <cell r="Y1491" t="str">
            <v>NO</v>
          </cell>
          <cell r="Z1491" t="str">
            <v>12925</v>
          </cell>
          <cell r="AA1491">
            <v>76406000</v>
          </cell>
          <cell r="AB1491">
            <v>0</v>
          </cell>
          <cell r="AC1491" t="str">
            <v>2117</v>
          </cell>
          <cell r="AD1491" t="str">
            <v>Oficina de Sistemas</v>
          </cell>
          <cell r="AF1491" t="str">
            <v>PRIORIZADO_ARENAS MEJIA JORGE ALEJANDRO - -</v>
          </cell>
          <cell r="AG1491" t="str">
            <v>OSIS_11 - Gestionar los Servicios y componentes de conectividad para operar y brindar disponibilidad de la red de comunicaciones de la Entidad a nivel nacional.</v>
          </cell>
          <cell r="AH1491">
            <v>1</v>
          </cell>
          <cell r="AI1491">
            <v>0</v>
          </cell>
          <cell r="AJ1491">
            <v>0</v>
          </cell>
          <cell r="AK1491">
            <v>0</v>
          </cell>
          <cell r="AL1491">
            <v>0</v>
          </cell>
          <cell r="AM1491">
            <v>1</v>
          </cell>
          <cell r="AN1491" t="str">
            <v>OSIS_11</v>
          </cell>
          <cell r="AO1491">
            <v>76406000</v>
          </cell>
          <cell r="AP1491" t="str">
            <v>0</v>
          </cell>
          <cell r="AQ1491">
            <v>0</v>
          </cell>
          <cell r="AR1491" t="str">
            <v>0</v>
          </cell>
          <cell r="AS1491">
            <v>0</v>
          </cell>
          <cell r="AT1491">
            <v>76406000</v>
          </cell>
          <cell r="AU1491">
            <v>0</v>
          </cell>
        </row>
        <row r="1492">
          <cell r="A1492">
            <v>283510825</v>
          </cell>
          <cell r="B1492" t="str">
            <v>Oficina de Sistemas</v>
          </cell>
          <cell r="C1492" t="str">
            <v>OSIS</v>
          </cell>
          <cell r="D1492" t="str">
            <v>OSIS_2025_DPE</v>
          </cell>
          <cell r="E1492" t="str">
            <v>Tecnologia</v>
          </cell>
          <cell r="F1492" t="str">
            <v>Modernización tecnológica</v>
          </cell>
          <cell r="G1492" t="str">
            <v>Documentos para la planeación estratégica en TI</v>
          </cell>
          <cell r="H1492" t="str">
            <v>OSIS-Modernización tecnológica-Documentos para la planeación estratégica en TI</v>
          </cell>
          <cell r="I1492" t="str">
            <v>202300000000096</v>
          </cell>
          <cell r="J1492" t="str">
            <v>DIRECCIÓN TERRITORIAL CENTRAL</v>
          </cell>
          <cell r="K1492" t="str">
            <v>DANE CENTRAL</v>
          </cell>
          <cell r="L1492" t="str">
            <v>Talento Humano</v>
          </cell>
          <cell r="M1492" t="str">
            <v>Profesional</v>
          </cell>
          <cell r="N1492" t="str">
            <v>1</v>
          </cell>
          <cell r="O1492">
            <v>11</v>
          </cell>
          <cell r="P1492" t="str">
            <v>15</v>
          </cell>
          <cell r="Q1492" t="str">
            <v>11.5</v>
          </cell>
          <cell r="R1492">
            <v>100</v>
          </cell>
          <cell r="S1492">
            <v>9194810</v>
          </cell>
          <cell r="T1492" t="str">
            <v>2025-01-15 00:00:00</v>
          </cell>
          <cell r="U1492">
            <v>105740315</v>
          </cell>
          <cell r="V1492">
            <v>105740315</v>
          </cell>
          <cell r="W1492">
            <v>0</v>
          </cell>
          <cell r="X1492" t="str">
            <v>NO</v>
          </cell>
          <cell r="Y1492" t="str">
            <v>NO</v>
          </cell>
          <cell r="Z1492" t="str">
            <v>13425</v>
          </cell>
          <cell r="AA1492">
            <v>105740315</v>
          </cell>
          <cell r="AB1492">
            <v>0</v>
          </cell>
          <cell r="AC1492" t="str">
            <v>2086</v>
          </cell>
          <cell r="AD1492" t="str">
            <v>Oficina de Sistemas</v>
          </cell>
          <cell r="AF1492" t="str">
            <v>PRIORIZADO_PIÑEROS LA ROTTA LUIS GABRIEL - -</v>
          </cell>
          <cell r="AG1492" t="str">
            <v>OSIS_01 - Aumentar los índices de las políticas de gobierno y seguridad digital que permita mejorar el desempeño institucional de la Entidad en el MIPG</v>
          </cell>
          <cell r="AH1492">
            <v>0.4</v>
          </cell>
          <cell r="AI1492" t="str">
            <v>OSIS_17 - Ejecutar el PRY-01-07 Arquitectura de Gestión de TI en 2025 para fortalecer el Gobierno de TI en la Entidad</v>
          </cell>
          <cell r="AJ1492">
            <v>0.3</v>
          </cell>
          <cell r="AK1492" t="str">
            <v>OSIS_02 - Ejecutar el Plan Estratégico de Tecnologías de la Información (PETI) actualizado para la vigencia 2025 y medir su avance a través del instrumento de control para fortalecer las capacidades de Gobierno de TI</v>
          </cell>
          <cell r="AL1492">
            <v>0.3</v>
          </cell>
          <cell r="AM1492">
            <v>1</v>
          </cell>
          <cell r="AN1492" t="str">
            <v>OSIS_01</v>
          </cell>
          <cell r="AO1492">
            <v>42296126</v>
          </cell>
          <cell r="AP1492" t="str">
            <v>OSIS_17</v>
          </cell>
          <cell r="AQ1492">
            <v>31722094.5</v>
          </cell>
          <cell r="AR1492" t="str">
            <v>OSIS_02</v>
          </cell>
          <cell r="AS1492">
            <v>31722094.5</v>
          </cell>
          <cell r="AT1492">
            <v>105740315</v>
          </cell>
          <cell r="AU1492">
            <v>0</v>
          </cell>
        </row>
        <row r="1493">
          <cell r="A1493">
            <v>283410825</v>
          </cell>
          <cell r="B1493" t="str">
            <v>Oficina de Sistemas</v>
          </cell>
          <cell r="C1493" t="str">
            <v>OSIS</v>
          </cell>
          <cell r="D1493" t="str">
            <v>OSIS_2025_DPE</v>
          </cell>
          <cell r="E1493" t="str">
            <v>Tecnologia</v>
          </cell>
          <cell r="F1493" t="str">
            <v>Modernización tecnológica</v>
          </cell>
          <cell r="G1493" t="str">
            <v>Documentos para la planeación estratégica en TI</v>
          </cell>
          <cell r="H1493" t="str">
            <v>OSIS-Modernización tecnológica-Documentos para la planeación estratégica en TI</v>
          </cell>
          <cell r="I1493" t="str">
            <v>202300000000096</v>
          </cell>
          <cell r="J1493" t="str">
            <v>DIRECCIÓN TERRITORIAL CENTRAL</v>
          </cell>
          <cell r="K1493" t="str">
            <v>DANE CENTRAL</v>
          </cell>
          <cell r="L1493" t="str">
            <v>Talento Humano</v>
          </cell>
          <cell r="M1493" t="str">
            <v>Profesional</v>
          </cell>
          <cell r="N1493" t="str">
            <v>1</v>
          </cell>
          <cell r="O1493">
            <v>11</v>
          </cell>
          <cell r="P1493" t="str">
            <v>15</v>
          </cell>
          <cell r="Q1493" t="str">
            <v>11.5</v>
          </cell>
          <cell r="R1493">
            <v>100</v>
          </cell>
          <cell r="S1493">
            <v>8016490</v>
          </cell>
          <cell r="T1493" t="str">
            <v>2025-01-15 00:00:00</v>
          </cell>
          <cell r="U1493">
            <v>92189635</v>
          </cell>
          <cell r="V1493">
            <v>92189635</v>
          </cell>
          <cell r="W1493">
            <v>0</v>
          </cell>
          <cell r="X1493" t="str">
            <v>NO</v>
          </cell>
          <cell r="Y1493" t="str">
            <v>NO</v>
          </cell>
          <cell r="Z1493" t="str">
            <v>18025</v>
          </cell>
          <cell r="AA1493">
            <v>92189635</v>
          </cell>
          <cell r="AB1493">
            <v>0</v>
          </cell>
          <cell r="AC1493" t="str">
            <v>2085</v>
          </cell>
          <cell r="AD1493" t="str">
            <v>Oficina de Sistemas</v>
          </cell>
          <cell r="AF1493" t="str">
            <v>PRIORIZADO_PACHECO LEON LEIDY CAROLINA - -</v>
          </cell>
          <cell r="AG1493" t="str">
            <v>OSIS_02 - Ejecutar el Plan Estratégico de Tecnologías de la Información (PETI) actualizado para la vigencia 2025 y medir su avance a través del instrumento de control para fortalecer las capacidades de Gobierno de TI</v>
          </cell>
          <cell r="AH1493">
            <v>0.8</v>
          </cell>
          <cell r="AI1493" t="str">
            <v>OSIS_08 - Gestionar los controles lógicos de seguridad digital gestionados que apoyen la estrategia del MSPI de la Entidad a demanda</v>
          </cell>
          <cell r="AJ1493">
            <v>0.2</v>
          </cell>
          <cell r="AK1493">
            <v>0</v>
          </cell>
          <cell r="AL1493">
            <v>0</v>
          </cell>
          <cell r="AM1493">
            <v>1</v>
          </cell>
          <cell r="AN1493" t="str">
            <v>OSIS_02</v>
          </cell>
          <cell r="AO1493">
            <v>73751708</v>
          </cell>
          <cell r="AP1493" t="str">
            <v>OSIS_08</v>
          </cell>
          <cell r="AQ1493">
            <v>18437927</v>
          </cell>
          <cell r="AR1493" t="str">
            <v>0</v>
          </cell>
          <cell r="AS1493">
            <v>0</v>
          </cell>
          <cell r="AT1493">
            <v>92189635</v>
          </cell>
          <cell r="AU1493">
            <v>0</v>
          </cell>
        </row>
        <row r="1494">
          <cell r="A1494">
            <v>283310825</v>
          </cell>
          <cell r="B1494" t="str">
            <v>Oficina de Sistemas</v>
          </cell>
          <cell r="C1494" t="str">
            <v>OSIS</v>
          </cell>
          <cell r="D1494" t="str">
            <v>OSIS_2025_DPE</v>
          </cell>
          <cell r="E1494" t="str">
            <v>Tecnologia</v>
          </cell>
          <cell r="F1494" t="str">
            <v>Modernización tecnológica</v>
          </cell>
          <cell r="G1494" t="str">
            <v>Documentos para la planeación estratégica en TI</v>
          </cell>
          <cell r="H1494" t="str">
            <v>OSIS-Modernización tecnológica-Documentos para la planeación estratégica en TI</v>
          </cell>
          <cell r="I1494" t="str">
            <v>202300000000096</v>
          </cell>
          <cell r="J1494" t="str">
            <v>DIRECCIÓN TERRITORIAL CENTRAL</v>
          </cell>
          <cell r="K1494" t="str">
            <v>DANE CENTRAL</v>
          </cell>
          <cell r="L1494" t="str">
            <v>Talento Humano</v>
          </cell>
          <cell r="M1494" t="str">
            <v>Profesional</v>
          </cell>
          <cell r="N1494" t="str">
            <v>1</v>
          </cell>
          <cell r="O1494">
            <v>11</v>
          </cell>
          <cell r="P1494" t="str">
            <v>15</v>
          </cell>
          <cell r="Q1494" t="str">
            <v>11.5</v>
          </cell>
          <cell r="R1494">
            <v>100</v>
          </cell>
          <cell r="S1494">
            <v>5150000</v>
          </cell>
          <cell r="T1494" t="str">
            <v>2025-01-15 00:00:00</v>
          </cell>
          <cell r="U1494">
            <v>59225000</v>
          </cell>
          <cell r="V1494">
            <v>59225000</v>
          </cell>
          <cell r="W1494">
            <v>0</v>
          </cell>
          <cell r="X1494" t="str">
            <v>NO</v>
          </cell>
          <cell r="Y1494" t="str">
            <v>NO</v>
          </cell>
          <cell r="Z1494" t="str">
            <v>37025</v>
          </cell>
          <cell r="AA1494">
            <v>59225000</v>
          </cell>
          <cell r="AB1494">
            <v>0</v>
          </cell>
          <cell r="AC1494" t="str">
            <v>484</v>
          </cell>
          <cell r="AD1494" t="str">
            <v>Oficina de Sistemas</v>
          </cell>
          <cell r="AF1494" t="str">
            <v>PRIORIZADO_PABÓN BOHORQUEZ JENNY PAOLA - -</v>
          </cell>
          <cell r="AG1494" t="str">
            <v>OSIS_03 - Adjudicar los contratos del Plan de anual de adquisiciones de la OSIS de la vigencia 2025 para fortalecer las capacidades Tics que habilitan las operaciones estadísticas y la gestión institucional, asegurando la prestación de los servicios en la entidad.</v>
          </cell>
          <cell r="AH1494">
            <v>1</v>
          </cell>
          <cell r="AI1494">
            <v>0</v>
          </cell>
          <cell r="AJ1494">
            <v>0</v>
          </cell>
          <cell r="AK1494">
            <v>0</v>
          </cell>
          <cell r="AL1494">
            <v>0</v>
          </cell>
          <cell r="AM1494">
            <v>1</v>
          </cell>
          <cell r="AN1494" t="str">
            <v>OSIS_03</v>
          </cell>
          <cell r="AO1494">
            <v>59225000</v>
          </cell>
          <cell r="AP1494" t="str">
            <v>0</v>
          </cell>
          <cell r="AQ1494">
            <v>0</v>
          </cell>
          <cell r="AR1494" t="str">
            <v>0</v>
          </cell>
          <cell r="AS1494">
            <v>0</v>
          </cell>
          <cell r="AT1494">
            <v>59225000</v>
          </cell>
          <cell r="AU1494">
            <v>0</v>
          </cell>
        </row>
        <row r="1495">
          <cell r="A1495">
            <v>283210825</v>
          </cell>
          <cell r="B1495" t="str">
            <v>Oficina de Sistemas</v>
          </cell>
          <cell r="C1495" t="str">
            <v>OSIS</v>
          </cell>
          <cell r="D1495" t="str">
            <v>OSIS_2025_DPE</v>
          </cell>
          <cell r="E1495" t="str">
            <v>Tecnologia</v>
          </cell>
          <cell r="F1495" t="str">
            <v>Modernización tecnológica</v>
          </cell>
          <cell r="G1495" t="str">
            <v>Documentos para la planeación estratégica en TI</v>
          </cell>
          <cell r="H1495" t="str">
            <v>OSIS-Modernización tecnológica-Documentos para la planeación estratégica en TI</v>
          </cell>
          <cell r="I1495" t="str">
            <v>202300000000096</v>
          </cell>
          <cell r="J1495" t="str">
            <v>DIRECCIÓN TERRITORIAL CENTRAL</v>
          </cell>
          <cell r="K1495" t="str">
            <v>DANE CENTRAL</v>
          </cell>
          <cell r="L1495" t="str">
            <v>Talento Humano</v>
          </cell>
          <cell r="M1495" t="str">
            <v>Profesional</v>
          </cell>
          <cell r="N1495" t="str">
            <v>1</v>
          </cell>
          <cell r="O1495">
            <v>11</v>
          </cell>
          <cell r="P1495" t="str">
            <v>15</v>
          </cell>
          <cell r="Q1495" t="str">
            <v>11.5</v>
          </cell>
          <cell r="R1495">
            <v>100</v>
          </cell>
          <cell r="S1495">
            <v>8757060</v>
          </cell>
          <cell r="T1495" t="str">
            <v>2025-01-15 00:00:00</v>
          </cell>
          <cell r="U1495">
            <v>100706190</v>
          </cell>
          <cell r="V1495">
            <v>100706190</v>
          </cell>
          <cell r="W1495">
            <v>0</v>
          </cell>
          <cell r="X1495" t="str">
            <v>NO</v>
          </cell>
          <cell r="Y1495" t="str">
            <v>NO</v>
          </cell>
          <cell r="Z1495" t="str">
            <v>12825</v>
          </cell>
          <cell r="AA1495">
            <v>100706190</v>
          </cell>
          <cell r="AB1495">
            <v>0</v>
          </cell>
          <cell r="AC1495" t="str">
            <v>2084</v>
          </cell>
          <cell r="AD1495" t="str">
            <v>Oficina de Sistemas</v>
          </cell>
          <cell r="AF1495" t="str">
            <v>PRIORIZADO_NEIRA BUSTAMANTE ANDREA CATHERINE - -</v>
          </cell>
          <cell r="AG1495" t="str">
            <v>OSIS_01 - Aumentar los índices de las políticas de gobierno y seguridad digital que permita mejorar el desempeño institucional de la Entidad en el MIPG</v>
          </cell>
          <cell r="AH1495">
            <v>0.5</v>
          </cell>
          <cell r="AI1495" t="str">
            <v>OSIS_17 - Ejecutar el PRY-01-07 Arquitectura de Gestión de TI en 2025 para fortalecer el Gobierno de TI en la Entidad</v>
          </cell>
          <cell r="AJ1495">
            <v>0.3</v>
          </cell>
          <cell r="AK1495" t="str">
            <v>OSIS_08 - Gestionar los controles lógicos de seguridad digital gestionados que apoyen la estrategia del MSPI de la Entidad a demanda</v>
          </cell>
          <cell r="AL1495">
            <v>0.2</v>
          </cell>
          <cell r="AM1495">
            <v>1</v>
          </cell>
          <cell r="AN1495" t="str">
            <v>OSIS_01</v>
          </cell>
          <cell r="AO1495">
            <v>50353095</v>
          </cell>
          <cell r="AP1495" t="str">
            <v>OSIS_17</v>
          </cell>
          <cell r="AQ1495">
            <v>30211857</v>
          </cell>
          <cell r="AR1495" t="str">
            <v>OSIS_08</v>
          </cell>
          <cell r="AS1495">
            <v>20141238</v>
          </cell>
          <cell r="AT1495">
            <v>100706190</v>
          </cell>
          <cell r="AU1495">
            <v>0</v>
          </cell>
        </row>
        <row r="1496">
          <cell r="A1496">
            <v>283110825</v>
          </cell>
          <cell r="B1496" t="str">
            <v>Oficina de Sistemas</v>
          </cell>
          <cell r="C1496" t="str">
            <v>OSIS</v>
          </cell>
          <cell r="D1496" t="str">
            <v>OSIS_2025_DPE</v>
          </cell>
          <cell r="E1496" t="str">
            <v>Tecnologia</v>
          </cell>
          <cell r="F1496" t="str">
            <v>Modernización tecnológica</v>
          </cell>
          <cell r="G1496" t="str">
            <v>Documentos para la planeación estratégica en TI</v>
          </cell>
          <cell r="H1496" t="str">
            <v>OSIS-Modernización tecnológica-Documentos para la planeación estratégica en TI</v>
          </cell>
          <cell r="I1496" t="str">
            <v>202300000000096</v>
          </cell>
          <cell r="J1496" t="str">
            <v>DIRECCIÓN TERRITORIAL CENTRAL</v>
          </cell>
          <cell r="K1496" t="str">
            <v>DANE CENTRAL</v>
          </cell>
          <cell r="L1496" t="str">
            <v>Talento Humano</v>
          </cell>
          <cell r="M1496" t="str">
            <v>Profesional</v>
          </cell>
          <cell r="N1496" t="str">
            <v>1</v>
          </cell>
          <cell r="O1496">
            <v>11</v>
          </cell>
          <cell r="P1496" t="str">
            <v>15</v>
          </cell>
          <cell r="Q1496" t="str">
            <v>11.5</v>
          </cell>
          <cell r="R1496">
            <v>100</v>
          </cell>
          <cell r="S1496">
            <v>7000000</v>
          </cell>
          <cell r="T1496" t="str">
            <v>2025-01-15 00:00:00</v>
          </cell>
          <cell r="U1496">
            <v>80500000</v>
          </cell>
          <cell r="V1496">
            <v>80500000</v>
          </cell>
          <cell r="W1496">
            <v>0</v>
          </cell>
          <cell r="X1496" t="str">
            <v>NO</v>
          </cell>
          <cell r="Y1496" t="str">
            <v>NO</v>
          </cell>
          <cell r="Z1496" t="str">
            <v>10225</v>
          </cell>
          <cell r="AA1496">
            <v>80500000</v>
          </cell>
          <cell r="AB1496">
            <v>0</v>
          </cell>
          <cell r="AC1496" t="str">
            <v>2083</v>
          </cell>
          <cell r="AD1496" t="str">
            <v>Oficina de Sistemas</v>
          </cell>
          <cell r="AF1496" t="str">
            <v>PRIORIZADO_RUIZ CALVO YINETH MILDRED - -</v>
          </cell>
          <cell r="AG1496" t="str">
            <v>OSIS_03 - Adjudicar los contratos del Plan de anual de adquisiciones de la OSIS de la vigencia 2025 para fortalecer las capacidades Tics que habilitan las operaciones estadísticas y la gestión institucional, asegurando la prestación de los servicios en la entidad.</v>
          </cell>
          <cell r="AH1496">
            <v>1</v>
          </cell>
          <cell r="AI1496">
            <v>0</v>
          </cell>
          <cell r="AJ1496">
            <v>0</v>
          </cell>
          <cell r="AK1496">
            <v>0</v>
          </cell>
          <cell r="AL1496">
            <v>0</v>
          </cell>
          <cell r="AM1496">
            <v>1</v>
          </cell>
          <cell r="AN1496" t="str">
            <v>OSIS_03</v>
          </cell>
          <cell r="AO1496">
            <v>80500000</v>
          </cell>
          <cell r="AP1496" t="str">
            <v>0</v>
          </cell>
          <cell r="AQ1496">
            <v>0</v>
          </cell>
          <cell r="AR1496" t="str">
            <v>0</v>
          </cell>
          <cell r="AS1496">
            <v>0</v>
          </cell>
          <cell r="AT1496">
            <v>80500000</v>
          </cell>
          <cell r="AU1496">
            <v>0</v>
          </cell>
        </row>
        <row r="1497">
          <cell r="A1497">
            <v>283010825</v>
          </cell>
          <cell r="B1497" t="str">
            <v>Oficina de Sistemas</v>
          </cell>
          <cell r="C1497" t="str">
            <v>OSIS</v>
          </cell>
          <cell r="D1497" t="str">
            <v>OSIS_2025_DPE</v>
          </cell>
          <cell r="E1497" t="str">
            <v>Tecnologia</v>
          </cell>
          <cell r="F1497" t="str">
            <v>Modernización tecnológica</v>
          </cell>
          <cell r="G1497" t="str">
            <v>Documentos para la planeación estratégica en TI</v>
          </cell>
          <cell r="H1497" t="str">
            <v>OSIS-Modernización tecnológica-Documentos para la planeación estratégica en TI</v>
          </cell>
          <cell r="I1497" t="str">
            <v>202300000000096</v>
          </cell>
          <cell r="J1497" t="str">
            <v>DIRECCIÓN TERRITORIAL CENTRAL</v>
          </cell>
          <cell r="K1497" t="str">
            <v>DANE CENTRAL</v>
          </cell>
          <cell r="L1497" t="str">
            <v>Talento Humano</v>
          </cell>
          <cell r="M1497" t="str">
            <v>Profesional</v>
          </cell>
          <cell r="N1497" t="str">
            <v>1</v>
          </cell>
          <cell r="O1497">
            <v>11</v>
          </cell>
          <cell r="P1497" t="str">
            <v>15</v>
          </cell>
          <cell r="Q1497" t="str">
            <v>11.5</v>
          </cell>
          <cell r="R1497">
            <v>100</v>
          </cell>
          <cell r="S1497">
            <v>6000000</v>
          </cell>
          <cell r="T1497" t="str">
            <v>2025-01-15 00:00:00</v>
          </cell>
          <cell r="U1497">
            <v>69000000</v>
          </cell>
          <cell r="V1497">
            <v>69000000</v>
          </cell>
          <cell r="W1497">
            <v>0</v>
          </cell>
          <cell r="X1497" t="str">
            <v>NO</v>
          </cell>
          <cell r="Y1497" t="str">
            <v>NO</v>
          </cell>
          <cell r="Z1497" t="str">
            <v>10325</v>
          </cell>
          <cell r="AA1497">
            <v>69000000</v>
          </cell>
          <cell r="AB1497">
            <v>0</v>
          </cell>
          <cell r="AC1497" t="str">
            <v>2081</v>
          </cell>
          <cell r="AD1497" t="str">
            <v>Oficina de Sistemas</v>
          </cell>
          <cell r="AF1497" t="str">
            <v>PRIORIZADO_REMOLINA RINCON DIANA MILENA - -</v>
          </cell>
          <cell r="AG1497" t="str">
            <v>OSIS_03 - Adjudicar los contratos del Plan de anual de adquisiciones de la OSIS de la vigencia 2025 para fortalecer las capacidades Tics que habilitan las operaciones estadísticas y la gestión institucional, asegurando la prestación de los servicios en la entidad.</v>
          </cell>
          <cell r="AH1497">
            <v>1</v>
          </cell>
          <cell r="AI1497">
            <v>0</v>
          </cell>
          <cell r="AJ1497">
            <v>0</v>
          </cell>
          <cell r="AK1497">
            <v>0</v>
          </cell>
          <cell r="AL1497">
            <v>0</v>
          </cell>
          <cell r="AM1497">
            <v>1</v>
          </cell>
          <cell r="AN1497" t="str">
            <v>OSIS_03</v>
          </cell>
          <cell r="AO1497">
            <v>69000000</v>
          </cell>
          <cell r="AP1497" t="str">
            <v>0</v>
          </cell>
          <cell r="AQ1497">
            <v>0</v>
          </cell>
          <cell r="AR1497" t="str">
            <v>0</v>
          </cell>
          <cell r="AS1497">
            <v>0</v>
          </cell>
          <cell r="AT1497">
            <v>69000000</v>
          </cell>
          <cell r="AU1497">
            <v>0</v>
          </cell>
        </row>
        <row r="1498">
          <cell r="A1498">
            <v>282910825</v>
          </cell>
          <cell r="B1498" t="str">
            <v>Oficina de Sistemas</v>
          </cell>
          <cell r="C1498" t="str">
            <v>OSIS</v>
          </cell>
          <cell r="D1498" t="str">
            <v>OSIS_2025_DPE</v>
          </cell>
          <cell r="E1498" t="str">
            <v>Tecnologia</v>
          </cell>
          <cell r="F1498" t="str">
            <v>Modernización tecnológica</v>
          </cell>
          <cell r="G1498" t="str">
            <v>Documentos para la planeación estratégica en TI</v>
          </cell>
          <cell r="H1498" t="str">
            <v>OSIS-Modernización tecnológica-Documentos para la planeación estratégica en TI</v>
          </cell>
          <cell r="I1498" t="str">
            <v>202300000000096</v>
          </cell>
          <cell r="J1498" t="str">
            <v>DIRECCIÓN TERRITORIAL CENTRAL</v>
          </cell>
          <cell r="K1498" t="str">
            <v>DANE CENTRAL</v>
          </cell>
          <cell r="L1498" t="str">
            <v>Talento Humano</v>
          </cell>
          <cell r="M1498" t="str">
            <v>Técnico</v>
          </cell>
          <cell r="N1498" t="str">
            <v>1</v>
          </cell>
          <cell r="O1498">
            <v>11</v>
          </cell>
          <cell r="P1498" t="str">
            <v>15</v>
          </cell>
          <cell r="Q1498" t="str">
            <v>11.5</v>
          </cell>
          <cell r="R1498">
            <v>100</v>
          </cell>
          <cell r="S1498">
            <v>3264070</v>
          </cell>
          <cell r="T1498" t="str">
            <v>2025-01-15 00:00:00</v>
          </cell>
          <cell r="U1498">
            <v>37536805</v>
          </cell>
          <cell r="V1498">
            <v>37536805</v>
          </cell>
          <cell r="W1498">
            <v>0</v>
          </cell>
          <cell r="X1498" t="str">
            <v>NO</v>
          </cell>
          <cell r="Y1498" t="str">
            <v>NO</v>
          </cell>
          <cell r="Z1498" t="str">
            <v>10625</v>
          </cell>
          <cell r="AA1498">
            <v>37536805</v>
          </cell>
          <cell r="AB1498">
            <v>0</v>
          </cell>
          <cell r="AC1498" t="str">
            <v>2080</v>
          </cell>
          <cell r="AD1498" t="str">
            <v>Oficina de Sistemas</v>
          </cell>
          <cell r="AF1498" t="str">
            <v>PRIORIZADO_BOHORQUEZ FLOREZ NOHORA PATRICIA - -</v>
          </cell>
          <cell r="AG1498" t="str">
            <v>OSIS_03 - Adjudicar los contratos del Plan de anual de adquisiciones de la OSIS de la vigencia 2025 para fortalecer las capacidades Tics que habilitan las operaciones estadísticas y la gestión institucional, asegurando la prestación de los servicios en la entidad.</v>
          </cell>
          <cell r="AH1498">
            <v>1</v>
          </cell>
          <cell r="AI1498">
            <v>0</v>
          </cell>
          <cell r="AJ1498">
            <v>0</v>
          </cell>
          <cell r="AK1498">
            <v>0</v>
          </cell>
          <cell r="AL1498">
            <v>0</v>
          </cell>
          <cell r="AM1498">
            <v>1</v>
          </cell>
          <cell r="AN1498" t="str">
            <v>OSIS_03</v>
          </cell>
          <cell r="AO1498">
            <v>37536805</v>
          </cell>
          <cell r="AP1498" t="str">
            <v>0</v>
          </cell>
          <cell r="AQ1498">
            <v>0</v>
          </cell>
          <cell r="AR1498" t="str">
            <v>0</v>
          </cell>
          <cell r="AS1498">
            <v>0</v>
          </cell>
          <cell r="AT1498">
            <v>37536805</v>
          </cell>
          <cell r="AU1498">
            <v>0</v>
          </cell>
        </row>
        <row r="1499">
          <cell r="A1499">
            <v>284110825</v>
          </cell>
          <cell r="B1499" t="str">
            <v>Oficina de Sistemas</v>
          </cell>
          <cell r="C1499" t="str">
            <v>OSIS</v>
          </cell>
          <cell r="D1499" t="str">
            <v>OSIS_2025_ST</v>
          </cell>
          <cell r="E1499" t="str">
            <v>Tecnologia</v>
          </cell>
          <cell r="F1499" t="str">
            <v>Modernización tecnológica</v>
          </cell>
          <cell r="G1499" t="str">
            <v>Servicios tecnológicos</v>
          </cell>
          <cell r="H1499" t="str">
            <v>OSIS-Modernización tecnológica-Servicios tecnológicos</v>
          </cell>
          <cell r="I1499" t="str">
            <v>202300000000096</v>
          </cell>
          <cell r="J1499" t="str">
            <v>DIRECCIÓN TERRITORIAL CENTRAL</v>
          </cell>
          <cell r="K1499" t="str">
            <v>DANE CENTRAL</v>
          </cell>
          <cell r="L1499" t="str">
            <v>Talento Humano</v>
          </cell>
          <cell r="M1499" t="str">
            <v>Profesional</v>
          </cell>
          <cell r="N1499" t="str">
            <v>1</v>
          </cell>
          <cell r="O1499">
            <v>11</v>
          </cell>
          <cell r="P1499" t="str">
            <v>10</v>
          </cell>
          <cell r="Q1499" t="str">
            <v>11.3333333333</v>
          </cell>
          <cell r="R1499">
            <v>100</v>
          </cell>
          <cell r="S1499">
            <v>8841520</v>
          </cell>
          <cell r="T1499" t="str">
            <v>2025-01-15</v>
          </cell>
          <cell r="U1499">
            <v>100203893.33</v>
          </cell>
          <cell r="V1499">
            <v>100203893</v>
          </cell>
          <cell r="W1499">
            <v>0.32999999821186071</v>
          </cell>
          <cell r="X1499" t="str">
            <v>no</v>
          </cell>
          <cell r="Y1499" t="str">
            <v>no</v>
          </cell>
          <cell r="Z1499" t="str">
            <v>19525</v>
          </cell>
          <cell r="AA1499">
            <v>100203893</v>
          </cell>
          <cell r="AB1499">
            <v>0.32999999821186071</v>
          </cell>
          <cell r="AC1499" t="str">
            <v>2122</v>
          </cell>
          <cell r="AD1499" t="str">
            <v>Oficina de Sistemas</v>
          </cell>
          <cell r="AF1499" t="str">
            <v>PRIORIZADO_CORTES ARIZA YIMER EMIRO - -</v>
          </cell>
          <cell r="AG1499" t="str">
            <v>OSIS_08 - Gestionar los controles lógicos de seguridad digital gestionados que apoyen la estrategia del MSPI de la Entidad a demanda</v>
          </cell>
          <cell r="AH1499">
            <v>1</v>
          </cell>
          <cell r="AI1499">
            <v>0</v>
          </cell>
          <cell r="AJ1499">
            <v>0</v>
          </cell>
          <cell r="AK1499">
            <v>0</v>
          </cell>
          <cell r="AL1499">
            <v>0</v>
          </cell>
          <cell r="AM1499">
            <v>1</v>
          </cell>
          <cell r="AN1499" t="str">
            <v>OSIS_08</v>
          </cell>
          <cell r="AO1499">
            <v>100203893.33</v>
          </cell>
          <cell r="AP1499" t="str">
            <v>0</v>
          </cell>
          <cell r="AQ1499">
            <v>0</v>
          </cell>
          <cell r="AR1499" t="str">
            <v>0</v>
          </cell>
          <cell r="AS1499">
            <v>0</v>
          </cell>
          <cell r="AT1499">
            <v>100203893.33</v>
          </cell>
          <cell r="AU1499">
            <v>0</v>
          </cell>
        </row>
        <row r="1500">
          <cell r="A1500">
            <v>284010825</v>
          </cell>
          <cell r="B1500" t="str">
            <v>Oficina de Sistemas</v>
          </cell>
          <cell r="C1500" t="str">
            <v>OSIS</v>
          </cell>
          <cell r="D1500" t="str">
            <v>OSIS_2025_ST</v>
          </cell>
          <cell r="E1500" t="str">
            <v>Tecnologia</v>
          </cell>
          <cell r="F1500" t="str">
            <v>Modernización tecnológica</v>
          </cell>
          <cell r="G1500" t="str">
            <v>Servicios tecnológicos</v>
          </cell>
          <cell r="H1500" t="str">
            <v>OSIS-Modernización tecnológica-Servicios tecnológicos</v>
          </cell>
          <cell r="I1500" t="str">
            <v>202300000000096</v>
          </cell>
          <cell r="J1500" t="str">
            <v>DIRECCIÓN TERRITORIAL CENTRAL</v>
          </cell>
          <cell r="K1500" t="str">
            <v>DANE CENTRAL</v>
          </cell>
          <cell r="L1500" t="str">
            <v>Talento Humano</v>
          </cell>
          <cell r="M1500" t="str">
            <v>Profesional</v>
          </cell>
          <cell r="N1500" t="str">
            <v>1</v>
          </cell>
          <cell r="O1500">
            <v>11</v>
          </cell>
          <cell r="P1500" t="str">
            <v>14</v>
          </cell>
          <cell r="Q1500" t="str">
            <v>11.4666666667</v>
          </cell>
          <cell r="R1500">
            <v>100</v>
          </cell>
          <cell r="S1500">
            <v>7354200</v>
          </cell>
          <cell r="T1500" t="str">
            <v>2025-01-15</v>
          </cell>
          <cell r="U1500">
            <v>84328160</v>
          </cell>
          <cell r="V1500">
            <v>84328160</v>
          </cell>
          <cell r="W1500">
            <v>0</v>
          </cell>
          <cell r="X1500" t="str">
            <v>no</v>
          </cell>
          <cell r="Y1500" t="str">
            <v>no</v>
          </cell>
          <cell r="Z1500" t="str">
            <v>16525</v>
          </cell>
          <cell r="AA1500">
            <v>84328160</v>
          </cell>
          <cell r="AB1500">
            <v>0</v>
          </cell>
          <cell r="AC1500" t="str">
            <v>2121</v>
          </cell>
          <cell r="AD1500" t="str">
            <v>Oficina de Sistemas</v>
          </cell>
          <cell r="AF1500" t="str">
            <v>PRIORIZADO_CHIMBI GUTIERREZ HAROLD STEVEL - -</v>
          </cell>
          <cell r="AG1500" t="str">
            <v>OSIS_08 - Gestionar los controles lógicos de seguridad digital gestionados que apoyen la estrategia del MSPI de la Entidad a demanda</v>
          </cell>
          <cell r="AH1500">
            <v>0.5</v>
          </cell>
          <cell r="AI1500" t="str">
            <v>OSIS_11 - Gestionar los Servicios y componentes de conectividad para operar y brindar disponibilidad de la red de comunicaciones de la Entidad a nivel nacional.</v>
          </cell>
          <cell r="AJ1500">
            <v>0.5</v>
          </cell>
          <cell r="AK1500">
            <v>0</v>
          </cell>
          <cell r="AL1500">
            <v>0</v>
          </cell>
          <cell r="AM1500">
            <v>1</v>
          </cell>
          <cell r="AN1500" t="str">
            <v>OSIS_08</v>
          </cell>
          <cell r="AO1500">
            <v>42164080</v>
          </cell>
          <cell r="AP1500" t="str">
            <v>OSIS_11</v>
          </cell>
          <cell r="AQ1500">
            <v>42164080</v>
          </cell>
          <cell r="AR1500" t="str">
            <v>0</v>
          </cell>
          <cell r="AS1500">
            <v>0</v>
          </cell>
          <cell r="AT1500">
            <v>84328160</v>
          </cell>
          <cell r="AU1500">
            <v>0</v>
          </cell>
        </row>
        <row r="1501">
          <cell r="A1501">
            <v>283710825</v>
          </cell>
          <cell r="B1501" t="str">
            <v>Oficina de Sistemas</v>
          </cell>
          <cell r="C1501" t="str">
            <v>OSIS</v>
          </cell>
          <cell r="D1501" t="str">
            <v>OSIS_2025_ST</v>
          </cell>
          <cell r="E1501" t="str">
            <v>Tecnologia</v>
          </cell>
          <cell r="F1501" t="str">
            <v>Modernización tecnológica</v>
          </cell>
          <cell r="G1501" t="str">
            <v>Servicios tecnológicos</v>
          </cell>
          <cell r="H1501" t="str">
            <v>OSIS-Modernización tecnológica-Servicios tecnológicos</v>
          </cell>
          <cell r="I1501" t="str">
            <v>202300000000096</v>
          </cell>
          <cell r="J1501" t="str">
            <v>DIRECCIÓN TERRITORIAL CENTRAL</v>
          </cell>
          <cell r="K1501" t="str">
            <v>DANE CENTRAL</v>
          </cell>
          <cell r="L1501" t="str">
            <v>Talento Humano</v>
          </cell>
          <cell r="M1501" t="str">
            <v>Profesional</v>
          </cell>
          <cell r="N1501" t="str">
            <v>1</v>
          </cell>
          <cell r="O1501">
            <v>11</v>
          </cell>
          <cell r="P1501" t="str">
            <v>14</v>
          </cell>
          <cell r="Q1501" t="str">
            <v>11.4666666667</v>
          </cell>
          <cell r="R1501">
            <v>100</v>
          </cell>
          <cell r="S1501">
            <v>6180000</v>
          </cell>
          <cell r="T1501" t="str">
            <v>2025-01-15</v>
          </cell>
          <cell r="U1501">
            <v>70864000</v>
          </cell>
          <cell r="V1501">
            <v>70864000</v>
          </cell>
          <cell r="W1501">
            <v>0</v>
          </cell>
          <cell r="X1501" t="str">
            <v>no</v>
          </cell>
          <cell r="Y1501" t="str">
            <v>no</v>
          </cell>
          <cell r="Z1501" t="str">
            <v>13025</v>
          </cell>
          <cell r="AA1501">
            <v>70864000</v>
          </cell>
          <cell r="AB1501">
            <v>0</v>
          </cell>
          <cell r="AC1501" t="str">
            <v>2118</v>
          </cell>
          <cell r="AD1501" t="str">
            <v>Oficina de Sistemas</v>
          </cell>
          <cell r="AF1501" t="str">
            <v>PRIORIZADO_CARCAMO ORTIZ ALEXANDER - -</v>
          </cell>
          <cell r="AG1501" t="str">
            <v xml:space="preserve">OSIS_09 - Gestionar el sistema de respaldo para soportar la estrategia de continuidad de los servicios de TI de la Entidad. </v>
          </cell>
          <cell r="AH1501">
            <v>0.8</v>
          </cell>
          <cell r="AI1501" t="str">
            <v>OSIS_08 - Gestionar los controles lógicos de seguridad digital gestionados que apoyen la estrategia del MSPI de la Entidad a demanda</v>
          </cell>
          <cell r="AJ1501">
            <v>0.2</v>
          </cell>
          <cell r="AK1501">
            <v>0</v>
          </cell>
          <cell r="AL1501">
            <v>0</v>
          </cell>
          <cell r="AM1501">
            <v>1</v>
          </cell>
          <cell r="AN1501" t="str">
            <v>OSIS_09</v>
          </cell>
          <cell r="AO1501">
            <v>56691200</v>
          </cell>
          <cell r="AP1501" t="str">
            <v>OSIS_08</v>
          </cell>
          <cell r="AQ1501">
            <v>14172800</v>
          </cell>
          <cell r="AR1501" t="str">
            <v>0</v>
          </cell>
          <cell r="AS1501">
            <v>0</v>
          </cell>
          <cell r="AT1501">
            <v>70864000</v>
          </cell>
          <cell r="AU1501">
            <v>0</v>
          </cell>
        </row>
        <row r="1502">
          <cell r="A1502">
            <v>285310825</v>
          </cell>
          <cell r="B1502" t="str">
            <v>Oficina de Sistemas</v>
          </cell>
          <cell r="C1502" t="str">
            <v>OSIS</v>
          </cell>
          <cell r="D1502" t="str">
            <v>OSIS_2025_SII</v>
          </cell>
          <cell r="E1502" t="str">
            <v>Tecnologia</v>
          </cell>
          <cell r="F1502" t="str">
            <v>Modernización tecnológica</v>
          </cell>
          <cell r="G1502" t="str">
            <v>Sistemas de información implementados</v>
          </cell>
          <cell r="H1502" t="str">
            <v>OSIS-Modernización tecnológica-Sistemas de información implementados</v>
          </cell>
          <cell r="I1502" t="str">
            <v>202300000000096</v>
          </cell>
          <cell r="J1502" t="str">
            <v>DIRECCIÓN TERRITORIAL CENTRAL</v>
          </cell>
          <cell r="K1502" t="str">
            <v>DANE CENTRAL</v>
          </cell>
          <cell r="L1502" t="str">
            <v>Talento Humano</v>
          </cell>
          <cell r="M1502" t="str">
            <v>Profesional</v>
          </cell>
          <cell r="N1502" t="str">
            <v>1</v>
          </cell>
          <cell r="O1502">
            <v>5</v>
          </cell>
          <cell r="P1502" t="str">
            <v>25</v>
          </cell>
          <cell r="Q1502" t="str">
            <v>5.8333333333</v>
          </cell>
          <cell r="R1502">
            <v>100</v>
          </cell>
          <cell r="S1502">
            <v>5876150</v>
          </cell>
          <cell r="T1502" t="str">
            <v>2025-02-17</v>
          </cell>
          <cell r="U1502">
            <v>34277541.670000002</v>
          </cell>
          <cell r="V1502">
            <v>34277542</v>
          </cell>
          <cell r="W1502">
            <v>-0.32999999821186071</v>
          </cell>
          <cell r="X1502" t="str">
            <v>NO</v>
          </cell>
          <cell r="Y1502" t="str">
            <v>NO</v>
          </cell>
          <cell r="Z1502" t="str">
            <v>18525</v>
          </cell>
          <cell r="AA1502">
            <v>34277542</v>
          </cell>
          <cell r="AB1502">
            <v>-0.32999999821186071</v>
          </cell>
          <cell r="AC1502" t="str">
            <v>2111</v>
          </cell>
          <cell r="AD1502" t="str">
            <v>Oficina de Sistemas</v>
          </cell>
          <cell r="AF1502" t="str">
            <v>PRIORIZADO_OCAMPO ARRIETA ALONSO RAFAEL - -</v>
          </cell>
          <cell r="AG1502" t="str">
            <v>OSIS_05 - Atender los requerimientos recibidos necesarios para fortalecer los procesos de producción de información, basados en las Operaciones Estadísticas (OOEE) y los Registros Administrativos (RRAA), con el objetivo de mejorar la calidad y eficiencia de la producción estadística.</v>
          </cell>
          <cell r="AH1502">
            <v>1</v>
          </cell>
          <cell r="AI1502">
            <v>0</v>
          </cell>
          <cell r="AJ1502">
            <v>0</v>
          </cell>
          <cell r="AK1502">
            <v>0</v>
          </cell>
          <cell r="AL1502">
            <v>0</v>
          </cell>
          <cell r="AM1502">
            <v>1</v>
          </cell>
          <cell r="AN1502" t="str">
            <v>OSIS_05</v>
          </cell>
          <cell r="AO1502">
            <v>34277541.670000002</v>
          </cell>
          <cell r="AP1502" t="str">
            <v>0</v>
          </cell>
          <cell r="AQ1502">
            <v>0</v>
          </cell>
          <cell r="AR1502" t="str">
            <v>0</v>
          </cell>
          <cell r="AS1502">
            <v>0</v>
          </cell>
          <cell r="AT1502">
            <v>34277541.670000002</v>
          </cell>
          <cell r="AU1502">
            <v>0</v>
          </cell>
        </row>
        <row r="1503">
          <cell r="A1503">
            <v>502110825</v>
          </cell>
          <cell r="B1503" t="str">
            <v>Oficina de Sistemas</v>
          </cell>
          <cell r="C1503" t="str">
            <v>OSIS</v>
          </cell>
          <cell r="D1503" t="str">
            <v>OSIS_2025_SII</v>
          </cell>
          <cell r="E1503" t="str">
            <v>Tecnologia</v>
          </cell>
          <cell r="F1503" t="str">
            <v>Modernización tecnológica</v>
          </cell>
          <cell r="G1503" t="str">
            <v>Sistemas de información implementados</v>
          </cell>
          <cell r="H1503" t="str">
            <v>OSIS-Modernización tecnológica-Sistemas de información implementados</v>
          </cell>
          <cell r="I1503" t="str">
            <v>202300000000096</v>
          </cell>
          <cell r="J1503" t="str">
            <v>DIRECCIÓN TERRITORIAL CENTRAL</v>
          </cell>
          <cell r="K1503" t="str">
            <v>DANE CENTRAL</v>
          </cell>
          <cell r="L1503" t="str">
            <v>Talento Humano</v>
          </cell>
          <cell r="M1503" t="str">
            <v>Profesional</v>
          </cell>
          <cell r="N1503" t="str">
            <v>1</v>
          </cell>
          <cell r="O1503">
            <v>3</v>
          </cell>
          <cell r="P1503" t="str">
            <v>0</v>
          </cell>
          <cell r="Q1503" t="str">
            <v>3.0000000000</v>
          </cell>
          <cell r="R1503">
            <v>100</v>
          </cell>
          <cell r="S1503">
            <v>5600000</v>
          </cell>
          <cell r="T1503" t="str">
            <v>2025-10-01</v>
          </cell>
          <cell r="U1503">
            <v>16800000</v>
          </cell>
          <cell r="V1503">
            <v>16800000</v>
          </cell>
          <cell r="W1503">
            <v>0</v>
          </cell>
          <cell r="X1503" t="str">
            <v>NO</v>
          </cell>
          <cell r="Y1503" t="str">
            <v>NO</v>
          </cell>
          <cell r="AB1503">
            <v>0</v>
          </cell>
          <cell r="AC1503" t="str">
            <v>6880</v>
          </cell>
          <cell r="AD1503" t="str">
            <v>Oficina de Sistemas</v>
          </cell>
          <cell r="AF1503" t="str">
            <v>SARA NATALIA REINA TORRES</v>
          </cell>
          <cell r="AG1503" t="str">
            <v>OSIS_05 - Atender los requerimientos recibidos necesarios para fortalecer los procesos de producción de información, basados en las Operaciones Estadísticas (OOEE) y los Registros Administrativos (RRAA), con el objetivo de mejorar la calidad y eficiencia de la producción estadística.</v>
          </cell>
          <cell r="AH1503">
            <v>1</v>
          </cell>
          <cell r="AI1503" t="str">
            <v/>
          </cell>
          <cell r="AJ1503">
            <v>0</v>
          </cell>
          <cell r="AK1503" t="str">
            <v/>
          </cell>
          <cell r="AL1503">
            <v>0</v>
          </cell>
          <cell r="AM1503">
            <v>1</v>
          </cell>
          <cell r="AN1503" t="str">
            <v>OSIS_05</v>
          </cell>
          <cell r="AO1503">
            <v>16800000</v>
          </cell>
          <cell r="AP1503" t="str">
            <v/>
          </cell>
          <cell r="AQ1503">
            <v>0</v>
          </cell>
          <cell r="AR1503" t="str">
            <v/>
          </cell>
          <cell r="AS1503">
            <v>0</v>
          </cell>
          <cell r="AT1503">
            <v>16800000</v>
          </cell>
          <cell r="AU1503">
            <v>0</v>
          </cell>
        </row>
        <row r="1504">
          <cell r="A1504">
            <v>286610825</v>
          </cell>
          <cell r="B1504" t="str">
            <v>Oficina de Sistemas</v>
          </cell>
          <cell r="C1504" t="str">
            <v>OSIS</v>
          </cell>
          <cell r="D1504" t="str">
            <v>OSIS_2025_DPE</v>
          </cell>
          <cell r="E1504" t="str">
            <v>Tecnologia</v>
          </cell>
          <cell r="F1504" t="str">
            <v>Modernización tecnológica</v>
          </cell>
          <cell r="G1504" t="str">
            <v>Documentos para la planeación estratégica en TI</v>
          </cell>
          <cell r="H1504" t="str">
            <v>OSIS-Modernización tecnológica-Documentos para la planeación estratégica en TI</v>
          </cell>
          <cell r="I1504" t="str">
            <v>202300000000096</v>
          </cell>
          <cell r="J1504" t="str">
            <v>DIRECCIÓN TERRITORIAL CENTRAL</v>
          </cell>
          <cell r="K1504" t="str">
            <v>DANE CENTRAL</v>
          </cell>
          <cell r="L1504" t="str">
            <v>Talento Humano</v>
          </cell>
          <cell r="M1504" t="str">
            <v>Profesional Junior</v>
          </cell>
          <cell r="N1504" t="str">
            <v>1</v>
          </cell>
          <cell r="O1504">
            <v>8</v>
          </cell>
          <cell r="P1504" t="str">
            <v>15</v>
          </cell>
          <cell r="Q1504" t="str">
            <v>8.5000000000</v>
          </cell>
          <cell r="R1504">
            <v>100</v>
          </cell>
          <cell r="S1504">
            <v>5150000</v>
          </cell>
          <cell r="T1504" t="str">
            <v>2025-04-01</v>
          </cell>
          <cell r="U1504">
            <v>43775000</v>
          </cell>
          <cell r="V1504">
            <v>43775000</v>
          </cell>
          <cell r="W1504">
            <v>0</v>
          </cell>
          <cell r="X1504" t="str">
            <v>no</v>
          </cell>
          <cell r="Y1504" t="str">
            <v>no</v>
          </cell>
          <cell r="Z1504" t="str">
            <v>93525</v>
          </cell>
          <cell r="AA1504">
            <v>43775000</v>
          </cell>
          <cell r="AB1504">
            <v>0</v>
          </cell>
          <cell r="AC1504" t="str">
            <v>5540</v>
          </cell>
          <cell r="AD1504" t="str">
            <v>Oficina de Sistemas</v>
          </cell>
          <cell r="AF1504" t="str">
            <v>PERFIL NUEVO - EN BÚSQUEDA - -</v>
          </cell>
          <cell r="AG1504" t="str">
            <v>OSIS_03 - Adjudicar los contratos del Plan de anual de adquisiciones de la OSIS de la vigencia 2025 para fortalecer las capacidades Tics que habilitan las operaciones estadísticas y la gestión institucional, asegurando la prestación de los servicios en la entidad.</v>
          </cell>
          <cell r="AH1504">
            <v>1</v>
          </cell>
          <cell r="AI1504">
            <v>0</v>
          </cell>
          <cell r="AJ1504">
            <v>0</v>
          </cell>
          <cell r="AK1504">
            <v>0</v>
          </cell>
          <cell r="AL1504">
            <v>0</v>
          </cell>
          <cell r="AM1504">
            <v>1</v>
          </cell>
          <cell r="AN1504" t="str">
            <v>OSIS_03</v>
          </cell>
          <cell r="AO1504">
            <v>43775000</v>
          </cell>
          <cell r="AP1504" t="str">
            <v>0</v>
          </cell>
          <cell r="AQ1504">
            <v>0</v>
          </cell>
          <cell r="AR1504" t="str">
            <v>0</v>
          </cell>
          <cell r="AS1504">
            <v>0</v>
          </cell>
          <cell r="AT1504">
            <v>43775000</v>
          </cell>
          <cell r="AU1504">
            <v>0</v>
          </cell>
        </row>
        <row r="1505">
          <cell r="A1505">
            <v>471710825</v>
          </cell>
          <cell r="B1505" t="str">
            <v>Oficina de Sistemas</v>
          </cell>
          <cell r="C1505" t="str">
            <v>OSIS</v>
          </cell>
          <cell r="D1505" t="str">
            <v>OSIS_2025_ST</v>
          </cell>
          <cell r="E1505" t="str">
            <v>Tecnologia</v>
          </cell>
          <cell r="F1505" t="str">
            <v>Modernización tecnológica</v>
          </cell>
          <cell r="G1505" t="str">
            <v>Servicios tecnológicos</v>
          </cell>
          <cell r="H1505" t="str">
            <v>OSIS-Modernización tecnológica-Servicios tecnológicos</v>
          </cell>
          <cell r="I1505" t="str">
            <v>202300000000096</v>
          </cell>
          <cell r="J1505" t="str">
            <v>DIRECCIÓN TERRITORIAL CENTRAL</v>
          </cell>
          <cell r="K1505" t="str">
            <v>DANE CENTRAL</v>
          </cell>
          <cell r="L1505" t="str">
            <v>Talento Humano</v>
          </cell>
          <cell r="M1505" t="str">
            <v>Profesional Junior</v>
          </cell>
          <cell r="N1505" t="str">
            <v>1</v>
          </cell>
          <cell r="O1505">
            <v>5</v>
          </cell>
          <cell r="P1505" t="str">
            <v>6</v>
          </cell>
          <cell r="Q1505" t="str">
            <v>5.2000000000</v>
          </cell>
          <cell r="R1505">
            <v>100</v>
          </cell>
          <cell r="S1505">
            <v>5000000</v>
          </cell>
          <cell r="T1505" t="str">
            <v>2025-07-25</v>
          </cell>
          <cell r="U1505">
            <v>26000000</v>
          </cell>
          <cell r="V1505">
            <v>26000000</v>
          </cell>
          <cell r="W1505">
            <v>0</v>
          </cell>
          <cell r="X1505" t="str">
            <v>NO</v>
          </cell>
          <cell r="Y1505" t="str">
            <v>NO</v>
          </cell>
          <cell r="Z1505" t="str">
            <v>104625</v>
          </cell>
          <cell r="AA1505">
            <v>26000000</v>
          </cell>
          <cell r="AB1505">
            <v>0</v>
          </cell>
          <cell r="AC1505" t="str">
            <v>6279</v>
          </cell>
          <cell r="AD1505" t="str">
            <v>Oficina de Sistemas</v>
          </cell>
          <cell r="AF1505" t="str">
            <v>Para mitigar la necesidad contractual del SOC, es preciso contratar un equipo de analistas de eventos para revisión de alertas de los casos de uso ya implementados en el correlacionador de eventos de la Entidad.</v>
          </cell>
          <cell r="AG1505" t="str">
            <v>OSIS_10 - Gestionar y dar soporte técnico de las soluciones tecnológicas de producción estadísticas (PES) y Gestión Administrativa fortalecidas para mantener la disponibilidad de los servicios en los grupos de interés.</v>
          </cell>
          <cell r="AH1505">
            <v>1</v>
          </cell>
          <cell r="AI1505" t="str">
            <v/>
          </cell>
          <cell r="AJ1505">
            <v>0</v>
          </cell>
          <cell r="AK1505" t="str">
            <v/>
          </cell>
          <cell r="AL1505">
            <v>0</v>
          </cell>
          <cell r="AM1505">
            <v>1</v>
          </cell>
          <cell r="AN1505" t="str">
            <v>OSIS_10</v>
          </cell>
          <cell r="AO1505">
            <v>26000000</v>
          </cell>
          <cell r="AP1505" t="str">
            <v/>
          </cell>
          <cell r="AQ1505">
            <v>0</v>
          </cell>
          <cell r="AR1505" t="str">
            <v/>
          </cell>
          <cell r="AS1505">
            <v>0</v>
          </cell>
          <cell r="AT1505">
            <v>26000000</v>
          </cell>
          <cell r="AU1505">
            <v>0</v>
          </cell>
        </row>
        <row r="1506">
          <cell r="A1506">
            <v>294210825</v>
          </cell>
          <cell r="B1506" t="str">
            <v>Oficina de Sistemas</v>
          </cell>
          <cell r="C1506" t="str">
            <v>OSIS</v>
          </cell>
          <cell r="D1506" t="str">
            <v>OSIS_2025_SIA</v>
          </cell>
          <cell r="E1506" t="str">
            <v>Tecnologia</v>
          </cell>
          <cell r="F1506" t="str">
            <v>Modernización tecnológica</v>
          </cell>
          <cell r="G1506" t="str">
            <v>Servicios de información actualizados</v>
          </cell>
          <cell r="H1506" t="str">
            <v>OSIS-Modernización tecnológica-Servicios de información actualizados</v>
          </cell>
          <cell r="I1506" t="str">
            <v>202300000000096</v>
          </cell>
          <cell r="J1506" t="str">
            <v>DIRECCIÓN TERRITORIAL CENTRAL</v>
          </cell>
          <cell r="K1506" t="str">
            <v>DANE CENTRAL</v>
          </cell>
          <cell r="L1506" t="str">
            <v>Talento Humano</v>
          </cell>
          <cell r="M1506" t="str">
            <v>Profesional</v>
          </cell>
          <cell r="N1506" t="str">
            <v>1</v>
          </cell>
          <cell r="O1506">
            <v>9</v>
          </cell>
          <cell r="P1506" t="str">
            <v>6</v>
          </cell>
          <cell r="Q1506" t="str">
            <v>9.2000000000</v>
          </cell>
          <cell r="R1506">
            <v>100</v>
          </cell>
          <cell r="S1506">
            <v>6945290</v>
          </cell>
          <cell r="T1506" t="str">
            <v>2025-02-17</v>
          </cell>
          <cell r="U1506">
            <v>63896668</v>
          </cell>
          <cell r="V1506">
            <v>62507610</v>
          </cell>
          <cell r="W1506">
            <v>1389058</v>
          </cell>
          <cell r="X1506" t="str">
            <v>no</v>
          </cell>
          <cell r="Y1506" t="str">
            <v>no</v>
          </cell>
          <cell r="Z1506" t="str">
            <v>68625</v>
          </cell>
          <cell r="AA1506">
            <v>62507610</v>
          </cell>
          <cell r="AB1506">
            <v>1389058</v>
          </cell>
          <cell r="AC1506" t="str">
            <v>1868</v>
          </cell>
          <cell r="AD1506" t="str">
            <v>Oficina de Sistemas</v>
          </cell>
          <cell r="AF1506" t="str">
            <v>OBREGON GAMBOA LUIS FERNANDO  - -</v>
          </cell>
          <cell r="AG1506" t="str">
            <v>OSIS_14 - Dar soporte a los Sistemas de Información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H1506">
            <v>0.25</v>
          </cell>
          <cell r="AI1506" t="str">
            <v>OSIS_15 - Estandarizar y robustecer los Sistemas de información para mejorar los procesos de la producción estadística en relación a las diferentes fases de Captura, Transmisión, Consolidación y Entrega de información para los operativos estadísticos de encuestas y censos de las temáticas sociales, agropecuarias, económicas, índices, industria, infraestructura, comercio y servicios, junto con los sistemas administrativos de las cuales se hayan recibido solicitudes.</v>
          </cell>
          <cell r="AJ1506">
            <v>0.25</v>
          </cell>
          <cell r="AK1506" t="str">
            <v>OSIS_13 - Realizar el seguimiento a los Sistemas de Información desarrollados y/o mantenidos para apoyar los procesos de la producción estadística en relación a la Captura, Transmisión, Consolidación y Entrega de información para los operativos estadísticos de las encuestas y censos de las temáticas sociales, agropecuarias, económicas, índices, industria, infraestructura, comercio y servicios, junto con los sistemas administrativos de las cuales se hayan recibido solicitudes.</v>
          </cell>
          <cell r="AL1506">
            <v>0.5</v>
          </cell>
          <cell r="AM1506">
            <v>1</v>
          </cell>
          <cell r="AN1506" t="str">
            <v>OSIS_14</v>
          </cell>
          <cell r="AO1506">
            <v>15974167</v>
          </cell>
          <cell r="AP1506" t="str">
            <v>OSIS_15</v>
          </cell>
          <cell r="AQ1506">
            <v>15974167</v>
          </cell>
          <cell r="AR1506" t="str">
            <v>OSIS_13</v>
          </cell>
          <cell r="AS1506">
            <v>31948334</v>
          </cell>
          <cell r="AT1506">
            <v>63896668</v>
          </cell>
          <cell r="AU1506">
            <v>0</v>
          </cell>
        </row>
        <row r="1507">
          <cell r="A1507">
            <v>287210825</v>
          </cell>
          <cell r="B1507" t="str">
            <v>Oficina de Sistemas</v>
          </cell>
          <cell r="C1507" t="str">
            <v>OSIS</v>
          </cell>
          <cell r="D1507" t="str">
            <v>OSIS_2025_ST</v>
          </cell>
          <cell r="E1507" t="str">
            <v>Tecnologia</v>
          </cell>
          <cell r="F1507" t="str">
            <v>Modernización tecnológica</v>
          </cell>
          <cell r="G1507" t="str">
            <v>Servicios tecnológicos</v>
          </cell>
          <cell r="H1507" t="str">
            <v>OSIS-Modernización tecnológica-Servicios tecnológicos</v>
          </cell>
          <cell r="I1507" t="str">
            <v>202300000000096</v>
          </cell>
          <cell r="J1507" t="str">
            <v>DIRECCIÓN TERRITORIAL CENTRAL</v>
          </cell>
          <cell r="K1507" t="str">
            <v>DANE CENTRAL</v>
          </cell>
          <cell r="L1507" t="str">
            <v>Talento Humano</v>
          </cell>
          <cell r="M1507" t="str">
            <v>Profesional</v>
          </cell>
          <cell r="N1507" t="str">
            <v>1</v>
          </cell>
          <cell r="O1507">
            <v>10</v>
          </cell>
          <cell r="P1507" t="str">
            <v>7</v>
          </cell>
          <cell r="Q1507" t="str">
            <v>10.2333333333</v>
          </cell>
          <cell r="R1507">
            <v>100</v>
          </cell>
          <cell r="S1507">
            <v>8900000</v>
          </cell>
          <cell r="T1507" t="str">
            <v>2025-01-15</v>
          </cell>
          <cell r="U1507">
            <v>91076666.670000002</v>
          </cell>
          <cell r="V1507">
            <v>91076667</v>
          </cell>
          <cell r="W1507">
            <v>-0.32999999821186071</v>
          </cell>
          <cell r="X1507" t="str">
            <v>no</v>
          </cell>
          <cell r="Y1507" t="str">
            <v>no</v>
          </cell>
          <cell r="Z1507" t="str">
            <v>52725</v>
          </cell>
          <cell r="AA1507">
            <v>91076667</v>
          </cell>
          <cell r="AB1507">
            <v>-0.32999999821186071</v>
          </cell>
          <cell r="AC1507" t="str">
            <v>701</v>
          </cell>
          <cell r="AD1507" t="str">
            <v>Oficina de Sistemas</v>
          </cell>
          <cell r="AF1507" t="str">
            <v>CASTIBLANCO ROMERO JULIAN ERNESTO</v>
          </cell>
          <cell r="AG1507" t="str">
            <v>OSIS_10 - Gestionar y dar soporte técnico de las soluciones tecnológicas de producción estadísticas (PES) y Gestión Administrativa fortalecidas para mantener la disponibilidad de los servicios en los grupos de interés.</v>
          </cell>
          <cell r="AH1507">
            <v>1</v>
          </cell>
          <cell r="AI1507">
            <v>0</v>
          </cell>
          <cell r="AJ1507">
            <v>0</v>
          </cell>
          <cell r="AK1507">
            <v>0</v>
          </cell>
          <cell r="AL1507">
            <v>0</v>
          </cell>
          <cell r="AM1507">
            <v>1</v>
          </cell>
          <cell r="AN1507" t="str">
            <v>OSIS_10</v>
          </cell>
          <cell r="AO1507">
            <v>91076666.670000002</v>
          </cell>
          <cell r="AP1507" t="str">
            <v>0</v>
          </cell>
          <cell r="AQ1507">
            <v>0</v>
          </cell>
          <cell r="AR1507" t="str">
            <v>0</v>
          </cell>
          <cell r="AS1507">
            <v>0</v>
          </cell>
          <cell r="AT1507">
            <v>91076666.670000002</v>
          </cell>
          <cell r="AU1507">
            <v>0</v>
          </cell>
        </row>
        <row r="1508">
          <cell r="A1508">
            <v>284210825</v>
          </cell>
          <cell r="B1508" t="str">
            <v>Oficina de Sistemas</v>
          </cell>
          <cell r="C1508" t="str">
            <v>OSIS</v>
          </cell>
          <cell r="D1508" t="str">
            <v>OSIS_2025_ST</v>
          </cell>
          <cell r="E1508" t="str">
            <v>Tecnologia</v>
          </cell>
          <cell r="F1508" t="str">
            <v>Modernización tecnológica</v>
          </cell>
          <cell r="G1508" t="str">
            <v>Servicios tecnológicos</v>
          </cell>
          <cell r="H1508" t="str">
            <v>OSIS-Modernización tecnológica-Servicios tecnológicos</v>
          </cell>
          <cell r="I1508" t="str">
            <v>202300000000096</v>
          </cell>
          <cell r="J1508" t="str">
            <v>DIRECCIÓN TERRITORIAL CENTRAL</v>
          </cell>
          <cell r="K1508" t="str">
            <v>DANE CENTRAL</v>
          </cell>
          <cell r="L1508" t="str">
            <v>Talento Humano</v>
          </cell>
          <cell r="M1508" t="str">
            <v>Profesional Junior</v>
          </cell>
          <cell r="N1508" t="str">
            <v>1</v>
          </cell>
          <cell r="O1508">
            <v>10</v>
          </cell>
          <cell r="P1508" t="str">
            <v>5</v>
          </cell>
          <cell r="Q1508" t="str">
            <v>10.1666666667</v>
          </cell>
          <cell r="R1508">
            <v>100</v>
          </cell>
          <cell r="S1508">
            <v>4700000</v>
          </cell>
          <cell r="T1508" t="str">
            <v>2025-01-15</v>
          </cell>
          <cell r="U1508">
            <v>47783333.329999998</v>
          </cell>
          <cell r="V1508">
            <v>47783333</v>
          </cell>
          <cell r="W1508">
            <v>0.32999999821186071</v>
          </cell>
          <cell r="X1508" t="str">
            <v>no</v>
          </cell>
          <cell r="Y1508" t="str">
            <v>no</v>
          </cell>
          <cell r="Z1508" t="str">
            <v>76325</v>
          </cell>
          <cell r="AA1508">
            <v>47783333</v>
          </cell>
          <cell r="AB1508">
            <v>0.32999999821186071</v>
          </cell>
          <cell r="AC1508" t="str">
            <v>1982</v>
          </cell>
          <cell r="AD1508" t="str">
            <v>Oficina de Sistemas</v>
          </cell>
          <cell r="AF1508" t="str">
            <v>PEREZ MUÑOZ JOHN ALEXANDER</v>
          </cell>
          <cell r="AG1508" t="str">
            <v>OSIS_10 - Gestionar y dar soporte técnico de las soluciones tecnológicas de producción estadísticas (PES) y Gestión Administrativa fortalecidas para mantener la disponibilidad de los servicios en los grupos de interés.</v>
          </cell>
          <cell r="AH1508">
            <v>1</v>
          </cell>
          <cell r="AI1508">
            <v>0</v>
          </cell>
          <cell r="AJ1508">
            <v>0</v>
          </cell>
          <cell r="AK1508">
            <v>0</v>
          </cell>
          <cell r="AL1508">
            <v>0</v>
          </cell>
          <cell r="AM1508">
            <v>1</v>
          </cell>
          <cell r="AN1508" t="str">
            <v>OSIS_10</v>
          </cell>
          <cell r="AO1508">
            <v>47783333.329999998</v>
          </cell>
          <cell r="AP1508" t="str">
            <v>0</v>
          </cell>
          <cell r="AQ1508">
            <v>0</v>
          </cell>
          <cell r="AR1508" t="str">
            <v>0</v>
          </cell>
          <cell r="AS1508">
            <v>0</v>
          </cell>
          <cell r="AT1508">
            <v>47783333.329999998</v>
          </cell>
          <cell r="AU1508">
            <v>0</v>
          </cell>
        </row>
        <row r="1509">
          <cell r="A1509">
            <v>494910825</v>
          </cell>
          <cell r="B1509" t="str">
            <v>Oficina de Sistemas</v>
          </cell>
          <cell r="C1509" t="str">
            <v>OSIS</v>
          </cell>
          <cell r="D1509" t="str">
            <v>OSIS_2025_ST</v>
          </cell>
          <cell r="E1509" t="str">
            <v>Tecnologia</v>
          </cell>
          <cell r="F1509" t="str">
            <v>Modernización tecnológica</v>
          </cell>
          <cell r="G1509" t="str">
            <v>Servicios tecnológicos</v>
          </cell>
          <cell r="H1509" t="str">
            <v>OSIS-Modernización tecnológica-Servicios tecnológicos</v>
          </cell>
          <cell r="I1509" t="str">
            <v>202300000000096</v>
          </cell>
          <cell r="J1509" t="str">
            <v>DIRECCIÓN TERRITORIAL CENTRAL</v>
          </cell>
          <cell r="K1509" t="str">
            <v>DANE CENTRAL</v>
          </cell>
          <cell r="L1509" t="str">
            <v>Talento Humano</v>
          </cell>
          <cell r="M1509" t="str">
            <v>Tecnico</v>
          </cell>
          <cell r="N1509" t="str">
            <v>1</v>
          </cell>
          <cell r="O1509">
            <v>3</v>
          </cell>
          <cell r="P1509" t="str">
            <v>0</v>
          </cell>
          <cell r="Q1509" t="str">
            <v>3.0000000000</v>
          </cell>
          <cell r="R1509">
            <v>100</v>
          </cell>
          <cell r="S1509">
            <v>3350000</v>
          </cell>
          <cell r="T1509" t="str">
            <v>2025-09-22</v>
          </cell>
          <cell r="U1509">
            <v>10050000</v>
          </cell>
          <cell r="V1509">
            <v>10050000</v>
          </cell>
          <cell r="W1509">
            <v>0</v>
          </cell>
          <cell r="X1509" t="str">
            <v>NO</v>
          </cell>
          <cell r="Y1509" t="str">
            <v>NO</v>
          </cell>
          <cell r="Z1509" t="str">
            <v>111325</v>
          </cell>
          <cell r="AA1509">
            <v>10050000</v>
          </cell>
          <cell r="AB1509">
            <v>0</v>
          </cell>
          <cell r="AC1509" t="str">
            <v>1434</v>
          </cell>
          <cell r="AD1509" t="str">
            <v>Oficina de Sistemas</v>
          </cell>
          <cell r="AF1509" t="str">
            <v>HELMAN HUMBERTO DIAZ ORTIZ</v>
          </cell>
          <cell r="AG1509" t="str">
            <v>OSIS_10 - Gestionar y dar soporte técnico de las soluciones tecnológicas de producción estadísticas (PES) y Gestión Administrativa fortalecidas para mantener la disponibilidad de los servicios en los grupos de interés.</v>
          </cell>
          <cell r="AH1509">
            <v>1</v>
          </cell>
          <cell r="AI1509" t="str">
            <v/>
          </cell>
          <cell r="AJ1509">
            <v>0</v>
          </cell>
          <cell r="AK1509" t="str">
            <v/>
          </cell>
          <cell r="AL1509">
            <v>0</v>
          </cell>
          <cell r="AM1509">
            <v>1</v>
          </cell>
          <cell r="AN1509" t="str">
            <v>OSIS_10</v>
          </cell>
          <cell r="AO1509">
            <v>10050000</v>
          </cell>
          <cell r="AP1509" t="str">
            <v/>
          </cell>
          <cell r="AQ1509">
            <v>0</v>
          </cell>
          <cell r="AR1509" t="str">
            <v/>
          </cell>
          <cell r="AS1509">
            <v>0</v>
          </cell>
          <cell r="AT1509">
            <v>10050000</v>
          </cell>
          <cell r="AU1509">
            <v>0</v>
          </cell>
        </row>
        <row r="1510">
          <cell r="A1510">
            <v>462510825</v>
          </cell>
          <cell r="B1510" t="str">
            <v>Oficina de Sistemas</v>
          </cell>
          <cell r="C1510" t="str">
            <v>OSIS</v>
          </cell>
          <cell r="D1510" t="str">
            <v>OSIS_2025_ST</v>
          </cell>
          <cell r="E1510" t="str">
            <v>Tecnologia</v>
          </cell>
          <cell r="F1510" t="str">
            <v>Modernización tecnológica</v>
          </cell>
          <cell r="G1510" t="str">
            <v>Servicios tecnológicos</v>
          </cell>
          <cell r="H1510" t="str">
            <v>OSIS-Modernización tecnológica-Servicios tecnológicos</v>
          </cell>
          <cell r="I1510" t="str">
            <v>202300000000096</v>
          </cell>
          <cell r="J1510" t="str">
            <v>DIRECCIÓN TERRITORIAL CENTRAL</v>
          </cell>
          <cell r="K1510" t="str">
            <v>DANE CENTRAL</v>
          </cell>
          <cell r="L1510" t="str">
            <v>Talento Humano</v>
          </cell>
          <cell r="M1510" t="str">
            <v>Profesional Junior</v>
          </cell>
          <cell r="N1510" t="str">
            <v>1</v>
          </cell>
          <cell r="O1510">
            <v>5</v>
          </cell>
          <cell r="P1510" t="str">
            <v>6</v>
          </cell>
          <cell r="Q1510" t="str">
            <v>5.2000000000</v>
          </cell>
          <cell r="R1510">
            <v>100</v>
          </cell>
          <cell r="S1510">
            <v>5000000</v>
          </cell>
          <cell r="T1510" t="str">
            <v>2025-07-25</v>
          </cell>
          <cell r="U1510">
            <v>26000000</v>
          </cell>
          <cell r="V1510">
            <v>26000000</v>
          </cell>
          <cell r="W1510">
            <v>0</v>
          </cell>
          <cell r="X1510" t="str">
            <v>no</v>
          </cell>
          <cell r="Y1510" t="str">
            <v>no</v>
          </cell>
          <cell r="Z1510" t="str">
            <v>104625</v>
          </cell>
          <cell r="AA1510">
            <v>26000000</v>
          </cell>
          <cell r="AB1510">
            <v>0</v>
          </cell>
          <cell r="AC1510" t="str">
            <v>6279</v>
          </cell>
          <cell r="AD1510" t="str">
            <v>Oficina de Sistemas</v>
          </cell>
          <cell r="AF1510" t="str">
            <v>ara mitigar la necesidad contractual del SOC, es preciso contratar un equipo de analistas de eventos para revisión de alertas de los casos de uso ya implementados en el correlacionador de eventos de la Entidad.</v>
          </cell>
          <cell r="AG1510" t="str">
            <v>OSIS_10 - Gestionar y dar soporte técnico de las soluciones tecnológicas de producción estadísticas (PES) y Gestión Administrativa fortalecidas para mantener la disponibilidad de los servicios en los grupos de interés.</v>
          </cell>
          <cell r="AH1510">
            <v>1</v>
          </cell>
          <cell r="AI1510" t="str">
            <v/>
          </cell>
          <cell r="AJ1510">
            <v>0</v>
          </cell>
          <cell r="AK1510" t="str">
            <v/>
          </cell>
          <cell r="AL1510">
            <v>0</v>
          </cell>
          <cell r="AM1510">
            <v>1</v>
          </cell>
          <cell r="AN1510" t="str">
            <v>OSIS_10</v>
          </cell>
          <cell r="AO1510">
            <v>26000000</v>
          </cell>
          <cell r="AP1510" t="str">
            <v/>
          </cell>
          <cell r="AQ1510">
            <v>0</v>
          </cell>
          <cell r="AR1510" t="str">
            <v/>
          </cell>
          <cell r="AS1510">
            <v>0</v>
          </cell>
          <cell r="AT1510">
            <v>26000000</v>
          </cell>
          <cell r="AU1510">
            <v>0</v>
          </cell>
        </row>
        <row r="1511">
          <cell r="A1511">
            <v>462610825</v>
          </cell>
          <cell r="B1511" t="str">
            <v>Oficina de Sistemas</v>
          </cell>
          <cell r="C1511" t="str">
            <v>OSIS</v>
          </cell>
          <cell r="D1511" t="str">
            <v>OSIS_2025_ST</v>
          </cell>
          <cell r="E1511" t="str">
            <v>Tecnologia</v>
          </cell>
          <cell r="F1511" t="str">
            <v>Modernización tecnológica</v>
          </cell>
          <cell r="G1511" t="str">
            <v>Servicios tecnológicos</v>
          </cell>
          <cell r="H1511" t="str">
            <v>OSIS-Modernización tecnológica-Servicios tecnológicos</v>
          </cell>
          <cell r="I1511" t="str">
            <v>202300000000096</v>
          </cell>
          <cell r="J1511" t="str">
            <v>DIRECCIÓN TERRITORIAL CENTRAL</v>
          </cell>
          <cell r="K1511" t="str">
            <v>DANE CENTRAL</v>
          </cell>
          <cell r="L1511" t="str">
            <v>Talento Humano</v>
          </cell>
          <cell r="M1511" t="str">
            <v>Profesional Junior</v>
          </cell>
          <cell r="N1511" t="str">
            <v>1</v>
          </cell>
          <cell r="O1511">
            <v>5</v>
          </cell>
          <cell r="P1511" t="str">
            <v>6</v>
          </cell>
          <cell r="Q1511" t="str">
            <v>5.2000000000</v>
          </cell>
          <cell r="R1511">
            <v>100</v>
          </cell>
          <cell r="S1511">
            <v>5000000</v>
          </cell>
          <cell r="T1511" t="str">
            <v>2025-07-25</v>
          </cell>
          <cell r="U1511">
            <v>26000000</v>
          </cell>
          <cell r="V1511">
            <v>26000000</v>
          </cell>
          <cell r="W1511">
            <v>0</v>
          </cell>
          <cell r="X1511" t="str">
            <v>no</v>
          </cell>
          <cell r="Y1511" t="str">
            <v>no</v>
          </cell>
          <cell r="Z1511" t="str">
            <v>104625</v>
          </cell>
          <cell r="AA1511">
            <v>26000000</v>
          </cell>
          <cell r="AB1511">
            <v>0</v>
          </cell>
          <cell r="AC1511" t="str">
            <v>6279</v>
          </cell>
          <cell r="AD1511" t="str">
            <v>Oficina de Sistemas</v>
          </cell>
          <cell r="AF1511" t="str">
            <v>Para mitigar la necesidad contractual del SOC, es preciso contratar un equipo de analistas de eventos para revisión de alertas de los casos de uso ya implementados en el correlacionador de eventos de la Entidad.</v>
          </cell>
          <cell r="AG1511" t="str">
            <v>OSIS_10 - Gestionar y dar soporte técnico de las soluciones tecnológicas de producción estadísticas (PES) y Gestión Administrativa fortalecidas para mantener la disponibilidad de los servicios en los grupos de interés.</v>
          </cell>
          <cell r="AH1511">
            <v>1</v>
          </cell>
          <cell r="AI1511" t="str">
            <v/>
          </cell>
          <cell r="AJ1511">
            <v>0</v>
          </cell>
          <cell r="AK1511" t="str">
            <v/>
          </cell>
          <cell r="AL1511">
            <v>0</v>
          </cell>
          <cell r="AM1511">
            <v>1</v>
          </cell>
          <cell r="AN1511" t="str">
            <v>OSIS_10</v>
          </cell>
          <cell r="AO1511">
            <v>26000000</v>
          </cell>
          <cell r="AP1511" t="str">
            <v/>
          </cell>
          <cell r="AQ1511">
            <v>0</v>
          </cell>
          <cell r="AR1511" t="str">
            <v/>
          </cell>
          <cell r="AS1511">
            <v>0</v>
          </cell>
          <cell r="AT1511">
            <v>26000000</v>
          </cell>
          <cell r="AU1511">
            <v>0</v>
          </cell>
        </row>
        <row r="1512">
          <cell r="A1512">
            <v>285010825</v>
          </cell>
          <cell r="B1512" t="str">
            <v>Oficina de Sistemas</v>
          </cell>
          <cell r="C1512" t="str">
            <v>OSIS</v>
          </cell>
          <cell r="D1512" t="str">
            <v>OSIS_2025_SII</v>
          </cell>
          <cell r="E1512" t="str">
            <v>Tecnologia</v>
          </cell>
          <cell r="F1512" t="str">
            <v>Modernización tecnológica</v>
          </cell>
          <cell r="G1512" t="str">
            <v>Sistemas de información implementados</v>
          </cell>
          <cell r="H1512" t="str">
            <v>OSIS-Modernización tecnológica-Sistemas de información implementados</v>
          </cell>
          <cell r="I1512" t="str">
            <v>202300000000096</v>
          </cell>
          <cell r="J1512" t="str">
            <v>DIRECCIÓN TERRITORIAL CENTRAL</v>
          </cell>
          <cell r="K1512" t="str">
            <v>DANE CENTRAL</v>
          </cell>
          <cell r="L1512" t="str">
            <v>Talento Humano</v>
          </cell>
          <cell r="M1512" t="str">
            <v>Técnico</v>
          </cell>
          <cell r="N1512" t="str">
            <v>1</v>
          </cell>
          <cell r="O1512">
            <v>11</v>
          </cell>
          <cell r="P1512" t="str">
            <v>15</v>
          </cell>
          <cell r="Q1512" t="str">
            <v>11.5</v>
          </cell>
          <cell r="R1512">
            <v>100</v>
          </cell>
          <cell r="S1512">
            <v>3751260</v>
          </cell>
          <cell r="T1512" t="str">
            <v>2025-01-15 00:00:00</v>
          </cell>
          <cell r="U1512">
            <v>43139490</v>
          </cell>
          <cell r="V1512">
            <v>43139490</v>
          </cell>
          <cell r="W1512">
            <v>0</v>
          </cell>
          <cell r="X1512" t="str">
            <v>NO</v>
          </cell>
          <cell r="Y1512" t="str">
            <v>NO</v>
          </cell>
          <cell r="Z1512" t="str">
            <v>20225</v>
          </cell>
          <cell r="AA1512">
            <v>43139490</v>
          </cell>
          <cell r="AB1512">
            <v>0</v>
          </cell>
          <cell r="AC1512" t="str">
            <v>2108</v>
          </cell>
          <cell r="AD1512" t="str">
            <v>Oficina de Sistemas</v>
          </cell>
          <cell r="AF1512" t="str">
            <v>PRIORIZADO_VILLALBA GAMBOA GILBERTO - -</v>
          </cell>
          <cell r="AG1512" t="str">
            <v>OSIS_05 - Atender los requerimientos recibidos necesarios para fortalecer los procesos de producción de información, basados en las Operaciones Estadísticas (OOEE) y los Registros Administrativos (RRAA), con el objetivo de mejorar la calidad y eficiencia de la producción estadística.</v>
          </cell>
          <cell r="AH1512">
            <v>1</v>
          </cell>
          <cell r="AI1512">
            <v>0</v>
          </cell>
          <cell r="AJ1512">
            <v>0</v>
          </cell>
          <cell r="AK1512">
            <v>0</v>
          </cell>
          <cell r="AL1512">
            <v>0</v>
          </cell>
          <cell r="AM1512">
            <v>1</v>
          </cell>
          <cell r="AN1512" t="str">
            <v>OSIS_05</v>
          </cell>
          <cell r="AO1512">
            <v>43139490</v>
          </cell>
          <cell r="AP1512" t="str">
            <v>0</v>
          </cell>
          <cell r="AQ1512">
            <v>0</v>
          </cell>
          <cell r="AR1512" t="str">
            <v>0</v>
          </cell>
          <cell r="AS1512">
            <v>0</v>
          </cell>
          <cell r="AT1512">
            <v>43139490</v>
          </cell>
          <cell r="AU1512">
            <v>0</v>
          </cell>
        </row>
        <row r="1513">
          <cell r="A1513">
            <v>10640825</v>
          </cell>
          <cell r="B1513" t="str">
            <v>Oficina de Sistemas</v>
          </cell>
          <cell r="C1513" t="str">
            <v>OSIS</v>
          </cell>
          <cell r="D1513" t="str">
            <v>OSIS_2025_ST</v>
          </cell>
          <cell r="E1513" t="str">
            <v>Tecnologia</v>
          </cell>
          <cell r="F1513" t="str">
            <v>Modernización tecnológica</v>
          </cell>
          <cell r="G1513" t="str">
            <v>Servicios tecnológicos</v>
          </cell>
          <cell r="H1513" t="str">
            <v>OSIS-Modernización tecnológica-Servicios tecnológicos</v>
          </cell>
          <cell r="I1513" t="str">
            <v>202300000000096</v>
          </cell>
          <cell r="J1513" t="str">
            <v>DIRECCIÓN TERRITORIAL CENTRAL</v>
          </cell>
          <cell r="K1513" t="str">
            <v>DANE CENTRAL</v>
          </cell>
          <cell r="L1513" t="str">
            <v>Tiquete</v>
          </cell>
          <cell r="M1513" t="str">
            <v>tiquete_nacional</v>
          </cell>
          <cell r="N1513">
            <v>25</v>
          </cell>
          <cell r="T1513" t="str">
            <v>2025-04-01</v>
          </cell>
          <cell r="U1513">
            <v>25000000</v>
          </cell>
          <cell r="V1513">
            <v>25000000</v>
          </cell>
          <cell r="W1513">
            <v>0</v>
          </cell>
          <cell r="X1513" t="str">
            <v>NO</v>
          </cell>
          <cell r="Y1513" t="str">
            <v>NO</v>
          </cell>
          <cell r="Z1513" t="str">
            <v>93125</v>
          </cell>
          <cell r="AA1513">
            <v>25000000</v>
          </cell>
          <cell r="AB1513">
            <v>0</v>
          </cell>
          <cell r="AC1513" t="str">
            <v>4953</v>
          </cell>
          <cell r="AD1513" t="str">
            <v>Gestión Humana</v>
          </cell>
          <cell r="AF1513" t="str">
            <v>TIQUETES - -</v>
          </cell>
          <cell r="AG1513" t="str">
            <v>OSIS_12 - Gestionar las solicitudes TIC analizando el desempeño de su atención y resolución, logrando la disponibilidad de los servicios TIC para el usuario final en la Entidad.</v>
          </cell>
          <cell r="AH1513">
            <v>0.34</v>
          </cell>
          <cell r="AI1513" t="str">
            <v>OSIS_10 - Gestionar y dar soporte técnico de las soluciones tecnológicas de producción estadísticas (PES) y Gestión Administrativa fortalecidas para mantener la disponibilidad de los servicios en los grupos de interés.</v>
          </cell>
          <cell r="AJ1513">
            <v>0.33</v>
          </cell>
          <cell r="AK1513" t="str">
            <v>OSIS_08 - Gestionar los controles lógicos de seguridad digital gestionados que apoyen la estrategia del MSPI de la Entidad a demanda</v>
          </cell>
          <cell r="AL1513">
            <v>0.33</v>
          </cell>
          <cell r="AM1513">
            <v>1</v>
          </cell>
          <cell r="AN1513" t="str">
            <v>OSIS_12</v>
          </cell>
          <cell r="AO1513">
            <v>8500000</v>
          </cell>
          <cell r="AP1513" t="str">
            <v>OSIS_10</v>
          </cell>
          <cell r="AQ1513">
            <v>8250000</v>
          </cell>
          <cell r="AR1513" t="str">
            <v>OSIS_08</v>
          </cell>
          <cell r="AS1513">
            <v>8250000</v>
          </cell>
          <cell r="AT1513">
            <v>25000000</v>
          </cell>
          <cell r="AU1513">
            <v>0</v>
          </cell>
        </row>
        <row r="1514">
          <cell r="A1514">
            <v>10540825</v>
          </cell>
          <cell r="B1514" t="str">
            <v>Oficina de Sistemas</v>
          </cell>
          <cell r="C1514" t="str">
            <v>OSIS</v>
          </cell>
          <cell r="D1514" t="str">
            <v>OSIS_2025_DPE</v>
          </cell>
          <cell r="E1514" t="str">
            <v>Tecnologia</v>
          </cell>
          <cell r="F1514" t="str">
            <v>Modernización tecnológica</v>
          </cell>
          <cell r="G1514" t="str">
            <v>Documentos para la planeación estratégica en TI</v>
          </cell>
          <cell r="H1514" t="str">
            <v>OSIS-Modernización tecnológica-Documentos para la planeación estratégica en TI</v>
          </cell>
          <cell r="I1514" t="str">
            <v>202300000000096</v>
          </cell>
          <cell r="J1514" t="str">
            <v>DIRECCIÓN TERRITORIAL CENTRAL</v>
          </cell>
          <cell r="K1514" t="str">
            <v>DANE CENTRAL</v>
          </cell>
          <cell r="L1514" t="str">
            <v>Tiquete</v>
          </cell>
          <cell r="M1514" t="str">
            <v>tiquete_nacional</v>
          </cell>
          <cell r="N1514">
            <v>15</v>
          </cell>
          <cell r="T1514" t="str">
            <v>2025-04-01</v>
          </cell>
          <cell r="U1514">
            <v>15000000</v>
          </cell>
          <cell r="V1514">
            <v>15000000</v>
          </cell>
          <cell r="W1514">
            <v>0</v>
          </cell>
          <cell r="X1514" t="str">
            <v>NO</v>
          </cell>
          <cell r="Y1514" t="str">
            <v>NO</v>
          </cell>
          <cell r="Z1514" t="str">
            <v>93125</v>
          </cell>
          <cell r="AA1514">
            <v>15000000</v>
          </cell>
          <cell r="AB1514">
            <v>0</v>
          </cell>
          <cell r="AC1514" t="str">
            <v>4953</v>
          </cell>
          <cell r="AD1514" t="str">
            <v>Gestión Humana</v>
          </cell>
          <cell r="AF1514" t="str">
            <v>TIQUETES - -</v>
          </cell>
          <cell r="AG1514" t="str">
            <v>OSIS_17 - Ejecutar el PRY-01-07 Arquitectura de Gestión de TI en 2025 para fortalecer el Gobierno de TI en la Entidad</v>
          </cell>
          <cell r="AH1514">
            <v>1</v>
          </cell>
          <cell r="AI1514">
            <v>0</v>
          </cell>
          <cell r="AJ1514">
            <v>0</v>
          </cell>
          <cell r="AK1514">
            <v>0</v>
          </cell>
          <cell r="AL1514">
            <v>0</v>
          </cell>
          <cell r="AM1514">
            <v>1</v>
          </cell>
          <cell r="AN1514" t="str">
            <v>OSIS_17</v>
          </cell>
          <cell r="AO1514">
            <v>15000000</v>
          </cell>
          <cell r="AP1514" t="str">
            <v>0</v>
          </cell>
          <cell r="AQ1514">
            <v>0</v>
          </cell>
          <cell r="AR1514" t="str">
            <v>0</v>
          </cell>
          <cell r="AS1514">
            <v>0</v>
          </cell>
          <cell r="AT1514">
            <v>15000000</v>
          </cell>
          <cell r="AU1514">
            <v>0</v>
          </cell>
        </row>
        <row r="1515">
          <cell r="A1515">
            <v>61730825</v>
          </cell>
          <cell r="B1515" t="str">
            <v>Oficina de Sistemas</v>
          </cell>
          <cell r="C1515" t="str">
            <v>OSIS</v>
          </cell>
          <cell r="D1515" t="str">
            <v>OSIS_2025_ST</v>
          </cell>
          <cell r="E1515" t="str">
            <v>Tecnologia</v>
          </cell>
          <cell r="F1515" t="str">
            <v>Modernización tecnológica</v>
          </cell>
          <cell r="G1515" t="str">
            <v>Servicios tecnológicos</v>
          </cell>
          <cell r="H1515" t="str">
            <v>OSIS-Modernización tecnológica-Servicios tecnológicos</v>
          </cell>
          <cell r="I1515" t="str">
            <v>202300000000096</v>
          </cell>
          <cell r="J1515" t="str">
            <v>DIRECCIÓN TERRITORIAL CENTRAL</v>
          </cell>
          <cell r="K1515" t="str">
            <v>DANE CENTRAL</v>
          </cell>
          <cell r="L1515" t="str">
            <v>Viático</v>
          </cell>
          <cell r="M1515" t="str">
            <v>Viático</v>
          </cell>
          <cell r="T1515" t="str">
            <v>2025-05-01</v>
          </cell>
          <cell r="U1515">
            <v>35000000</v>
          </cell>
          <cell r="V1515">
            <v>35000000</v>
          </cell>
          <cell r="W1515">
            <v>0</v>
          </cell>
          <cell r="X1515" t="str">
            <v>NO</v>
          </cell>
          <cell r="Y1515" t="str">
            <v>NO</v>
          </cell>
          <cell r="Z1515" t="str">
            <v>111325</v>
          </cell>
          <cell r="AA1515">
            <v>35000000</v>
          </cell>
          <cell r="AB1515">
            <v>0</v>
          </cell>
          <cell r="AC1515" t="str">
            <v>1434</v>
          </cell>
          <cell r="AD1515" t="str">
            <v>Oficina de Sistemas</v>
          </cell>
          <cell r="AF1515" t="str">
            <v>VIÁTICOS - -</v>
          </cell>
          <cell r="AG1515" t="str">
            <v>OSIS_12 - Gestionar las solicitudes TIC analizando el desempeño de su atención y resolución, logrando la disponibilidad de los servicios TIC para el usuario final en la Entidad.</v>
          </cell>
          <cell r="AH1515">
            <v>0.34</v>
          </cell>
          <cell r="AI1515" t="str">
            <v>OSIS_10 - Gestionar y dar soporte técnico de las soluciones tecnológicas de producción estadísticas (PES) y Gestión Administrativa fortalecidas para mantener la disponibilidad de los servicios en los grupos de interés.</v>
          </cell>
          <cell r="AJ1515">
            <v>0.33</v>
          </cell>
          <cell r="AK1515" t="str">
            <v>OSIS_08 - Gestionar los controles lógicos de seguridad digital gestionados que apoyen la estrategia del MSPI de la Entidad a demanda</v>
          </cell>
          <cell r="AL1515">
            <v>0.33</v>
          </cell>
          <cell r="AM1515">
            <v>1</v>
          </cell>
          <cell r="AN1515" t="str">
            <v>OSIS_12</v>
          </cell>
          <cell r="AO1515">
            <v>11900000</v>
          </cell>
          <cell r="AP1515" t="str">
            <v>OSIS_10</v>
          </cell>
          <cell r="AQ1515">
            <v>11550000</v>
          </cell>
          <cell r="AR1515" t="str">
            <v>OSIS_08</v>
          </cell>
          <cell r="AS1515">
            <v>11550000</v>
          </cell>
          <cell r="AT1515">
            <v>35000000</v>
          </cell>
          <cell r="AU1515">
            <v>0</v>
          </cell>
        </row>
        <row r="1516">
          <cell r="A1516">
            <v>61630825</v>
          </cell>
          <cell r="B1516" t="str">
            <v>Oficina de Sistemas</v>
          </cell>
          <cell r="C1516" t="str">
            <v>OSIS</v>
          </cell>
          <cell r="D1516" t="str">
            <v>OSIS_2025_DPE</v>
          </cell>
          <cell r="E1516" t="str">
            <v>Tecnologia</v>
          </cell>
          <cell r="F1516" t="str">
            <v>Modernización tecnológica</v>
          </cell>
          <cell r="G1516" t="str">
            <v>Documentos para la planeación estratégica en TI</v>
          </cell>
          <cell r="H1516" t="str">
            <v>OSIS-Modernización tecnológica-Documentos para la planeación estratégica en TI</v>
          </cell>
          <cell r="I1516" t="str">
            <v>202300000000096</v>
          </cell>
          <cell r="J1516" t="str">
            <v>DIRECCIÓN TERRITORIAL CENTRAL</v>
          </cell>
          <cell r="K1516" t="str">
            <v>DANE CENTRAL</v>
          </cell>
          <cell r="L1516" t="str">
            <v>Viático</v>
          </cell>
          <cell r="M1516" t="str">
            <v>Viático</v>
          </cell>
          <cell r="T1516" t="str">
            <v>2025-05-01</v>
          </cell>
          <cell r="U1516">
            <v>15000000</v>
          </cell>
          <cell r="V1516">
            <v>15000000</v>
          </cell>
          <cell r="W1516">
            <v>0</v>
          </cell>
          <cell r="X1516" t="str">
            <v>NO</v>
          </cell>
          <cell r="Y1516" t="str">
            <v>NO</v>
          </cell>
          <cell r="Z1516" t="str">
            <v>111325</v>
          </cell>
          <cell r="AA1516">
            <v>15000000</v>
          </cell>
          <cell r="AB1516">
            <v>0</v>
          </cell>
          <cell r="AC1516" t="str">
            <v>1434</v>
          </cell>
          <cell r="AD1516" t="str">
            <v>Oficina de Sistemas</v>
          </cell>
          <cell r="AF1516" t="str">
            <v>VIÁTICOS - -</v>
          </cell>
          <cell r="AG1516" t="str">
            <v>OSIS_17 - Ejecutar el PRY-01-07 Arquitectura de Gestión de TI en 2025 para fortalecer el Gobierno de TI en la Entidad</v>
          </cell>
          <cell r="AH1516">
            <v>1</v>
          </cell>
          <cell r="AI1516">
            <v>0</v>
          </cell>
          <cell r="AJ1516">
            <v>0</v>
          </cell>
          <cell r="AK1516">
            <v>0</v>
          </cell>
          <cell r="AL1516">
            <v>0</v>
          </cell>
          <cell r="AM1516">
            <v>1</v>
          </cell>
          <cell r="AN1516" t="str">
            <v>OSIS_17</v>
          </cell>
          <cell r="AO1516">
            <v>15000000</v>
          </cell>
          <cell r="AP1516" t="str">
            <v>0</v>
          </cell>
          <cell r="AQ1516">
            <v>0</v>
          </cell>
          <cell r="AR1516" t="str">
            <v>0</v>
          </cell>
          <cell r="AS1516">
            <v>0</v>
          </cell>
          <cell r="AT1516">
            <v>15000000</v>
          </cell>
          <cell r="AU1516">
            <v>0</v>
          </cell>
        </row>
        <row r="1517">
          <cell r="A1517">
            <v>121850825</v>
          </cell>
          <cell r="B1517" t="str">
            <v>Oficina de Sistemas</v>
          </cell>
          <cell r="C1517" t="str">
            <v>OSIS</v>
          </cell>
          <cell r="D1517" t="str">
            <v>OSIS_2025_ST</v>
          </cell>
          <cell r="E1517" t="str">
            <v>Tecnologia</v>
          </cell>
          <cell r="F1517" t="str">
            <v>Modernización tecnológica</v>
          </cell>
          <cell r="G1517" t="str">
            <v>Servicios tecnológicos</v>
          </cell>
          <cell r="H1517" t="str">
            <v>OSIS-Modernización tecnológica-Servicios tecnológicos</v>
          </cell>
          <cell r="I1517" t="str">
            <v>202300000000096</v>
          </cell>
          <cell r="J1517" t="str">
            <v>DIRECCIÓN TERRITORIAL CENTRAL</v>
          </cell>
          <cell r="K1517" t="str">
            <v>DANE CENTRAL</v>
          </cell>
          <cell r="L1517" t="str">
            <v>Insumo</v>
          </cell>
          <cell r="M1517" t="str">
            <v>Servicios_TIC</v>
          </cell>
          <cell r="N1517">
            <v>1</v>
          </cell>
          <cell r="S1517">
            <v>624632160</v>
          </cell>
          <cell r="T1517" t="str">
            <v>2025-12-01</v>
          </cell>
          <cell r="U1517">
            <v>624632160</v>
          </cell>
          <cell r="V1517">
            <v>624632160</v>
          </cell>
          <cell r="W1517">
            <v>0</v>
          </cell>
          <cell r="X1517" t="str">
            <v>NO</v>
          </cell>
          <cell r="Y1517" t="str">
            <v>NO</v>
          </cell>
          <cell r="Z1517" t="str">
            <v>112625</v>
          </cell>
          <cell r="AA1517">
            <v>624632160</v>
          </cell>
          <cell r="AB1517">
            <v>0</v>
          </cell>
          <cell r="AC1517" t="str">
            <v>6810</v>
          </cell>
          <cell r="AD1517" t="str">
            <v>Oficina de Sistemas</v>
          </cell>
          <cell r="AF1517" t="str">
            <v>proceso Antivirus de acuerdo con estudio de mercado</v>
          </cell>
          <cell r="AG1517" t="str">
            <v>OSIS_08 - Gestionar los controles lógicos de seguridad digital gestionados que apoyen la estrategia del MSPI de la Entidad a demanda</v>
          </cell>
          <cell r="AH1517">
            <v>1</v>
          </cell>
          <cell r="AI1517" t="str">
            <v/>
          </cell>
          <cell r="AJ1517">
            <v>0</v>
          </cell>
          <cell r="AK1517" t="str">
            <v/>
          </cell>
          <cell r="AL1517">
            <v>0</v>
          </cell>
          <cell r="AM1517">
            <v>1</v>
          </cell>
          <cell r="AN1517" t="str">
            <v>OSIS_08</v>
          </cell>
          <cell r="AO1517">
            <v>624632160</v>
          </cell>
          <cell r="AP1517" t="str">
            <v/>
          </cell>
          <cell r="AQ1517">
            <v>0</v>
          </cell>
          <cell r="AR1517" t="str">
            <v/>
          </cell>
          <cell r="AS1517">
            <v>0</v>
          </cell>
          <cell r="AT1517">
            <v>624632160</v>
          </cell>
          <cell r="AU1517">
            <v>0</v>
          </cell>
        </row>
        <row r="1518">
          <cell r="A1518">
            <v>146250825</v>
          </cell>
          <cell r="B1518" t="str">
            <v>Oficina de Sistemas</v>
          </cell>
          <cell r="C1518" t="str">
            <v>OSIS</v>
          </cell>
          <cell r="D1518" t="str">
            <v>OSIS_2025_ST</v>
          </cell>
          <cell r="E1518" t="str">
            <v>Tecnologia</v>
          </cell>
          <cell r="F1518" t="str">
            <v>Modernización tecnológica</v>
          </cell>
          <cell r="G1518" t="str">
            <v>Servicios tecnológicos</v>
          </cell>
          <cell r="H1518" t="str">
            <v>OSIS-Modernización tecnológica-Servicios tecnológicos</v>
          </cell>
          <cell r="I1518" t="str">
            <v>202300000000096</v>
          </cell>
          <cell r="J1518" t="str">
            <v>DIRECCIÓN TERRITORIAL CENTRAL</v>
          </cell>
          <cell r="K1518" t="str">
            <v>DANE CENTRAL</v>
          </cell>
          <cell r="L1518" t="str">
            <v>Insumo</v>
          </cell>
          <cell r="M1518" t="str">
            <v>Software</v>
          </cell>
          <cell r="N1518">
            <v>1</v>
          </cell>
          <cell r="S1518">
            <v>57004275</v>
          </cell>
          <cell r="T1518" t="str">
            <v>2025-08-15</v>
          </cell>
          <cell r="U1518">
            <v>57004275</v>
          </cell>
          <cell r="V1518">
            <v>37842000</v>
          </cell>
          <cell r="W1518">
            <v>19162275</v>
          </cell>
          <cell r="X1518" t="str">
            <v>NO</v>
          </cell>
          <cell r="Y1518" t="str">
            <v>NO</v>
          </cell>
          <cell r="Z1518" t="str">
            <v>101325</v>
          </cell>
          <cell r="AA1518">
            <v>37842000</v>
          </cell>
          <cell r="AB1518">
            <v>19162275</v>
          </cell>
          <cell r="AC1518" t="str">
            <v>5926</v>
          </cell>
          <cell r="AD1518" t="str">
            <v>Financiera</v>
          </cell>
          <cell r="AF1518" t="str">
            <v>Certificados de firma digital centralizado y/o dispositivo criptográfico (token) de almacenamiento</v>
          </cell>
          <cell r="AG1518" t="str">
            <v>OSIS_08 - Gestionar los controles lógicos de seguridad digital gestionados que apoyen la estrategia del MSPI de la Entidad a demanda</v>
          </cell>
          <cell r="AH1518">
            <v>1</v>
          </cell>
          <cell r="AI1518" t="str">
            <v/>
          </cell>
          <cell r="AJ1518">
            <v>0</v>
          </cell>
          <cell r="AK1518" t="str">
            <v/>
          </cell>
          <cell r="AL1518">
            <v>0</v>
          </cell>
          <cell r="AM1518">
            <v>1</v>
          </cell>
          <cell r="AN1518" t="str">
            <v>OSIS_08</v>
          </cell>
          <cell r="AO1518">
            <v>57004275</v>
          </cell>
          <cell r="AP1518" t="str">
            <v/>
          </cell>
          <cell r="AQ1518">
            <v>0</v>
          </cell>
          <cell r="AR1518" t="str">
            <v/>
          </cell>
          <cell r="AS1518">
            <v>0</v>
          </cell>
          <cell r="AT1518">
            <v>57004275</v>
          </cell>
          <cell r="AU1518">
            <v>0</v>
          </cell>
        </row>
        <row r="1519">
          <cell r="A1519">
            <v>120650825</v>
          </cell>
          <cell r="B1519" t="str">
            <v>Oficina de Sistemas</v>
          </cell>
          <cell r="C1519" t="str">
            <v>OSIS</v>
          </cell>
          <cell r="D1519" t="str">
            <v>OSIS_2025_DPE</v>
          </cell>
          <cell r="E1519" t="str">
            <v>Tecnologia</v>
          </cell>
          <cell r="F1519" t="str">
            <v>Modernización tecnológica</v>
          </cell>
          <cell r="G1519" t="str">
            <v>Documentos para la planeación estratégica en TI</v>
          </cell>
          <cell r="H1519" t="str">
            <v>OSIS-Modernización tecnológica-Documentos para la planeación estratégica en TI</v>
          </cell>
          <cell r="I1519" t="str">
            <v>202300000000096</v>
          </cell>
          <cell r="J1519" t="str">
            <v>DIRECCIÓN TERRITORIAL CENTRAL</v>
          </cell>
          <cell r="K1519" t="str">
            <v>DANE CENTRAL</v>
          </cell>
          <cell r="L1519" t="str">
            <v>Insumo</v>
          </cell>
          <cell r="M1519" t="str">
            <v>Otros_gastos_operativos</v>
          </cell>
          <cell r="N1519">
            <v>1</v>
          </cell>
          <cell r="S1519">
            <v>9527500</v>
          </cell>
          <cell r="T1519" t="str">
            <v>2025-12-01</v>
          </cell>
          <cell r="U1519">
            <v>9527500</v>
          </cell>
          <cell r="W1519">
            <v>9527500</v>
          </cell>
          <cell r="X1519" t="str">
            <v>NO</v>
          </cell>
          <cell r="Y1519" t="str">
            <v>NO</v>
          </cell>
          <cell r="AF1519" t="str">
            <v>Saldo de contratación</v>
          </cell>
          <cell r="AG1519" t="str">
            <v>OSIS_01 - Aumentar los índices de las políticas de gobierno y seguridad digital que permita mejorar el desempeño institucional de la Entidad en el MIPG</v>
          </cell>
          <cell r="AH1519">
            <v>0.33</v>
          </cell>
          <cell r="AI1519" t="str">
            <v>OSIS_02</v>
          </cell>
          <cell r="AJ1519">
            <v>0.33</v>
          </cell>
          <cell r="AK1519" t="str">
            <v>OSIS_03</v>
          </cell>
          <cell r="AL1519">
            <v>0.34</v>
          </cell>
          <cell r="AM1519">
            <v>1</v>
          </cell>
          <cell r="AN1519" t="str">
            <v>OSIS_01</v>
          </cell>
          <cell r="AO1519">
            <v>3144075</v>
          </cell>
          <cell r="AP1519" t="str">
            <v>OSIS_02</v>
          </cell>
          <cell r="AQ1519">
            <v>3144075</v>
          </cell>
          <cell r="AR1519" t="str">
            <v>OSIS_03</v>
          </cell>
          <cell r="AS1519">
            <v>3239350</v>
          </cell>
          <cell r="AT1519">
            <v>9527500</v>
          </cell>
          <cell r="AU1519">
            <v>0</v>
          </cell>
        </row>
        <row r="1520">
          <cell r="A1520">
            <v>57650825</v>
          </cell>
          <cell r="B1520" t="str">
            <v>Oficina de Sistemas</v>
          </cell>
          <cell r="C1520" t="str">
            <v>OSIS</v>
          </cell>
          <cell r="D1520" t="str">
            <v>OSIS_2025_ST</v>
          </cell>
          <cell r="E1520" t="str">
            <v>Tecnologia</v>
          </cell>
          <cell r="F1520" t="str">
            <v>Modernización tecnológica</v>
          </cell>
          <cell r="G1520" t="str">
            <v>Servicios tecnológicos</v>
          </cell>
          <cell r="H1520" t="str">
            <v>OSIS-Modernización tecnológica-Servicios tecnológicos</v>
          </cell>
          <cell r="I1520" t="str">
            <v>202300000000096</v>
          </cell>
          <cell r="J1520" t="str">
            <v>DIRECCIÓN TERRITORIAL CENTRAL</v>
          </cell>
          <cell r="K1520" t="str">
            <v>DANE CENTRAL</v>
          </cell>
          <cell r="L1520" t="str">
            <v>Insumo</v>
          </cell>
          <cell r="M1520" t="str">
            <v>Servicios_TIC</v>
          </cell>
          <cell r="N1520">
            <v>1</v>
          </cell>
          <cell r="S1520">
            <v>300000000</v>
          </cell>
          <cell r="T1520" t="str">
            <v>2025-02-21</v>
          </cell>
          <cell r="U1520">
            <v>300000000</v>
          </cell>
          <cell r="V1520">
            <v>300000000</v>
          </cell>
          <cell r="W1520">
            <v>0</v>
          </cell>
          <cell r="X1520" t="str">
            <v>no</v>
          </cell>
          <cell r="Y1520" t="str">
            <v>no</v>
          </cell>
          <cell r="Z1520" t="str">
            <v>28825</v>
          </cell>
          <cell r="AA1520">
            <v>300000000</v>
          </cell>
          <cell r="AB1520">
            <v>0</v>
          </cell>
          <cell r="AC1520" t="str">
            <v>2064</v>
          </cell>
          <cell r="AD1520" t="str">
            <v>Oficina de Sistemas</v>
          </cell>
          <cell r="AF1520" t="str">
            <v>Conectividad - -</v>
          </cell>
          <cell r="AG1520" t="str">
            <v>OSIS_11 - Gestionar los Servicios y componentes de conectividad para operar y brindar disponibilidad de la red de comunicaciones de la Entidad a nivel nacional.</v>
          </cell>
          <cell r="AH1520">
            <v>0.8</v>
          </cell>
          <cell r="AI1520" t="str">
            <v>OSIS_08 - Gestionar los controles lógicos de seguridad digital gestionados que apoyen la estrategia del MSPI de la Entidad a demanda</v>
          </cell>
          <cell r="AJ1520">
            <v>0.2</v>
          </cell>
          <cell r="AK1520">
            <v>0</v>
          </cell>
          <cell r="AL1520">
            <v>0</v>
          </cell>
          <cell r="AM1520">
            <v>1</v>
          </cell>
          <cell r="AN1520" t="str">
            <v>OSIS_11</v>
          </cell>
          <cell r="AO1520">
            <v>240000000</v>
          </cell>
          <cell r="AP1520" t="str">
            <v>OSIS_08</v>
          </cell>
          <cell r="AQ1520">
            <v>60000000</v>
          </cell>
          <cell r="AR1520" t="str">
            <v>0</v>
          </cell>
          <cell r="AS1520">
            <v>0</v>
          </cell>
          <cell r="AT1520">
            <v>300000000</v>
          </cell>
          <cell r="AU1520">
            <v>0</v>
          </cell>
        </row>
        <row r="1521">
          <cell r="A1521">
            <v>57850825</v>
          </cell>
          <cell r="B1521" t="str">
            <v>Oficina de Sistemas</v>
          </cell>
          <cell r="C1521" t="str">
            <v>OSIS</v>
          </cell>
          <cell r="D1521" t="str">
            <v>OSIS_2025_ST</v>
          </cell>
          <cell r="E1521" t="str">
            <v>Tecnologia</v>
          </cell>
          <cell r="F1521" t="str">
            <v>Modernización tecnológica</v>
          </cell>
          <cell r="G1521" t="str">
            <v>Servicios tecnológicos</v>
          </cell>
          <cell r="H1521" t="str">
            <v>OSIS-Modernización tecnológica-Servicios tecnológicos</v>
          </cell>
          <cell r="I1521" t="str">
            <v>202300000000096</v>
          </cell>
          <cell r="J1521" t="str">
            <v>DIRECCIÓN TERRITORIAL CENTRAL</v>
          </cell>
          <cell r="K1521" t="str">
            <v>DANE CENTRAL</v>
          </cell>
          <cell r="L1521" t="str">
            <v>Insumo</v>
          </cell>
          <cell r="M1521" t="str">
            <v>Servicios_TIC</v>
          </cell>
          <cell r="N1521">
            <v>1</v>
          </cell>
          <cell r="S1521">
            <v>1997611364</v>
          </cell>
          <cell r="T1521" t="str">
            <v>2025-04-25</v>
          </cell>
          <cell r="U1521">
            <v>1997611364</v>
          </cell>
          <cell r="V1521">
            <v>1997611364</v>
          </cell>
          <cell r="W1521">
            <v>0</v>
          </cell>
          <cell r="X1521" t="str">
            <v>no</v>
          </cell>
          <cell r="Y1521" t="str">
            <v>no</v>
          </cell>
          <cell r="Z1521" t="str">
            <v>26925</v>
          </cell>
          <cell r="AA1521">
            <v>1997611364</v>
          </cell>
          <cell r="AB1521">
            <v>0</v>
          </cell>
          <cell r="AC1521" t="str">
            <v>2093</v>
          </cell>
          <cell r="AD1521" t="str">
            <v>Oficina de Sistemas</v>
          </cell>
          <cell r="AF1521" t="str">
            <v>ORACLE - -</v>
          </cell>
          <cell r="AG1521" t="str">
            <v>OSIS_10 - Gestionar y dar soporte técnico de las soluciones tecnológicas de producción estadísticas (PES) y Gestión Administrativa fortalecidas para mantener la disponibilidad de los servicios en los grupos de interés.</v>
          </cell>
          <cell r="AH1521">
            <v>1</v>
          </cell>
          <cell r="AI1521">
            <v>0</v>
          </cell>
          <cell r="AJ1521">
            <v>0</v>
          </cell>
          <cell r="AK1521">
            <v>0</v>
          </cell>
          <cell r="AL1521">
            <v>0</v>
          </cell>
          <cell r="AM1521">
            <v>1</v>
          </cell>
          <cell r="AN1521" t="str">
            <v>OSIS_10</v>
          </cell>
          <cell r="AO1521">
            <v>1997611364</v>
          </cell>
          <cell r="AP1521" t="str">
            <v>0</v>
          </cell>
          <cell r="AQ1521">
            <v>0</v>
          </cell>
          <cell r="AR1521" t="str">
            <v>0</v>
          </cell>
          <cell r="AS1521">
            <v>0</v>
          </cell>
          <cell r="AT1521">
            <v>1997611364</v>
          </cell>
          <cell r="AU1521">
            <v>0</v>
          </cell>
        </row>
        <row r="1522">
          <cell r="A1522">
            <v>57750825</v>
          </cell>
          <cell r="B1522" t="str">
            <v>Oficina de Sistemas</v>
          </cell>
          <cell r="C1522" t="str">
            <v>OSIS</v>
          </cell>
          <cell r="D1522" t="str">
            <v>OSIS_2025_ST</v>
          </cell>
          <cell r="E1522" t="str">
            <v>Tecnologia</v>
          </cell>
          <cell r="F1522" t="str">
            <v>Modernización tecnológica</v>
          </cell>
          <cell r="G1522" t="str">
            <v>Servicios tecnológicos</v>
          </cell>
          <cell r="H1522" t="str">
            <v>OSIS-Modernización tecnológica-Servicios tecnológicos</v>
          </cell>
          <cell r="I1522" t="str">
            <v>202300000000096</v>
          </cell>
          <cell r="J1522" t="str">
            <v>DIRECCIÓN TERRITORIAL CENTRAL</v>
          </cell>
          <cell r="K1522" t="str">
            <v>DANE CENTRAL</v>
          </cell>
          <cell r="L1522" t="str">
            <v>Insumo</v>
          </cell>
          <cell r="M1522" t="str">
            <v>Servicios_TIC</v>
          </cell>
          <cell r="N1522">
            <v>1</v>
          </cell>
          <cell r="S1522">
            <v>990482329</v>
          </cell>
          <cell r="T1522" t="str">
            <v>2025-09-15</v>
          </cell>
          <cell r="U1522">
            <v>990482329</v>
          </cell>
          <cell r="V1522">
            <v>990482329</v>
          </cell>
          <cell r="W1522">
            <v>0</v>
          </cell>
          <cell r="X1522" t="str">
            <v>no</v>
          </cell>
          <cell r="Y1522" t="str">
            <v>no</v>
          </cell>
          <cell r="Z1522" t="str">
            <v>100325</v>
          </cell>
          <cell r="AA1522">
            <v>990482329</v>
          </cell>
          <cell r="AB1522">
            <v>0</v>
          </cell>
          <cell r="AC1522" t="str">
            <v>5708</v>
          </cell>
          <cell r="AD1522" t="str">
            <v>Oficina de Sistemas</v>
          </cell>
          <cell r="AF1522" t="str">
            <v>UPS - -</v>
          </cell>
          <cell r="AG1522" t="str">
            <v>OSIS_10 - Gestionar y dar soporte técnico de las soluciones tecnológicas de producción estadísticas (PES) y Gestión Administrativa fortalecidas para mantener la disponibilidad de los servicios en los grupos de interés.</v>
          </cell>
          <cell r="AH1522">
            <v>1</v>
          </cell>
          <cell r="AI1522">
            <v>0</v>
          </cell>
          <cell r="AJ1522">
            <v>0</v>
          </cell>
          <cell r="AK1522">
            <v>0</v>
          </cell>
          <cell r="AL1522">
            <v>0</v>
          </cell>
          <cell r="AM1522">
            <v>1</v>
          </cell>
          <cell r="AN1522" t="str">
            <v>OSIS_10</v>
          </cell>
          <cell r="AO1522">
            <v>990482329</v>
          </cell>
          <cell r="AP1522" t="str">
            <v>0</v>
          </cell>
          <cell r="AQ1522">
            <v>0</v>
          </cell>
          <cell r="AR1522" t="str">
            <v>0</v>
          </cell>
          <cell r="AS1522">
            <v>0</v>
          </cell>
          <cell r="AT1522">
            <v>990482329</v>
          </cell>
          <cell r="AU1522">
            <v>0</v>
          </cell>
        </row>
        <row r="1523">
          <cell r="A1523">
            <v>57350825</v>
          </cell>
          <cell r="B1523" t="str">
            <v>Oficina de Sistemas</v>
          </cell>
          <cell r="C1523" t="str">
            <v>OSIS</v>
          </cell>
          <cell r="D1523" t="str">
            <v>OSIS_2025_ST</v>
          </cell>
          <cell r="E1523" t="str">
            <v>Tecnologia</v>
          </cell>
          <cell r="F1523" t="str">
            <v>Modernización tecnológica</v>
          </cell>
          <cell r="G1523" t="str">
            <v>Servicios tecnológicos</v>
          </cell>
          <cell r="H1523" t="str">
            <v>OSIS-Modernización tecnológica-Servicios tecnológicos</v>
          </cell>
          <cell r="I1523" t="str">
            <v>202300000000096</v>
          </cell>
          <cell r="J1523" t="str">
            <v>DIRECCIÓN TERRITORIAL CENTRAL</v>
          </cell>
          <cell r="K1523" t="str">
            <v>DANE CENTRAL</v>
          </cell>
          <cell r="L1523" t="str">
            <v>Insumo</v>
          </cell>
          <cell r="M1523" t="str">
            <v>Servicios_TIC</v>
          </cell>
          <cell r="N1523">
            <v>1</v>
          </cell>
          <cell r="S1523">
            <v>786677697</v>
          </cell>
          <cell r="T1523" t="str">
            <v>2025-01-01</v>
          </cell>
          <cell r="U1523">
            <v>786677697</v>
          </cell>
          <cell r="V1523">
            <v>786677697</v>
          </cell>
          <cell r="W1523">
            <v>0</v>
          </cell>
          <cell r="X1523" t="str">
            <v>SI</v>
          </cell>
          <cell r="Y1523" t="str">
            <v>NO</v>
          </cell>
          <cell r="Z1523" t="str">
            <v>9925</v>
          </cell>
          <cell r="AA1523">
            <v>786677697</v>
          </cell>
          <cell r="AB1523">
            <v>0</v>
          </cell>
          <cell r="AC1523" t="str">
            <v>2068</v>
          </cell>
          <cell r="AD1523" t="str">
            <v>Oficina de Sistemas</v>
          </cell>
          <cell r="AF1523" t="str">
            <v>Vigencia Futura Conectividad - -</v>
          </cell>
          <cell r="AG1523" t="str">
            <v>OSIS_11 - Gestionar los Servicios y componentes de conectividad para operar y brindar disponibilidad de la red de comunicaciones de la Entidad a nivel nacional.</v>
          </cell>
          <cell r="AH1523">
            <v>0.8</v>
          </cell>
          <cell r="AI1523" t="str">
            <v>OSIS_08 - Gestionar los controles lógicos de seguridad digital gestionados que apoyen la estrategia del MSPI de la Entidad a demanda</v>
          </cell>
          <cell r="AJ1523">
            <v>0.2</v>
          </cell>
          <cell r="AK1523">
            <v>0</v>
          </cell>
          <cell r="AL1523">
            <v>0</v>
          </cell>
          <cell r="AM1523">
            <v>1</v>
          </cell>
          <cell r="AN1523" t="str">
            <v>OSIS_11</v>
          </cell>
          <cell r="AO1523">
            <v>629342157.60000002</v>
          </cell>
          <cell r="AP1523" t="str">
            <v>OSIS_08</v>
          </cell>
          <cell r="AQ1523">
            <v>157335539.40000001</v>
          </cell>
          <cell r="AR1523" t="str">
            <v>0</v>
          </cell>
          <cell r="AS1523">
            <v>0</v>
          </cell>
          <cell r="AT1523">
            <v>786677697</v>
          </cell>
          <cell r="AU1523">
            <v>0</v>
          </cell>
        </row>
        <row r="1524">
          <cell r="A1524">
            <v>57450825</v>
          </cell>
          <cell r="B1524" t="str">
            <v>Oficina de Sistemas</v>
          </cell>
          <cell r="C1524" t="str">
            <v>OSIS</v>
          </cell>
          <cell r="D1524" t="str">
            <v>OSIS_2025_ST</v>
          </cell>
          <cell r="E1524" t="str">
            <v>Tecnologia</v>
          </cell>
          <cell r="F1524" t="str">
            <v>Modernización tecnológica</v>
          </cell>
          <cell r="G1524" t="str">
            <v>Servicios tecnológicos</v>
          </cell>
          <cell r="H1524" t="str">
            <v>OSIS-Modernización tecnológica-Servicios tecnológicos</v>
          </cell>
          <cell r="I1524" t="str">
            <v>202300000000096</v>
          </cell>
          <cell r="J1524" t="str">
            <v>DIRECCIÓN TERRITORIAL CENTRAL</v>
          </cell>
          <cell r="K1524" t="str">
            <v>DANE CENTRAL</v>
          </cell>
          <cell r="L1524" t="str">
            <v>Insumo</v>
          </cell>
          <cell r="M1524" t="str">
            <v>Servicios_TIC</v>
          </cell>
          <cell r="N1524">
            <v>1</v>
          </cell>
          <cell r="S1524">
            <v>45723651</v>
          </cell>
          <cell r="T1524" t="str">
            <v>2025-01-01</v>
          </cell>
          <cell r="U1524">
            <v>45723651</v>
          </cell>
          <cell r="V1524">
            <v>45723651</v>
          </cell>
          <cell r="W1524">
            <v>0</v>
          </cell>
          <cell r="X1524" t="str">
            <v>SI</v>
          </cell>
          <cell r="Y1524" t="str">
            <v>NO</v>
          </cell>
          <cell r="Z1524" t="str">
            <v>9725</v>
          </cell>
          <cell r="AA1524">
            <v>45723651</v>
          </cell>
          <cell r="AB1524">
            <v>0</v>
          </cell>
          <cell r="AC1524" t="str">
            <v>2069</v>
          </cell>
          <cell r="AD1524" t="str">
            <v>Oficina de Sistemas</v>
          </cell>
          <cell r="AF1524" t="str">
            <v>Vigencia Futura UPS - -</v>
          </cell>
          <cell r="AG1524" t="str">
            <v>OSIS_10 - Gestionar y dar soporte técnico de las soluciones tecnológicas de producción estadísticas (PES) y Gestión Administrativa fortalecidas para mantener la disponibilidad de los servicios en los grupos de interés.</v>
          </cell>
          <cell r="AH1524">
            <v>1</v>
          </cell>
          <cell r="AI1524">
            <v>0</v>
          </cell>
          <cell r="AJ1524">
            <v>0</v>
          </cell>
          <cell r="AK1524">
            <v>0</v>
          </cell>
          <cell r="AL1524">
            <v>0</v>
          </cell>
          <cell r="AM1524">
            <v>1</v>
          </cell>
          <cell r="AN1524" t="str">
            <v>OSIS_10</v>
          </cell>
          <cell r="AO1524">
            <v>45723651</v>
          </cell>
          <cell r="AP1524" t="str">
            <v>0</v>
          </cell>
          <cell r="AQ1524">
            <v>0</v>
          </cell>
          <cell r="AR1524" t="str">
            <v>0</v>
          </cell>
          <cell r="AS1524">
            <v>0</v>
          </cell>
          <cell r="AT1524">
            <v>45723651</v>
          </cell>
          <cell r="AU1524">
            <v>0</v>
          </cell>
        </row>
        <row r="1525">
          <cell r="A1525">
            <v>166850825</v>
          </cell>
          <cell r="B1525" t="str">
            <v>Oficina de Sistemas</v>
          </cell>
          <cell r="C1525" t="str">
            <v>OSIS</v>
          </cell>
          <cell r="D1525" t="str">
            <v>OSIS_2025_SII</v>
          </cell>
          <cell r="E1525" t="str">
            <v>Tecnologia</v>
          </cell>
          <cell r="F1525" t="str">
            <v>Modernización tecnológica</v>
          </cell>
          <cell r="G1525" t="str">
            <v>Sistemas de información implementados</v>
          </cell>
          <cell r="H1525" t="str">
            <v>OSIS-Modernización tecnológica-Sistemas de información implementados</v>
          </cell>
          <cell r="I1525" t="str">
            <v>202300000000096</v>
          </cell>
          <cell r="J1525" t="str">
            <v>DIRECCIÓN TERRITORIAL CENTRAL</v>
          </cell>
          <cell r="K1525" t="str">
            <v>DANE CENTRAL</v>
          </cell>
          <cell r="L1525" t="str">
            <v>Insumo</v>
          </cell>
          <cell r="M1525" t="str">
            <v>Otros_gastos_operativos</v>
          </cell>
          <cell r="N1525">
            <v>1</v>
          </cell>
          <cell r="S1525">
            <v>13560108.33</v>
          </cell>
          <cell r="T1525" t="str">
            <v>2025-10-01</v>
          </cell>
          <cell r="U1525">
            <v>13560108.33</v>
          </cell>
          <cell r="W1525">
            <v>13560108.33</v>
          </cell>
          <cell r="X1525" t="str">
            <v>NO</v>
          </cell>
          <cell r="Y1525" t="str">
            <v>NO</v>
          </cell>
          <cell r="AF1525" t="str">
            <v>Saldo de contratación</v>
          </cell>
          <cell r="AG1525" t="str">
            <v>OSIS_04 - Gestionar nuevos servicios automatizados para fortalecer los procesos de producción, con el fin de aportar a la gestión estadística, en concordancia con las necesidades y requerimientos de las direcciones técnicas del DANE</v>
          </cell>
          <cell r="AH1525">
            <v>0.33</v>
          </cell>
          <cell r="AI1525" t="str">
            <v xml:space="preserve">OSIS_05 - Atender los requerimientos recibidos necesarios para fortalecer los procesos de producción de información, basados en las Operaciones Estadísticas (OOEE) y los Registros Administrativos (RRAA), con el objetivo de mejorar la calidad y eficiencia </v>
          </cell>
          <cell r="AJ1525">
            <v>0.33</v>
          </cell>
          <cell r="AK1525" t="str">
            <v>OSIS_06</v>
          </cell>
          <cell r="AL1525">
            <v>0.34</v>
          </cell>
          <cell r="AM1525">
            <v>1</v>
          </cell>
          <cell r="AN1525" t="str">
            <v>OSIS_04</v>
          </cell>
          <cell r="AO1525">
            <v>4474835.7489</v>
          </cell>
          <cell r="AP1525" t="str">
            <v>OSIS_05</v>
          </cell>
          <cell r="AQ1525">
            <v>4474835.7489</v>
          </cell>
          <cell r="AR1525" t="str">
            <v>OSIS_06</v>
          </cell>
          <cell r="AS1525">
            <v>4610436.8322000001</v>
          </cell>
          <cell r="AT1525">
            <v>13560108.33</v>
          </cell>
          <cell r="AU1525">
            <v>0</v>
          </cell>
        </row>
        <row r="1526">
          <cell r="A1526">
            <v>107550825</v>
          </cell>
          <cell r="B1526" t="str">
            <v>Oficina de Sistemas</v>
          </cell>
          <cell r="C1526" t="str">
            <v>OSIS</v>
          </cell>
          <cell r="D1526" t="str">
            <v>OSIS_2025_SIA</v>
          </cell>
          <cell r="E1526" t="str">
            <v>Tecnologia</v>
          </cell>
          <cell r="F1526" t="str">
            <v>Modernización tecnológica</v>
          </cell>
          <cell r="G1526" t="str">
            <v>Servicios de información actualizados</v>
          </cell>
          <cell r="H1526" t="str">
            <v>OSIS-Modernización tecnológica-Servicios de información actualizados</v>
          </cell>
          <cell r="I1526" t="str">
            <v>202300000000096</v>
          </cell>
          <cell r="J1526" t="str">
            <v>DIRECCIÓN TERRITORIAL CENTRAL</v>
          </cell>
          <cell r="K1526" t="str">
            <v>DANE CENTRAL</v>
          </cell>
          <cell r="L1526" t="str">
            <v>Insumo</v>
          </cell>
          <cell r="M1526" t="str">
            <v>Otros_gastos_operativos</v>
          </cell>
          <cell r="N1526">
            <v>1</v>
          </cell>
          <cell r="S1526">
            <v>3852</v>
          </cell>
          <cell r="T1526" t="str">
            <v>2025-12-01</v>
          </cell>
          <cell r="U1526">
            <v>3852</v>
          </cell>
          <cell r="W1526">
            <v>3852</v>
          </cell>
          <cell r="X1526" t="str">
            <v>NO</v>
          </cell>
          <cell r="Y1526" t="str">
            <v>NO</v>
          </cell>
          <cell r="AF1526" t="str">
            <v>Saldo de contratación</v>
          </cell>
          <cell r="AG1526" t="str">
            <v>OSIS_13 - Realizar el seguimiento a los Sistemas de Información desarrollados y/o mantenidos para apoyar los procesos de la producción estadística en relación a la Captura, Transmisión, Consolidación y Entrega de información para los operativos estadístic</v>
          </cell>
          <cell r="AH1526">
            <v>0.33</v>
          </cell>
          <cell r="AI1526" t="str">
            <v>OSIS_14 - Dar soporte a los Sistemas de Información  para apoyar los procesos de la producción estadística en relación a la Captura, Transmisión, Consolidación y Entrega de información para los operativos estadísticos de las encuestas y censos de las temá</v>
          </cell>
          <cell r="AJ1526">
            <v>0.33</v>
          </cell>
          <cell r="AK1526" t="str">
            <v>OSIS_15 - Estandarizar y robustecer los Sistemas de información para mejorar los procesos de la producción estadística en relación a las diferentes fases de Captura, Transmisión, Consolidación y Entrega de información para los operativos estadísticos de e</v>
          </cell>
          <cell r="AL1526">
            <v>0.34</v>
          </cell>
          <cell r="AM1526">
            <v>1</v>
          </cell>
          <cell r="AN1526" t="str">
            <v>OSIS_13</v>
          </cell>
          <cell r="AO1526">
            <v>1271.1600000000001</v>
          </cell>
          <cell r="AP1526" t="str">
            <v>OSIS_14</v>
          </cell>
          <cell r="AQ1526">
            <v>1271.1600000000001</v>
          </cell>
          <cell r="AR1526" t="str">
            <v>OSIS_15</v>
          </cell>
          <cell r="AS1526">
            <v>1309.68</v>
          </cell>
          <cell r="AT1526">
            <v>3852</v>
          </cell>
          <cell r="AU1526">
            <v>0</v>
          </cell>
        </row>
        <row r="1527">
          <cell r="A1527">
            <v>58450825</v>
          </cell>
          <cell r="B1527" t="str">
            <v>Oficina de Sistemas</v>
          </cell>
          <cell r="C1527" t="str">
            <v>OSIS</v>
          </cell>
          <cell r="D1527" t="str">
            <v>OSIS_2025_ST</v>
          </cell>
          <cell r="E1527" t="str">
            <v>Tecnologia</v>
          </cell>
          <cell r="F1527" t="str">
            <v>Modernización tecnológica</v>
          </cell>
          <cell r="G1527" t="str">
            <v>Servicios tecnológicos</v>
          </cell>
          <cell r="H1527" t="str">
            <v>OSIS-Modernización tecnológica-Servicios tecnológicos</v>
          </cell>
          <cell r="I1527" t="str">
            <v>202300000000096</v>
          </cell>
          <cell r="J1527" t="str">
            <v>DIRECCIÓN TERRITORIAL CENTRAL</v>
          </cell>
          <cell r="K1527" t="str">
            <v>DANE CENTRAL</v>
          </cell>
          <cell r="L1527" t="str">
            <v>Insumo</v>
          </cell>
          <cell r="M1527" t="str">
            <v>Software</v>
          </cell>
          <cell r="N1527">
            <v>1</v>
          </cell>
          <cell r="S1527">
            <v>53257565</v>
          </cell>
          <cell r="T1527" t="str">
            <v>2025-10-01</v>
          </cell>
          <cell r="U1527">
            <v>53257565</v>
          </cell>
          <cell r="V1527">
            <v>53257565</v>
          </cell>
          <cell r="W1527">
            <v>0</v>
          </cell>
          <cell r="X1527" t="str">
            <v>no</v>
          </cell>
          <cell r="Y1527" t="str">
            <v>no</v>
          </cell>
          <cell r="Z1527" t="str">
            <v>70225</v>
          </cell>
          <cell r="AA1527">
            <v>53257565</v>
          </cell>
          <cell r="AB1527">
            <v>0</v>
          </cell>
          <cell r="AC1527" t="str">
            <v>1927</v>
          </cell>
          <cell r="AD1527" t="str">
            <v>Oficina de Sistemas</v>
          </cell>
          <cell r="AF1527" t="str">
            <v>Suscripciones Oracle Linux - -</v>
          </cell>
          <cell r="AG1527" t="str">
            <v>OSIS_10 - Gestionar y dar soporte técnico de las soluciones tecnológicas de producción estadísticas (PES) y Gestión Administrativa fortalecidas para mantener la disponibilidad de los servicios en los grupos de interés.</v>
          </cell>
          <cell r="AH1527">
            <v>1</v>
          </cell>
          <cell r="AI1527">
            <v>0</v>
          </cell>
          <cell r="AJ1527">
            <v>0</v>
          </cell>
          <cell r="AK1527">
            <v>0</v>
          </cell>
          <cell r="AL1527">
            <v>0</v>
          </cell>
          <cell r="AM1527">
            <v>1</v>
          </cell>
          <cell r="AN1527" t="str">
            <v>OSIS_10</v>
          </cell>
          <cell r="AO1527">
            <v>53257565</v>
          </cell>
          <cell r="AP1527" t="str">
            <v>0</v>
          </cell>
          <cell r="AQ1527">
            <v>0</v>
          </cell>
          <cell r="AR1527" t="str">
            <v>0</v>
          </cell>
          <cell r="AS1527">
            <v>0</v>
          </cell>
          <cell r="AT1527">
            <v>53257565</v>
          </cell>
          <cell r="AU1527">
            <v>0</v>
          </cell>
        </row>
        <row r="1528">
          <cell r="A1528">
            <v>57550825</v>
          </cell>
          <cell r="B1528" t="str">
            <v>Oficina de Sistemas</v>
          </cell>
          <cell r="C1528" t="str">
            <v>OSIS</v>
          </cell>
          <cell r="D1528" t="str">
            <v>OSIS_2025_ST</v>
          </cell>
          <cell r="E1528" t="str">
            <v>Tecnologia</v>
          </cell>
          <cell r="F1528" t="str">
            <v>Modernización tecnológica</v>
          </cell>
          <cell r="G1528" t="str">
            <v>Servicios tecnológicos</v>
          </cell>
          <cell r="H1528" t="str">
            <v>OSIS-Modernización tecnológica-Servicios tecnológicos</v>
          </cell>
          <cell r="I1528" t="str">
            <v>202300000000096</v>
          </cell>
          <cell r="J1528" t="str">
            <v>DIRECCIÓN TERRITORIAL CENTRAL</v>
          </cell>
          <cell r="K1528" t="str">
            <v>DANE CENTRAL</v>
          </cell>
          <cell r="L1528" t="str">
            <v>Insumo</v>
          </cell>
          <cell r="M1528" t="str">
            <v>Software</v>
          </cell>
          <cell r="N1528">
            <v>1</v>
          </cell>
          <cell r="S1528">
            <v>537788767</v>
          </cell>
          <cell r="T1528" t="str">
            <v>2025-07-31</v>
          </cell>
          <cell r="U1528">
            <v>537788767</v>
          </cell>
          <cell r="V1528">
            <v>446948192</v>
          </cell>
          <cell r="W1528">
            <v>90840575</v>
          </cell>
          <cell r="X1528" t="str">
            <v>no</v>
          </cell>
          <cell r="Y1528" t="str">
            <v>no</v>
          </cell>
          <cell r="Z1528" t="str">
            <v>25625</v>
          </cell>
          <cell r="AA1528">
            <v>446948192</v>
          </cell>
          <cell r="AB1528">
            <v>90840575</v>
          </cell>
          <cell r="AC1528" t="str">
            <v>362</v>
          </cell>
          <cell r="AD1528" t="str">
            <v>Oficina de Sistemas</v>
          </cell>
          <cell r="AF1528" t="str">
            <v>SAS - -</v>
          </cell>
          <cell r="AG1528" t="str">
            <v>OSIS_10 - Gestionar y dar soporte técnico de las soluciones tecnológicas de producción estadísticas (PES) y Gestión Administrativa fortalecidas para mantener la disponibilidad de los servicios en los grupos de interés.</v>
          </cell>
          <cell r="AH1528">
            <v>1</v>
          </cell>
          <cell r="AI1528">
            <v>0</v>
          </cell>
          <cell r="AJ1528">
            <v>0</v>
          </cell>
          <cell r="AK1528">
            <v>0</v>
          </cell>
          <cell r="AL1528">
            <v>0</v>
          </cell>
          <cell r="AM1528">
            <v>1</v>
          </cell>
          <cell r="AN1528" t="str">
            <v>OSIS_10</v>
          </cell>
          <cell r="AO1528">
            <v>537788767</v>
          </cell>
          <cell r="AP1528" t="str">
            <v>0</v>
          </cell>
          <cell r="AQ1528">
            <v>0</v>
          </cell>
          <cell r="AR1528" t="str">
            <v>0</v>
          </cell>
          <cell r="AS1528">
            <v>0</v>
          </cell>
          <cell r="AT1528">
            <v>537788767</v>
          </cell>
          <cell r="AU1528">
            <v>0</v>
          </cell>
        </row>
        <row r="1529">
          <cell r="A1529">
            <v>57950825</v>
          </cell>
          <cell r="B1529" t="str">
            <v>Oficina de Sistemas</v>
          </cell>
          <cell r="C1529" t="str">
            <v>OSIS</v>
          </cell>
          <cell r="D1529" t="str">
            <v>OSIS_2025_ST</v>
          </cell>
          <cell r="E1529" t="str">
            <v>Tecnologia</v>
          </cell>
          <cell r="F1529" t="str">
            <v>Modernización tecnológica</v>
          </cell>
          <cell r="G1529" t="str">
            <v>Servicios tecnológicos</v>
          </cell>
          <cell r="H1529" t="str">
            <v>OSIS-Modernización tecnológica-Servicios tecnológicos</v>
          </cell>
          <cell r="I1529" t="str">
            <v>202300000000096</v>
          </cell>
          <cell r="J1529" t="str">
            <v>DIRECCIÓN TERRITORIAL CENTRAL</v>
          </cell>
          <cell r="K1529" t="str">
            <v>DANE CENTRAL</v>
          </cell>
          <cell r="L1529" t="str">
            <v>Insumo</v>
          </cell>
          <cell r="M1529" t="str">
            <v>Software</v>
          </cell>
          <cell r="N1529">
            <v>1</v>
          </cell>
          <cell r="S1529">
            <v>3724788899</v>
          </cell>
          <cell r="T1529" t="str">
            <v>2025-03-31</v>
          </cell>
          <cell r="U1529">
            <v>3724788899</v>
          </cell>
          <cell r="V1529">
            <v>3724788899</v>
          </cell>
          <cell r="W1529">
            <v>0</v>
          </cell>
          <cell r="X1529" t="str">
            <v>no</v>
          </cell>
          <cell r="Y1529" t="str">
            <v>no</v>
          </cell>
          <cell r="Z1529" t="str">
            <v>84625</v>
          </cell>
          <cell r="AA1529">
            <v>3724788899</v>
          </cell>
          <cell r="AB1529">
            <v>0</v>
          </cell>
          <cell r="AC1529" t="str">
            <v>2278</v>
          </cell>
          <cell r="AD1529" t="str">
            <v>Oficina de Sistemas</v>
          </cell>
          <cell r="AF1529" t="str">
            <v>Servicios colaborativos - -</v>
          </cell>
          <cell r="AG1529" t="str">
            <v>OSIS_10 - Gestionar y dar soporte técnico de las soluciones tecnológicas de producción estadísticas (PES) y Gestión Administrativa fortalecidas para mantener la disponibilidad de los servicios en los grupos de interés.</v>
          </cell>
          <cell r="AH1529">
            <v>0.8</v>
          </cell>
          <cell r="AI1529" t="str">
            <v>OSIS_08 - Gestionar los controles lógicos de seguridad digital gestionados que apoyen la estrategia del MSPI de la Entidad a demanda</v>
          </cell>
          <cell r="AJ1529">
            <v>0.2</v>
          </cell>
          <cell r="AK1529">
            <v>0</v>
          </cell>
          <cell r="AL1529">
            <v>0</v>
          </cell>
          <cell r="AM1529">
            <v>1</v>
          </cell>
          <cell r="AN1529" t="str">
            <v>OSIS_10</v>
          </cell>
          <cell r="AO1529">
            <v>2979831119.2000003</v>
          </cell>
          <cell r="AP1529" t="str">
            <v>OSIS_08</v>
          </cell>
          <cell r="AQ1529">
            <v>744957779.80000007</v>
          </cell>
          <cell r="AR1529" t="str">
            <v>0</v>
          </cell>
          <cell r="AS1529">
            <v>0</v>
          </cell>
          <cell r="AT1529">
            <v>3724788899.0000005</v>
          </cell>
          <cell r="AU1529">
            <v>0</v>
          </cell>
        </row>
        <row r="1530">
          <cell r="A1530">
            <v>58150825</v>
          </cell>
          <cell r="B1530" t="str">
            <v>Oficina de Sistemas</v>
          </cell>
          <cell r="C1530" t="str">
            <v>OSIS</v>
          </cell>
          <cell r="D1530" t="str">
            <v>OSIS_2025_ST</v>
          </cell>
          <cell r="E1530" t="str">
            <v>Tecnologia</v>
          </cell>
          <cell r="F1530" t="str">
            <v>Modernización tecnológica</v>
          </cell>
          <cell r="G1530" t="str">
            <v>Servicios tecnológicos</v>
          </cell>
          <cell r="H1530" t="str">
            <v>OSIS-Modernización tecnológica-Servicios tecnológicos</v>
          </cell>
          <cell r="I1530" t="str">
            <v>202300000000096</v>
          </cell>
          <cell r="J1530" t="str">
            <v>DIRECCIÓN TERRITORIAL CENTRAL</v>
          </cell>
          <cell r="K1530" t="str">
            <v>DANE CENTRAL</v>
          </cell>
          <cell r="L1530" t="str">
            <v>Insumo</v>
          </cell>
          <cell r="M1530" t="str">
            <v>Servicios_TIC</v>
          </cell>
          <cell r="N1530">
            <v>1</v>
          </cell>
          <cell r="S1530">
            <v>47161643.380000003</v>
          </cell>
          <cell r="T1530" t="str">
            <v>2025-09-30</v>
          </cell>
          <cell r="U1530">
            <v>47161643.380000003</v>
          </cell>
          <cell r="W1530">
            <v>47161643.380000003</v>
          </cell>
          <cell r="X1530" t="str">
            <v>NO</v>
          </cell>
          <cell r="Y1530" t="str">
            <v>NO</v>
          </cell>
          <cell r="AF1530" t="str">
            <v>Servicio de operaciones de seguridad SOC - -</v>
          </cell>
          <cell r="AG1530" t="str">
            <v>OSIS_08 - Gestionar los controles lógicos de seguridad digital gestionados que apoyen la estrategia del MSPI de la Entidad a demanda</v>
          </cell>
          <cell r="AH1530">
            <v>0.8</v>
          </cell>
          <cell r="AI1530" t="str">
            <v>OSIS_10 - Gestionar y dar soporte técnico de las soluciones tecnológicas de producción estadísticas (PES) y Gestión Administrativa fortalecidas para mantener la disponibilidad de los servicios en los grupos de interés.</v>
          </cell>
          <cell r="AJ1530">
            <v>0.2</v>
          </cell>
          <cell r="AK1530">
            <v>0</v>
          </cell>
          <cell r="AL1530">
            <v>0</v>
          </cell>
          <cell r="AM1530">
            <v>1</v>
          </cell>
          <cell r="AN1530" t="str">
            <v>OSIS_08</v>
          </cell>
          <cell r="AO1530">
            <v>37729314.704000004</v>
          </cell>
          <cell r="AP1530" t="str">
            <v>OSIS_10</v>
          </cell>
          <cell r="AQ1530">
            <v>9432328.6760000009</v>
          </cell>
          <cell r="AR1530" t="str">
            <v>0</v>
          </cell>
          <cell r="AS1530">
            <v>0</v>
          </cell>
          <cell r="AT1530">
            <v>47161643.380000003</v>
          </cell>
          <cell r="AU1530">
            <v>0</v>
          </cell>
        </row>
        <row r="1531">
          <cell r="A1531">
            <v>58050825</v>
          </cell>
          <cell r="B1531" t="str">
            <v>Oficina de Sistemas</v>
          </cell>
          <cell r="C1531" t="str">
            <v>OSIS</v>
          </cell>
          <cell r="D1531" t="str">
            <v>OSIS_2025_ST</v>
          </cell>
          <cell r="E1531" t="str">
            <v>Tecnologia</v>
          </cell>
          <cell r="F1531" t="str">
            <v>Modernización tecnológica</v>
          </cell>
          <cell r="G1531" t="str">
            <v>Servicios tecnológicos</v>
          </cell>
          <cell r="H1531" t="str">
            <v>OSIS-Modernización tecnológica-Servicios tecnológicos</v>
          </cell>
          <cell r="I1531" t="str">
            <v>202300000000096</v>
          </cell>
          <cell r="J1531" t="str">
            <v>DIRECCIÓN TERRITORIAL CENTRAL</v>
          </cell>
          <cell r="K1531" t="str">
            <v>DANE CENTRAL</v>
          </cell>
          <cell r="L1531" t="str">
            <v>Insumo</v>
          </cell>
          <cell r="M1531" t="str">
            <v>Software</v>
          </cell>
          <cell r="N1531">
            <v>1</v>
          </cell>
          <cell r="S1531">
            <v>667000000</v>
          </cell>
          <cell r="T1531" t="str">
            <v>2025-04-11</v>
          </cell>
          <cell r="U1531">
            <v>667000000</v>
          </cell>
          <cell r="V1531">
            <v>667000000</v>
          </cell>
          <cell r="W1531">
            <v>0</v>
          </cell>
          <cell r="X1531" t="str">
            <v>no</v>
          </cell>
          <cell r="Y1531" t="str">
            <v>no</v>
          </cell>
          <cell r="Z1531" t="str">
            <v>24225</v>
          </cell>
          <cell r="AA1531">
            <v>667000000</v>
          </cell>
          <cell r="AB1531">
            <v>0</v>
          </cell>
          <cell r="AC1531" t="str">
            <v>2097</v>
          </cell>
          <cell r="AD1531" t="str">
            <v>Oficina de Sistemas</v>
          </cell>
          <cell r="AF1531" t="str">
            <v>Software de gestión DMC - -</v>
          </cell>
          <cell r="AG1531" t="str">
            <v>OSIS_10 - Gestionar y dar soporte técnico de las soluciones tecnológicas de producción estadísticas (PES) y Gestión Administrativa fortalecidas para mantener la disponibilidad de los servicios en los grupos de interés.</v>
          </cell>
          <cell r="AH1531">
            <v>1</v>
          </cell>
          <cell r="AI1531">
            <v>0</v>
          </cell>
          <cell r="AJ1531">
            <v>0</v>
          </cell>
          <cell r="AK1531">
            <v>0</v>
          </cell>
          <cell r="AL1531">
            <v>0</v>
          </cell>
          <cell r="AM1531">
            <v>1</v>
          </cell>
          <cell r="AN1531" t="str">
            <v>OSIS_10</v>
          </cell>
          <cell r="AO1531">
            <v>667000000</v>
          </cell>
          <cell r="AP1531" t="str">
            <v>0</v>
          </cell>
          <cell r="AQ1531">
            <v>0</v>
          </cell>
          <cell r="AR1531" t="str">
            <v>0</v>
          </cell>
          <cell r="AS1531">
            <v>0</v>
          </cell>
          <cell r="AT1531">
            <v>667000000</v>
          </cell>
          <cell r="AU1531">
            <v>0</v>
          </cell>
        </row>
        <row r="1532">
          <cell r="A1532">
            <v>58350825</v>
          </cell>
          <cell r="B1532" t="str">
            <v>Oficina de Sistemas</v>
          </cell>
          <cell r="C1532" t="str">
            <v>OSIS</v>
          </cell>
          <cell r="D1532" t="str">
            <v>OSIS_2025_ST</v>
          </cell>
          <cell r="E1532" t="str">
            <v>Tecnologia</v>
          </cell>
          <cell r="F1532" t="str">
            <v>Modernización tecnológica</v>
          </cell>
          <cell r="G1532" t="str">
            <v>Servicios tecnológicos</v>
          </cell>
          <cell r="H1532" t="str">
            <v>OSIS-Modernización tecnológica-Servicios tecnológicos</v>
          </cell>
          <cell r="I1532" t="str">
            <v>202300000000096</v>
          </cell>
          <cell r="J1532" t="str">
            <v>DIRECCIÓN TERRITORIAL CENTRAL</v>
          </cell>
          <cell r="K1532" t="str">
            <v>DANE CENTRAL</v>
          </cell>
          <cell r="L1532" t="str">
            <v>Insumo</v>
          </cell>
          <cell r="M1532" t="str">
            <v>Servicios_TIC</v>
          </cell>
          <cell r="N1532">
            <v>1</v>
          </cell>
          <cell r="S1532">
            <v>255547145.28999999</v>
          </cell>
          <cell r="T1532" t="str">
            <v>2025-06-13</v>
          </cell>
          <cell r="U1532">
            <v>255547145.28999999</v>
          </cell>
          <cell r="V1532">
            <v>255547145.28999999</v>
          </cell>
          <cell r="W1532">
            <v>0</v>
          </cell>
          <cell r="X1532" t="str">
            <v>no</v>
          </cell>
          <cell r="Y1532" t="str">
            <v>no</v>
          </cell>
          <cell r="Z1532" t="str">
            <v>25925</v>
          </cell>
          <cell r="AA1532">
            <v>255547145.28999999</v>
          </cell>
          <cell r="AB1532">
            <v>0</v>
          </cell>
          <cell r="AC1532" t="str">
            <v>2094</v>
          </cell>
          <cell r="AD1532" t="str">
            <v>Oficina de Sistemas</v>
          </cell>
          <cell r="AF1532" t="str">
            <v>Derecho de actualización y soporte Kactus-HCM - -</v>
          </cell>
          <cell r="AG1532" t="str">
            <v>OSIS_10 - Gestionar y dar soporte técnico de las soluciones tecnológicas de producción estadísticas (PES) y Gestión Administrativa fortalecidas para mantener la disponibilidad de los servicios en los grupos de interés.</v>
          </cell>
          <cell r="AH1532">
            <v>1</v>
          </cell>
          <cell r="AI1532">
            <v>0</v>
          </cell>
          <cell r="AJ1532">
            <v>0</v>
          </cell>
          <cell r="AK1532">
            <v>0</v>
          </cell>
          <cell r="AL1532">
            <v>0</v>
          </cell>
          <cell r="AM1532">
            <v>1</v>
          </cell>
          <cell r="AN1532" t="str">
            <v>OSIS_10</v>
          </cell>
          <cell r="AO1532">
            <v>255547145.28999999</v>
          </cell>
          <cell r="AP1532" t="str">
            <v>0</v>
          </cell>
          <cell r="AQ1532">
            <v>0</v>
          </cell>
          <cell r="AR1532" t="str">
            <v>0</v>
          </cell>
          <cell r="AS1532">
            <v>0</v>
          </cell>
          <cell r="AT1532">
            <v>255547145.28999999</v>
          </cell>
          <cell r="AU1532">
            <v>0</v>
          </cell>
        </row>
        <row r="1533">
          <cell r="A1533">
            <v>3561101125</v>
          </cell>
          <cell r="B1533" t="str">
            <v>Oficina Jurídica</v>
          </cell>
          <cell r="C1533" t="str">
            <v>JUR</v>
          </cell>
          <cell r="D1533" t="str">
            <v>JURIDICA_2025_DLT</v>
          </cell>
          <cell r="E1533" t="str">
            <v>Juridica</v>
          </cell>
          <cell r="F1533" t="str">
            <v>Fortalecimiento de la capacidad institucional</v>
          </cell>
          <cell r="G1533" t="str">
            <v>Documentos de lineamientos técnicos</v>
          </cell>
          <cell r="H1533" t="str">
            <v>JUR-Fortalecimiento de la capacidad institucional-Documentos de lineamientos técnicos</v>
          </cell>
          <cell r="I1533" t="str">
            <v>202300000000098</v>
          </cell>
          <cell r="J1533" t="str">
            <v>DIRECCIÓN TERRITORIAL CENTRAL</v>
          </cell>
          <cell r="K1533" t="str">
            <v>DANE CENTRAL</v>
          </cell>
          <cell r="L1533" t="str">
            <v>Talento Humano</v>
          </cell>
          <cell r="M1533" t="str">
            <v>Profesional</v>
          </cell>
          <cell r="N1533" t="str">
            <v>1</v>
          </cell>
          <cell r="O1533">
            <v>1</v>
          </cell>
          <cell r="P1533" t="str">
            <v>0</v>
          </cell>
          <cell r="Q1533" t="str">
            <v>1.0000000000</v>
          </cell>
          <cell r="R1533">
            <v>100</v>
          </cell>
          <cell r="S1533">
            <v>9000000</v>
          </cell>
          <cell r="T1533" t="str">
            <v>2025-12-01</v>
          </cell>
          <cell r="U1533">
            <v>9000000</v>
          </cell>
          <cell r="W1533">
            <v>9000000</v>
          </cell>
          <cell r="X1533" t="str">
            <v>NO</v>
          </cell>
          <cell r="Y1533" t="str">
            <v>NO</v>
          </cell>
          <cell r="AF1533" t="str">
            <v>ADICIÓN CONTRATO</v>
          </cell>
          <cell r="AG1533" t="str">
            <v>OAJ_06 - Formular la política de prevención del daño antijurídico 2026 – 2027</v>
          </cell>
          <cell r="AH1533">
            <v>0.1</v>
          </cell>
          <cell r="AI1533" t="str">
            <v>OAJ_07 - Elaborar el informe sobre el cumplimiento de los mecanismos establecidos en la Política de Prevención del Daño Antijurídico para la vigencia 2025</v>
          </cell>
          <cell r="AJ1533">
            <v>0.1</v>
          </cell>
          <cell r="AK1533" t="str">
            <v>OAJ_05 - Brindar acompañamiento jurídico transversal a los procesos con enfoque diferencial y étnico</v>
          </cell>
          <cell r="AL1533">
            <v>0.8</v>
          </cell>
          <cell r="AM1533">
            <v>1</v>
          </cell>
          <cell r="AN1533" t="str">
            <v>OAJ_06</v>
          </cell>
          <cell r="AO1533">
            <v>900000</v>
          </cell>
          <cell r="AP1533" t="str">
            <v>OAJ_07</v>
          </cell>
          <cell r="AQ1533">
            <v>900000</v>
          </cell>
          <cell r="AR1533" t="str">
            <v>OAJ_05</v>
          </cell>
          <cell r="AS1533">
            <v>7200000</v>
          </cell>
          <cell r="AT1533">
            <v>9000000</v>
          </cell>
          <cell r="AU1533">
            <v>0</v>
          </cell>
        </row>
        <row r="1534">
          <cell r="A1534">
            <v>2811101125</v>
          </cell>
          <cell r="B1534" t="str">
            <v>Oficina Jurídica</v>
          </cell>
          <cell r="C1534" t="str">
            <v>JUR</v>
          </cell>
          <cell r="D1534" t="str">
            <v>JURIDICA_2025_DP</v>
          </cell>
          <cell r="E1534" t="str">
            <v>Juridica</v>
          </cell>
          <cell r="F1534" t="str">
            <v>Fortalecimiento de la capacidad institucional</v>
          </cell>
          <cell r="G1534" t="str">
            <v>Documentos de planeación</v>
          </cell>
          <cell r="H1534" t="str">
            <v>JUR-Fortalecimiento de la capacidad institucional-Documentos de planeación</v>
          </cell>
          <cell r="I1534" t="str">
            <v>202300000000098</v>
          </cell>
          <cell r="J1534" t="str">
            <v>DIRECCIÓN TERRITORIAL CENTRAL</v>
          </cell>
          <cell r="K1534" t="str">
            <v>DANE CENTRAL</v>
          </cell>
          <cell r="L1534" t="str">
            <v>Talento Humano</v>
          </cell>
          <cell r="M1534" t="str">
            <v>Profesional</v>
          </cell>
          <cell r="N1534" t="str">
            <v>1</v>
          </cell>
          <cell r="O1534">
            <v>5</v>
          </cell>
          <cell r="P1534" t="str">
            <v>8</v>
          </cell>
          <cell r="Q1534" t="str">
            <v>5.2666666667</v>
          </cell>
          <cell r="R1534">
            <v>100</v>
          </cell>
          <cell r="S1534">
            <v>8912000</v>
          </cell>
          <cell r="T1534" t="str">
            <v>2025-02-01</v>
          </cell>
          <cell r="U1534">
            <v>46936533.329999998</v>
          </cell>
          <cell r="V1534">
            <v>46936533.329999998</v>
          </cell>
          <cell r="W1534">
            <v>0</v>
          </cell>
          <cell r="X1534" t="str">
            <v>NO</v>
          </cell>
          <cell r="Y1534" t="str">
            <v>NO</v>
          </cell>
          <cell r="Z1534" t="str">
            <v>74525</v>
          </cell>
          <cell r="AA1534">
            <v>46936533.329999998</v>
          </cell>
          <cell r="AB1534">
            <v>0</v>
          </cell>
          <cell r="AC1534" t="str">
            <v>1939</v>
          </cell>
          <cell r="AD1534" t="str">
            <v>Oficina Jurídica</v>
          </cell>
          <cell r="AF1534" t="str">
            <v>Abogado 6 - -</v>
          </cell>
          <cell r="AG1534" t="str">
            <v>OAJ_06 - Formular la política de prevención del daño antijurídico 2026 – 2027</v>
          </cell>
          <cell r="AH1534">
            <v>0.4</v>
          </cell>
          <cell r="AI1534" t="str">
            <v>OAJ_07 - Elaborar el informe sobre el cumplimiento de los mecanismos establecidos en la Política de Prevención del Daño Antijurídico para la vigencia 2025</v>
          </cell>
          <cell r="AJ1534">
            <v>0.4</v>
          </cell>
          <cell r="AK1534" t="str">
            <v>OAJ_04 - Brindar acompañamiento jurídico al trámite de los actos administrativos del sector estadística</v>
          </cell>
          <cell r="AL1534">
            <v>0.2</v>
          </cell>
          <cell r="AM1534">
            <v>1</v>
          </cell>
          <cell r="AN1534" t="str">
            <v>OAJ_06</v>
          </cell>
          <cell r="AO1534">
            <v>18774613.331999999</v>
          </cell>
          <cell r="AP1534" t="str">
            <v>OAJ_07</v>
          </cell>
          <cell r="AQ1534">
            <v>18774613.331999999</v>
          </cell>
          <cell r="AR1534" t="str">
            <v>OAJ_04</v>
          </cell>
          <cell r="AS1534">
            <v>9387306.6659999993</v>
          </cell>
          <cell r="AT1534">
            <v>46936533.329999998</v>
          </cell>
          <cell r="AU1534">
            <v>0</v>
          </cell>
        </row>
        <row r="1535">
          <cell r="A1535">
            <v>2807101125</v>
          </cell>
          <cell r="B1535" t="str">
            <v>Oficina Jurídica</v>
          </cell>
          <cell r="C1535" t="str">
            <v>JUR</v>
          </cell>
          <cell r="D1535" t="str">
            <v>JURIDICA_2025_DLT</v>
          </cell>
          <cell r="E1535" t="str">
            <v>Juridica</v>
          </cell>
          <cell r="F1535" t="str">
            <v>Fortalecimiento de la capacidad institucional</v>
          </cell>
          <cell r="G1535" t="str">
            <v>Documentos de lineamientos técnicos</v>
          </cell>
          <cell r="H1535" t="str">
            <v>JUR-Fortalecimiento de la capacidad institucional-Documentos de lineamientos técnicos</v>
          </cell>
          <cell r="I1535" t="str">
            <v>202300000000098</v>
          </cell>
          <cell r="J1535" t="str">
            <v>DIRECCIÓN TERRITORIAL CENTRAL</v>
          </cell>
          <cell r="K1535" t="str">
            <v>DANE CENTRAL</v>
          </cell>
          <cell r="L1535" t="str">
            <v>Talento Humano</v>
          </cell>
          <cell r="M1535" t="str">
            <v>Profesional</v>
          </cell>
          <cell r="N1535" t="str">
            <v>1</v>
          </cell>
          <cell r="O1535">
            <v>10</v>
          </cell>
          <cell r="P1535" t="str">
            <v>26</v>
          </cell>
          <cell r="Q1535" t="str">
            <v>10.8666666667</v>
          </cell>
          <cell r="R1535">
            <v>100</v>
          </cell>
          <cell r="S1535">
            <v>9000000</v>
          </cell>
          <cell r="T1535" t="str">
            <v>2025-02-01</v>
          </cell>
          <cell r="U1535">
            <v>97800000</v>
          </cell>
          <cell r="V1535">
            <v>97800000</v>
          </cell>
          <cell r="W1535">
            <v>0</v>
          </cell>
          <cell r="X1535" t="str">
            <v>no</v>
          </cell>
          <cell r="Y1535" t="str">
            <v>no</v>
          </cell>
          <cell r="Z1535" t="str">
            <v>41025</v>
          </cell>
          <cell r="AA1535">
            <v>97800000</v>
          </cell>
          <cell r="AB1535">
            <v>0</v>
          </cell>
          <cell r="AC1535" t="str">
            <v>698</v>
          </cell>
          <cell r="AD1535" t="str">
            <v>Oficina Jurídica</v>
          </cell>
          <cell r="AF1535" t="str">
            <v>PRIORITARIO_Abogado 2 - -</v>
          </cell>
          <cell r="AG1535" t="str">
            <v>OAJ_06 - Formular la política de prevención del daño antijurídico 2026 – 2027</v>
          </cell>
          <cell r="AH1535">
            <v>0.5</v>
          </cell>
          <cell r="AI1535" t="str">
            <v>OAJ_07 - Elaborar el informe sobre el cumplimiento de los mecanismos establecidos en la Política de Prevención del Daño Antijurídico para la vigencia 2025</v>
          </cell>
          <cell r="AJ1535">
            <v>0.5</v>
          </cell>
          <cell r="AK1535">
            <v>0</v>
          </cell>
          <cell r="AL1535">
            <v>0</v>
          </cell>
          <cell r="AM1535">
            <v>1</v>
          </cell>
          <cell r="AN1535" t="str">
            <v>OAJ_06</v>
          </cell>
          <cell r="AO1535">
            <v>48900000</v>
          </cell>
          <cell r="AP1535" t="str">
            <v>OAJ_07</v>
          </cell>
          <cell r="AQ1535">
            <v>48900000</v>
          </cell>
          <cell r="AR1535" t="str">
            <v>0</v>
          </cell>
          <cell r="AS1535">
            <v>0</v>
          </cell>
          <cell r="AT1535">
            <v>97800000</v>
          </cell>
          <cell r="AU1535">
            <v>0</v>
          </cell>
        </row>
        <row r="1536">
          <cell r="A1536">
            <v>2806101125</v>
          </cell>
          <cell r="B1536" t="str">
            <v>Oficina Jurídica</v>
          </cell>
          <cell r="C1536" t="str">
            <v>JUR</v>
          </cell>
          <cell r="D1536" t="str">
            <v>JURIDICA_2025_DLT</v>
          </cell>
          <cell r="E1536" t="str">
            <v>Juridica</v>
          </cell>
          <cell r="F1536" t="str">
            <v>Fortalecimiento de la capacidad institucional</v>
          </cell>
          <cell r="G1536" t="str">
            <v>Documentos de lineamientos técnicos</v>
          </cell>
          <cell r="H1536" t="str">
            <v>JUR-Fortalecimiento de la capacidad institucional-Documentos de lineamientos técnicos</v>
          </cell>
          <cell r="I1536" t="str">
            <v>202300000000098</v>
          </cell>
          <cell r="J1536" t="str">
            <v>DIRECCIÓN TERRITORIAL CENTRAL</v>
          </cell>
          <cell r="K1536" t="str">
            <v>DANE CENTRAL</v>
          </cell>
          <cell r="L1536" t="str">
            <v>Talento Humano</v>
          </cell>
          <cell r="M1536" t="str">
            <v>Profesional</v>
          </cell>
          <cell r="N1536" t="str">
            <v>1</v>
          </cell>
          <cell r="O1536">
            <v>10</v>
          </cell>
          <cell r="P1536" t="str">
            <v>15</v>
          </cell>
          <cell r="Q1536" t="str">
            <v>10.5</v>
          </cell>
          <cell r="R1536">
            <v>100</v>
          </cell>
          <cell r="S1536">
            <v>9000000</v>
          </cell>
          <cell r="T1536" t="str">
            <v>2025-01-10 00:00:00</v>
          </cell>
          <cell r="U1536">
            <v>94500000</v>
          </cell>
          <cell r="V1536">
            <v>94500000</v>
          </cell>
          <cell r="W1536">
            <v>0</v>
          </cell>
          <cell r="X1536" t="str">
            <v>NO</v>
          </cell>
          <cell r="Y1536" t="str">
            <v>NO</v>
          </cell>
          <cell r="Z1536" t="str">
            <v>11825</v>
          </cell>
          <cell r="AA1536">
            <v>94500000</v>
          </cell>
          <cell r="AB1536">
            <v>0</v>
          </cell>
          <cell r="AC1536" t="str">
            <v>193</v>
          </cell>
          <cell r="AD1536" t="str">
            <v>Oficina Jurídica</v>
          </cell>
          <cell r="AF1536" t="str">
            <v>PRIORITARIO_Abogado1  - -</v>
          </cell>
          <cell r="AG1536" t="str">
            <v>OAJ_06 - Formular la política de prevención del daño antijurídico 2026 – 2027</v>
          </cell>
          <cell r="AH1536">
            <v>0.1</v>
          </cell>
          <cell r="AI1536" t="str">
            <v>OAJ_07 - Elaborar el informe sobre el cumplimiento de los mecanismos establecidos en la Política de Prevención del Daño Antijurídico para la vigencia 2025</v>
          </cell>
          <cell r="AJ1536">
            <v>0.1</v>
          </cell>
          <cell r="AK1536" t="str">
            <v>OAJ_05 - Brindar acompañamiento jurídico transversal a los procesos con enfoque diferencial y étnico</v>
          </cell>
          <cell r="AL1536">
            <v>0.8</v>
          </cell>
          <cell r="AM1536">
            <v>1</v>
          </cell>
          <cell r="AN1536" t="str">
            <v>OAJ_06</v>
          </cell>
          <cell r="AO1536">
            <v>9450000</v>
          </cell>
          <cell r="AP1536" t="str">
            <v>OAJ_07</v>
          </cell>
          <cell r="AQ1536">
            <v>9450000</v>
          </cell>
          <cell r="AR1536" t="str">
            <v>OAJ_05</v>
          </cell>
          <cell r="AS1536">
            <v>75600000</v>
          </cell>
          <cell r="AT1536">
            <v>94500000</v>
          </cell>
          <cell r="AU1536">
            <v>0</v>
          </cell>
        </row>
        <row r="1537">
          <cell r="A1537">
            <v>2812101125</v>
          </cell>
          <cell r="B1537" t="str">
            <v>Oficina Jurídica</v>
          </cell>
          <cell r="C1537" t="str">
            <v>JUR</v>
          </cell>
          <cell r="D1537" t="str">
            <v>JURIDICA_2025_DP</v>
          </cell>
          <cell r="E1537" t="str">
            <v>Juridica</v>
          </cell>
          <cell r="F1537" t="str">
            <v>Fortalecimiento de la capacidad institucional</v>
          </cell>
          <cell r="G1537" t="str">
            <v>Documentos de planeación</v>
          </cell>
          <cell r="H1537" t="str">
            <v>JUR-Fortalecimiento de la capacidad institucional-Documentos de planeación</v>
          </cell>
          <cell r="I1537" t="str">
            <v>202300000000098</v>
          </cell>
          <cell r="J1537" t="str">
            <v>DIRECCIÓN TERRITORIAL CENTRAL</v>
          </cell>
          <cell r="K1537" t="str">
            <v>DANE CENTRAL</v>
          </cell>
          <cell r="L1537" t="str">
            <v>Talento Humano</v>
          </cell>
          <cell r="M1537" t="str">
            <v>Profesional</v>
          </cell>
          <cell r="N1537" t="str">
            <v>1</v>
          </cell>
          <cell r="O1537">
            <v>10</v>
          </cell>
          <cell r="P1537" t="str">
            <v>12</v>
          </cell>
          <cell r="Q1537" t="str">
            <v>10.4000000000</v>
          </cell>
          <cell r="R1537">
            <v>100</v>
          </cell>
          <cell r="S1537">
            <v>9000000</v>
          </cell>
          <cell r="T1537" t="str">
            <v>2025-02-01</v>
          </cell>
          <cell r="U1537">
            <v>93600000</v>
          </cell>
          <cell r="V1537">
            <v>93600000</v>
          </cell>
          <cell r="W1537">
            <v>0</v>
          </cell>
          <cell r="X1537" t="str">
            <v>NO</v>
          </cell>
          <cell r="Y1537" t="str">
            <v>NO</v>
          </cell>
          <cell r="Z1537" t="str">
            <v>66425</v>
          </cell>
          <cell r="AA1537">
            <v>93600000</v>
          </cell>
          <cell r="AB1537">
            <v>0</v>
          </cell>
          <cell r="AC1537" t="str">
            <v>1812</v>
          </cell>
          <cell r="AD1537" t="str">
            <v>Oficina Jurídica</v>
          </cell>
          <cell r="AF1537" t="str">
            <v>Abogado 7 - -</v>
          </cell>
          <cell r="AG1537" t="str">
            <v>OAJ_06 - Formular la política de prevención del daño antijurídico 2026 – 2027</v>
          </cell>
          <cell r="AH1537">
            <v>0.4</v>
          </cell>
          <cell r="AI1537" t="str">
            <v>OAJ_07 - Elaborar el informe sobre el cumplimiento de los mecanismos establecidos en la Política de Prevención del Daño Antijurídico para la vigencia 2025</v>
          </cell>
          <cell r="AJ1537">
            <v>0.4</v>
          </cell>
          <cell r="AK1537" t="str">
            <v>OAJ_04 - Brindar acompañamiento jurídico al trámite de los actos administrativos del sector estadística</v>
          </cell>
          <cell r="AL1537">
            <v>0.2</v>
          </cell>
          <cell r="AM1537">
            <v>1</v>
          </cell>
          <cell r="AN1537" t="str">
            <v>OAJ_06</v>
          </cell>
          <cell r="AO1537">
            <v>37440000</v>
          </cell>
          <cell r="AP1537" t="str">
            <v>OAJ_07</v>
          </cell>
          <cell r="AQ1537">
            <v>37440000</v>
          </cell>
          <cell r="AR1537" t="str">
            <v>OAJ_04</v>
          </cell>
          <cell r="AS1537">
            <v>18720000</v>
          </cell>
          <cell r="AT1537">
            <v>93600000</v>
          </cell>
          <cell r="AU1537">
            <v>0</v>
          </cell>
        </row>
        <row r="1538">
          <cell r="A1538">
            <v>2809101125</v>
          </cell>
          <cell r="B1538" t="str">
            <v>Oficina Jurídica</v>
          </cell>
          <cell r="C1538" t="str">
            <v>JUR</v>
          </cell>
          <cell r="D1538" t="str">
            <v>JURIDICA_2025_DP</v>
          </cell>
          <cell r="E1538" t="str">
            <v>Juridica</v>
          </cell>
          <cell r="F1538" t="str">
            <v>Fortalecimiento de la capacidad institucional</v>
          </cell>
          <cell r="G1538" t="str">
            <v>Documentos de planeación</v>
          </cell>
          <cell r="H1538" t="str">
            <v>JUR-Fortalecimiento de la capacidad institucional-Documentos de planeación</v>
          </cell>
          <cell r="I1538" t="str">
            <v>202300000000098</v>
          </cell>
          <cell r="J1538" t="str">
            <v>DIRECCIÓN TERRITORIAL CENTRAL</v>
          </cell>
          <cell r="K1538" t="str">
            <v>DANE CENTRAL</v>
          </cell>
          <cell r="L1538" t="str">
            <v>Talento Humano</v>
          </cell>
          <cell r="M1538" t="str">
            <v>Profesional</v>
          </cell>
          <cell r="N1538" t="str">
            <v>1</v>
          </cell>
          <cell r="O1538">
            <v>10</v>
          </cell>
          <cell r="P1538" t="str">
            <v>26</v>
          </cell>
          <cell r="Q1538" t="str">
            <v>10.8666666667</v>
          </cell>
          <cell r="R1538">
            <v>100</v>
          </cell>
          <cell r="S1538">
            <v>9000000</v>
          </cell>
          <cell r="T1538" t="str">
            <v>2025-02-05</v>
          </cell>
          <cell r="U1538">
            <v>97800000</v>
          </cell>
          <cell r="V1538">
            <v>97800000</v>
          </cell>
          <cell r="W1538">
            <v>0</v>
          </cell>
          <cell r="X1538" t="str">
            <v>NO</v>
          </cell>
          <cell r="Y1538" t="str">
            <v>NO</v>
          </cell>
          <cell r="Z1538" t="str">
            <v>46725</v>
          </cell>
          <cell r="AA1538">
            <v>97800000</v>
          </cell>
          <cell r="AB1538">
            <v>0</v>
          </cell>
          <cell r="AC1538" t="str">
            <v>777</v>
          </cell>
          <cell r="AD1538" t="str">
            <v>Oficina Jurídica</v>
          </cell>
          <cell r="AF1538" t="str">
            <v>Abogado 4 - -</v>
          </cell>
          <cell r="AG1538" t="str">
            <v>OAJ_01 - Tramitar la fase de Juzgamiento en los procesos disciplinarios antes del término de prescripción</v>
          </cell>
          <cell r="AH1538">
            <v>0.9</v>
          </cell>
          <cell r="AI1538" t="str">
            <v>OAJ_04 - Brindar acompañamiento jurídico al trámite de los actos administrativos del sector estadística</v>
          </cell>
          <cell r="AJ1538">
            <v>0.1</v>
          </cell>
          <cell r="AK1538">
            <v>0</v>
          </cell>
          <cell r="AL1538">
            <v>0</v>
          </cell>
          <cell r="AM1538">
            <v>1</v>
          </cell>
          <cell r="AN1538" t="str">
            <v>OAJ_01</v>
          </cell>
          <cell r="AO1538">
            <v>88020000</v>
          </cell>
          <cell r="AP1538" t="str">
            <v>OAJ_04</v>
          </cell>
          <cell r="AQ1538">
            <v>9780000</v>
          </cell>
          <cell r="AR1538" t="str">
            <v>0</v>
          </cell>
          <cell r="AS1538">
            <v>0</v>
          </cell>
          <cell r="AT1538">
            <v>97800000</v>
          </cell>
          <cell r="AU1538">
            <v>0</v>
          </cell>
        </row>
        <row r="1539">
          <cell r="A1539">
            <v>2813101125</v>
          </cell>
          <cell r="B1539" t="str">
            <v>Oficina Jurídica</v>
          </cell>
          <cell r="C1539" t="str">
            <v>JUR</v>
          </cell>
          <cell r="D1539" t="str">
            <v>JURIDICA_2025_DP</v>
          </cell>
          <cell r="E1539" t="str">
            <v>Juridica</v>
          </cell>
          <cell r="F1539" t="str">
            <v>Fortalecimiento de la capacidad institucional</v>
          </cell>
          <cell r="G1539" t="str">
            <v>Documentos de planeación</v>
          </cell>
          <cell r="H1539" t="str">
            <v>JUR-Fortalecimiento de la capacidad institucional-Documentos de planeación</v>
          </cell>
          <cell r="I1539" t="str">
            <v>202300000000098</v>
          </cell>
          <cell r="J1539" t="str">
            <v>DIRECCIÓN TERRITORIAL CENTRAL</v>
          </cell>
          <cell r="K1539" t="str">
            <v>DANE CENTRAL</v>
          </cell>
          <cell r="L1539" t="str">
            <v>Talento Humano</v>
          </cell>
          <cell r="M1539" t="str">
            <v>Profesional</v>
          </cell>
          <cell r="N1539" t="str">
            <v>1</v>
          </cell>
          <cell r="O1539">
            <v>10</v>
          </cell>
          <cell r="P1539" t="str">
            <v>6</v>
          </cell>
          <cell r="Q1539" t="str">
            <v>10.2000000000</v>
          </cell>
          <cell r="R1539">
            <v>100</v>
          </cell>
          <cell r="S1539">
            <v>8507200</v>
          </cell>
          <cell r="T1539" t="str">
            <v>2025-02-25</v>
          </cell>
          <cell r="U1539">
            <v>86773440</v>
          </cell>
          <cell r="V1539">
            <v>86773440</v>
          </cell>
          <cell r="W1539">
            <v>0</v>
          </cell>
          <cell r="X1539" t="str">
            <v>NO</v>
          </cell>
          <cell r="Y1539" t="str">
            <v>NO</v>
          </cell>
          <cell r="Z1539" t="str">
            <v>68825</v>
          </cell>
          <cell r="AA1539">
            <v>86773440</v>
          </cell>
          <cell r="AB1539">
            <v>0</v>
          </cell>
          <cell r="AC1539" t="str">
            <v>1871</v>
          </cell>
          <cell r="AD1539" t="str">
            <v>Oficina Jurídica</v>
          </cell>
          <cell r="AF1539" t="str">
            <v>Abogado 8 - -</v>
          </cell>
          <cell r="AG1539" t="str">
            <v>OAJ_03 - Brindar acompañamiento jurídico al proceso de reglamentación de la Ley de Estadísticas Oficiales</v>
          </cell>
          <cell r="AH1539">
            <v>0.3</v>
          </cell>
          <cell r="AI1539" t="str">
            <v>OAJ_04 - Brindar acompañamiento jurídico al trámite de los actos administrativos del sector estadística</v>
          </cell>
          <cell r="AJ1539">
            <v>0.4</v>
          </cell>
          <cell r="AK1539" t="str">
            <v>OAJ_05 - Brindar acompañamiento jurídico transversal a los procesos con enfoque diferencial y étnico</v>
          </cell>
          <cell r="AL1539">
            <v>0.3</v>
          </cell>
          <cell r="AM1539">
            <v>1</v>
          </cell>
          <cell r="AN1539" t="str">
            <v>OAJ_03</v>
          </cell>
          <cell r="AO1539">
            <v>26032032</v>
          </cell>
          <cell r="AP1539" t="str">
            <v>OAJ_04</v>
          </cell>
          <cell r="AQ1539">
            <v>34709376</v>
          </cell>
          <cell r="AR1539" t="str">
            <v>OAJ_05</v>
          </cell>
          <cell r="AS1539">
            <v>26032032</v>
          </cell>
          <cell r="AT1539">
            <v>86773440</v>
          </cell>
          <cell r="AU1539">
            <v>0</v>
          </cell>
        </row>
        <row r="1540">
          <cell r="A1540">
            <v>2808101125</v>
          </cell>
          <cell r="B1540" t="str">
            <v>Oficina Jurídica</v>
          </cell>
          <cell r="C1540" t="str">
            <v>JUR</v>
          </cell>
          <cell r="D1540" t="str">
            <v>JURIDICA_2025_DP</v>
          </cell>
          <cell r="E1540" t="str">
            <v>Juridica</v>
          </cell>
          <cell r="F1540" t="str">
            <v>Fortalecimiento de la capacidad institucional</v>
          </cell>
          <cell r="G1540" t="str">
            <v>Documentos de planeación</v>
          </cell>
          <cell r="H1540" t="str">
            <v>JUR-Fortalecimiento de la capacidad institucional-Documentos de planeación</v>
          </cell>
          <cell r="I1540" t="str">
            <v>202300000000098</v>
          </cell>
          <cell r="J1540" t="str">
            <v>DIRECCIÓN TERRITORIAL CENTRAL</v>
          </cell>
          <cell r="K1540" t="str">
            <v>DANE CENTRAL</v>
          </cell>
          <cell r="L1540" t="str">
            <v>Talento Humano</v>
          </cell>
          <cell r="M1540" t="str">
            <v>Profesional</v>
          </cell>
          <cell r="N1540" t="str">
            <v>1</v>
          </cell>
          <cell r="O1540">
            <v>10</v>
          </cell>
          <cell r="P1540" t="str">
            <v>24</v>
          </cell>
          <cell r="Q1540" t="str">
            <v>10.8000000000</v>
          </cell>
          <cell r="R1540">
            <v>100</v>
          </cell>
          <cell r="S1540">
            <v>9000000</v>
          </cell>
          <cell r="T1540" t="str">
            <v>2025-02-07</v>
          </cell>
          <cell r="U1540">
            <v>97200000</v>
          </cell>
          <cell r="V1540">
            <v>97200000</v>
          </cell>
          <cell r="W1540">
            <v>0</v>
          </cell>
          <cell r="X1540" t="str">
            <v>NO</v>
          </cell>
          <cell r="Y1540" t="str">
            <v>NO</v>
          </cell>
          <cell r="Z1540" t="str">
            <v>51125</v>
          </cell>
          <cell r="AA1540">
            <v>97200000</v>
          </cell>
          <cell r="AB1540">
            <v>0</v>
          </cell>
          <cell r="AC1540" t="str">
            <v>1058</v>
          </cell>
          <cell r="AD1540" t="str">
            <v>Oficina Jurídica</v>
          </cell>
          <cell r="AF1540" t="str">
            <v>Abogado 3 - -</v>
          </cell>
          <cell r="AG1540" t="str">
            <v>OAJ_05 - Brindar acompañamiento jurídico transversal a los procesos con enfoque diferencial y étnico</v>
          </cell>
          <cell r="AH1540">
            <v>0.5</v>
          </cell>
          <cell r="AI1540" t="str">
            <v>OAJ_04 - Brindar acompañamiento jurídico al trámite de los actos administrativos del sector estadística</v>
          </cell>
          <cell r="AJ1540">
            <v>0.25</v>
          </cell>
          <cell r="AK1540" t="str">
            <v>OAJ_03 - Brindar acompañamiento jurídico al proceso de reglamentación de la Ley de Estadísticas Oficiales</v>
          </cell>
          <cell r="AL1540">
            <v>0.25</v>
          </cell>
          <cell r="AM1540">
            <v>1</v>
          </cell>
          <cell r="AN1540" t="str">
            <v>OAJ_05</v>
          </cell>
          <cell r="AO1540">
            <v>48600000</v>
          </cell>
          <cell r="AP1540" t="str">
            <v>OAJ_04</v>
          </cell>
          <cell r="AQ1540">
            <v>24300000</v>
          </cell>
          <cell r="AR1540" t="str">
            <v>OAJ_03</v>
          </cell>
          <cell r="AS1540">
            <v>24300000</v>
          </cell>
          <cell r="AT1540">
            <v>97200000</v>
          </cell>
          <cell r="AU1540">
            <v>0</v>
          </cell>
        </row>
        <row r="1541">
          <cell r="A1541">
            <v>2810101125</v>
          </cell>
          <cell r="B1541" t="str">
            <v>Oficina Jurídica</v>
          </cell>
          <cell r="C1541" t="str">
            <v>JUR</v>
          </cell>
          <cell r="D1541" t="str">
            <v>JURIDICA_2025_DP</v>
          </cell>
          <cell r="E1541" t="str">
            <v>Juridica</v>
          </cell>
          <cell r="F1541" t="str">
            <v>Fortalecimiento de la capacidad institucional</v>
          </cell>
          <cell r="G1541" t="str">
            <v>Documentos de planeación</v>
          </cell>
          <cell r="H1541" t="str">
            <v>JUR-Fortalecimiento de la capacidad institucional-Documentos de planeación</v>
          </cell>
          <cell r="I1541" t="str">
            <v>202300000000098</v>
          </cell>
          <cell r="J1541" t="str">
            <v>DIRECCIÓN TERRITORIAL CENTRAL</v>
          </cell>
          <cell r="K1541" t="str">
            <v>DANE CENTRAL</v>
          </cell>
          <cell r="L1541" t="str">
            <v>Talento Humano</v>
          </cell>
          <cell r="M1541" t="str">
            <v>Profesional</v>
          </cell>
          <cell r="N1541" t="str">
            <v>1</v>
          </cell>
          <cell r="O1541">
            <v>10</v>
          </cell>
          <cell r="P1541" t="str">
            <v>14</v>
          </cell>
          <cell r="Q1541" t="str">
            <v>10.4666666667</v>
          </cell>
          <cell r="R1541">
            <v>100</v>
          </cell>
          <cell r="S1541">
            <v>9000000</v>
          </cell>
          <cell r="T1541" t="str">
            <v>2025-02-17</v>
          </cell>
          <cell r="U1541">
            <v>94200000</v>
          </cell>
          <cell r="V1541">
            <v>94200000</v>
          </cell>
          <cell r="W1541">
            <v>0</v>
          </cell>
          <cell r="X1541" t="str">
            <v>NO</v>
          </cell>
          <cell r="Y1541" t="str">
            <v>NO</v>
          </cell>
          <cell r="Z1541" t="str">
            <v>64225</v>
          </cell>
          <cell r="AA1541">
            <v>94200000</v>
          </cell>
          <cell r="AB1541">
            <v>0</v>
          </cell>
          <cell r="AC1541" t="str">
            <v>1785</v>
          </cell>
          <cell r="AD1541" t="str">
            <v>Oficina Jurídica</v>
          </cell>
          <cell r="AF1541" t="str">
            <v>Abogado 5 - -</v>
          </cell>
          <cell r="AG1541" t="str">
            <v>OAJ_03 - Brindar acompañamiento jurídico al proceso de reglamentación de la Ley de Estadísticas Oficiales</v>
          </cell>
          <cell r="AH1541">
            <v>0.3</v>
          </cell>
          <cell r="AI1541" t="str">
            <v>OAJ_04 - Brindar acompañamiento jurídico al trámite de los actos administrativos del sector estadística</v>
          </cell>
          <cell r="AJ1541">
            <v>0.4</v>
          </cell>
          <cell r="AK1541" t="str">
            <v>OAJ_05 - Brindar acompañamiento jurídico transversal a los procesos con enfoque diferencial y étnico</v>
          </cell>
          <cell r="AL1541">
            <v>0.3</v>
          </cell>
          <cell r="AM1541">
            <v>1</v>
          </cell>
          <cell r="AN1541" t="str">
            <v>OAJ_03</v>
          </cell>
          <cell r="AO1541">
            <v>28260000</v>
          </cell>
          <cell r="AP1541" t="str">
            <v>OAJ_04</v>
          </cell>
          <cell r="AQ1541">
            <v>37680000</v>
          </cell>
          <cell r="AR1541" t="str">
            <v>OAJ_05</v>
          </cell>
          <cell r="AS1541">
            <v>28260000</v>
          </cell>
          <cell r="AT1541">
            <v>94200000</v>
          </cell>
          <cell r="AU1541">
            <v>0</v>
          </cell>
        </row>
        <row r="1542">
          <cell r="A1542">
            <v>3973101125</v>
          </cell>
          <cell r="B1542" t="str">
            <v>Oficina Jurídica</v>
          </cell>
          <cell r="C1542" t="str">
            <v>JUR</v>
          </cell>
          <cell r="D1542" t="str">
            <v>JURIDICA_2025_DP</v>
          </cell>
          <cell r="E1542" t="str">
            <v>Juridica</v>
          </cell>
          <cell r="F1542" t="str">
            <v>Fortalecimiento de la capacidad institucional</v>
          </cell>
          <cell r="G1542" t="str">
            <v>Documentos de planeación</v>
          </cell>
          <cell r="H1542" t="str">
            <v>JUR-Fortalecimiento de la capacidad institucional-Documentos de planeación</v>
          </cell>
          <cell r="I1542" t="str">
            <v>202300000000098</v>
          </cell>
          <cell r="J1542" t="str">
            <v>DIRECCIÓN TERRITORIAL CENTRAL</v>
          </cell>
          <cell r="K1542" t="str">
            <v>DANE CENTRAL</v>
          </cell>
          <cell r="L1542" t="str">
            <v>Talento Humano</v>
          </cell>
          <cell r="M1542" t="str">
            <v>Tecnico</v>
          </cell>
          <cell r="N1542" t="str">
            <v>1</v>
          </cell>
          <cell r="O1542">
            <v>7</v>
          </cell>
          <cell r="P1542" t="str">
            <v>0</v>
          </cell>
          <cell r="Q1542" t="str">
            <v>7.0000000000</v>
          </cell>
          <cell r="R1542">
            <v>100</v>
          </cell>
          <cell r="S1542">
            <v>3500000</v>
          </cell>
          <cell r="T1542" t="str">
            <v>2025-05-30</v>
          </cell>
          <cell r="U1542">
            <v>24500000</v>
          </cell>
          <cell r="V1542">
            <v>24500000</v>
          </cell>
          <cell r="W1542">
            <v>0</v>
          </cell>
          <cell r="X1542" t="str">
            <v>NO</v>
          </cell>
          <cell r="Y1542" t="str">
            <v>NO</v>
          </cell>
          <cell r="Z1542" t="str">
            <v>98425</v>
          </cell>
          <cell r="AA1542">
            <v>24500000</v>
          </cell>
          <cell r="AB1542">
            <v>0</v>
          </cell>
          <cell r="AC1542" t="str">
            <v>5589</v>
          </cell>
          <cell r="AD1542" t="str">
            <v>Oficina Jurídica</v>
          </cell>
          <cell r="AF1542" t="str">
            <v>Apoyo Juridico</v>
          </cell>
          <cell r="AG1542" t="str">
            <v>OAJ_02</v>
          </cell>
          <cell r="AH1542">
            <v>0.5</v>
          </cell>
          <cell r="AI1542" t="str">
            <v>OAJ_06</v>
          </cell>
          <cell r="AJ1542">
            <v>0.25</v>
          </cell>
          <cell r="AK1542" t="str">
            <v>OAJ_07</v>
          </cell>
          <cell r="AL1542">
            <v>0.25</v>
          </cell>
          <cell r="AM1542">
            <v>1</v>
          </cell>
          <cell r="AN1542" t="str">
            <v>OAJ_02</v>
          </cell>
          <cell r="AO1542">
            <v>12250000</v>
          </cell>
          <cell r="AP1542" t="str">
            <v>OAJ_06</v>
          </cell>
          <cell r="AQ1542">
            <v>6125000</v>
          </cell>
          <cell r="AR1542" t="str">
            <v>OAJ_07</v>
          </cell>
          <cell r="AS1542">
            <v>6125000</v>
          </cell>
          <cell r="AT1542">
            <v>24500000</v>
          </cell>
          <cell r="AU1542">
            <v>0</v>
          </cell>
        </row>
        <row r="1543">
          <cell r="A1543">
            <v>1316501125</v>
          </cell>
          <cell r="B1543" t="str">
            <v>Oficina Jurídica</v>
          </cell>
          <cell r="C1543" t="str">
            <v>JUR</v>
          </cell>
          <cell r="D1543" t="str">
            <v>JURIDICA_2025_DLT</v>
          </cell>
          <cell r="E1543" t="str">
            <v>Juridica</v>
          </cell>
          <cell r="F1543" t="str">
            <v>Fortalecimiento de la capacidad institucional</v>
          </cell>
          <cell r="G1543" t="str">
            <v>Documentos de lineamientos técnicos</v>
          </cell>
          <cell r="H1543" t="str">
            <v>JUR-Fortalecimiento de la capacidad institucional-Documentos de lineamientos técnicos</v>
          </cell>
          <cell r="I1543" t="str">
            <v>202300000000098</v>
          </cell>
          <cell r="J1543" t="str">
            <v>DIRECCIÓN TERRITORIAL CENTRAL</v>
          </cell>
          <cell r="K1543" t="str">
            <v>DANE CENTRAL</v>
          </cell>
          <cell r="L1543" t="str">
            <v>Insumo</v>
          </cell>
          <cell r="M1543" t="str">
            <v>Otros_gastos_operativos</v>
          </cell>
          <cell r="N1543">
            <v>1</v>
          </cell>
          <cell r="S1543">
            <v>723739</v>
          </cell>
          <cell r="T1543" t="str">
            <v>2025-12-01</v>
          </cell>
          <cell r="U1543">
            <v>723739</v>
          </cell>
          <cell r="W1543">
            <v>723739</v>
          </cell>
          <cell r="X1543" t="str">
            <v>NO</v>
          </cell>
          <cell r="Y1543" t="str">
            <v>NO</v>
          </cell>
          <cell r="AF1543" t="str">
            <v>Saldo de contratación</v>
          </cell>
          <cell r="AG1543" t="str">
            <v>OAJ_06</v>
          </cell>
          <cell r="AH1543">
            <v>0.5</v>
          </cell>
          <cell r="AI1543" t="str">
            <v>OAJ_07</v>
          </cell>
          <cell r="AJ1543">
            <v>0.5</v>
          </cell>
          <cell r="AK1543" t="str">
            <v/>
          </cell>
          <cell r="AL1543">
            <v>0</v>
          </cell>
          <cell r="AM1543">
            <v>1</v>
          </cell>
          <cell r="AN1543" t="str">
            <v>OAJ_06</v>
          </cell>
          <cell r="AO1543">
            <v>361869.5</v>
          </cell>
          <cell r="AP1543" t="str">
            <v>OAJ_07</v>
          </cell>
          <cell r="AQ1543">
            <v>361869.5</v>
          </cell>
          <cell r="AR1543" t="str">
            <v/>
          </cell>
          <cell r="AS1543">
            <v>0</v>
          </cell>
          <cell r="AT1543">
            <v>723739</v>
          </cell>
          <cell r="AU1543">
            <v>0</v>
          </cell>
        </row>
        <row r="1544">
          <cell r="A1544">
            <v>693501125</v>
          </cell>
          <cell r="B1544" t="str">
            <v>Oficina Jurídica</v>
          </cell>
          <cell r="C1544" t="str">
            <v>JUR</v>
          </cell>
          <cell r="D1544" t="str">
            <v>JURIDICA_2025_DLT</v>
          </cell>
          <cell r="E1544" t="str">
            <v>Juridica</v>
          </cell>
          <cell r="F1544" t="str">
            <v>Fortalecimiento de la capacidad institucional</v>
          </cell>
          <cell r="G1544" t="str">
            <v>Documentos de lineamientos técnicos</v>
          </cell>
          <cell r="H1544" t="str">
            <v>JUR-Fortalecimiento de la capacidad institucional-Documentos de lineamientos técnicos</v>
          </cell>
          <cell r="I1544" t="str">
            <v>202300000000098</v>
          </cell>
          <cell r="J1544" t="str">
            <v>DIRECCIÓN TERRITORIAL CENTRAL</v>
          </cell>
          <cell r="K1544" t="str">
            <v>DANE CENTRAL</v>
          </cell>
          <cell r="L1544" t="str">
            <v>Insumo</v>
          </cell>
          <cell r="M1544" t="str">
            <v>Otros_gastos_operativos</v>
          </cell>
          <cell r="N1544">
            <v>1</v>
          </cell>
          <cell r="S1544">
            <v>2960528</v>
          </cell>
          <cell r="T1544" t="str">
            <v>2025-05-20</v>
          </cell>
          <cell r="U1544">
            <v>2960528</v>
          </cell>
          <cell r="V1544">
            <v>2960528</v>
          </cell>
          <cell r="W1544">
            <v>0</v>
          </cell>
          <cell r="X1544" t="str">
            <v>no</v>
          </cell>
          <cell r="Y1544" t="str">
            <v>no</v>
          </cell>
          <cell r="Z1544" t="str">
            <v>96225</v>
          </cell>
          <cell r="AA1544">
            <v>2960528</v>
          </cell>
          <cell r="AB1544">
            <v>0</v>
          </cell>
          <cell r="AC1544" t="str">
            <v>5410</v>
          </cell>
          <cell r="AD1544" t="str">
            <v>Oficina Jurídica</v>
          </cell>
          <cell r="AF1544" t="str">
            <v>Vigilancia Judicial</v>
          </cell>
          <cell r="AG1544" t="str">
            <v>OAJ_07 - Elaborar el informe sobre el cumplimiento de los mecanismos establecidos en la Política de Prevención del Daño Antijurídico para la vigencia 2025</v>
          </cell>
          <cell r="AH1544">
            <v>1</v>
          </cell>
          <cell r="AI1544">
            <v>0</v>
          </cell>
          <cell r="AJ1544">
            <v>0</v>
          </cell>
          <cell r="AK1544">
            <v>0</v>
          </cell>
          <cell r="AL1544">
            <v>0</v>
          </cell>
          <cell r="AM1544">
            <v>1</v>
          </cell>
          <cell r="AN1544" t="str">
            <v>OAJ_07</v>
          </cell>
          <cell r="AO1544">
            <v>2960528</v>
          </cell>
          <cell r="AP1544" t="str">
            <v>0</v>
          </cell>
          <cell r="AQ1544">
            <v>0</v>
          </cell>
          <cell r="AR1544" t="str">
            <v>0</v>
          </cell>
          <cell r="AS1544">
            <v>0</v>
          </cell>
          <cell r="AT1544">
            <v>2960528</v>
          </cell>
          <cell r="AU1544">
            <v>0</v>
          </cell>
        </row>
        <row r="1545">
          <cell r="A1545">
            <v>1626501125</v>
          </cell>
          <cell r="B1545" t="str">
            <v>Oficina Jurídica</v>
          </cell>
          <cell r="C1545" t="str">
            <v>JUR</v>
          </cell>
          <cell r="D1545" t="str">
            <v>JURIDICA_2025_DP</v>
          </cell>
          <cell r="E1545" t="str">
            <v>Juridica</v>
          </cell>
          <cell r="F1545" t="str">
            <v>Fortalecimiento de la capacidad institucional</v>
          </cell>
          <cell r="G1545" t="str">
            <v>Documentos de planeación</v>
          </cell>
          <cell r="H1545" t="str">
            <v>JUR-Fortalecimiento de la capacidad institucional-Documentos de planeación</v>
          </cell>
          <cell r="I1545" t="str">
            <v>202300000000098</v>
          </cell>
          <cell r="J1545" t="str">
            <v>DIRECCIÓN TERRITORIAL CENTRAL</v>
          </cell>
          <cell r="K1545" t="str">
            <v>DANE CENTRAL</v>
          </cell>
          <cell r="L1545" t="str">
            <v>Insumo</v>
          </cell>
          <cell r="M1545" t="str">
            <v>Otros_gastos_operativos</v>
          </cell>
          <cell r="N1545">
            <v>1</v>
          </cell>
          <cell r="S1545">
            <v>3863026.67</v>
          </cell>
          <cell r="T1545" t="str">
            <v>2025-10-01</v>
          </cell>
          <cell r="U1545">
            <v>3863026.67</v>
          </cell>
          <cell r="W1545">
            <v>3863026.67</v>
          </cell>
          <cell r="X1545" t="str">
            <v>NO</v>
          </cell>
          <cell r="Y1545" t="str">
            <v>NO</v>
          </cell>
          <cell r="AF1545" t="str">
            <v>Saldo de contratación</v>
          </cell>
          <cell r="AG1545" t="str">
            <v>OAJ_06</v>
          </cell>
          <cell r="AH1545">
            <v>0.5</v>
          </cell>
          <cell r="AI1545" t="str">
            <v>OAJ_07</v>
          </cell>
          <cell r="AJ1545">
            <v>0.5</v>
          </cell>
          <cell r="AK1545" t="str">
            <v/>
          </cell>
          <cell r="AL1545">
            <v>0</v>
          </cell>
          <cell r="AM1545">
            <v>1</v>
          </cell>
          <cell r="AN1545" t="str">
            <v>OAJ_06</v>
          </cell>
          <cell r="AO1545">
            <v>1931513.335</v>
          </cell>
          <cell r="AP1545" t="str">
            <v>OAJ_07</v>
          </cell>
          <cell r="AQ1545">
            <v>1931513.335</v>
          </cell>
          <cell r="AR1545" t="str">
            <v/>
          </cell>
          <cell r="AS1545">
            <v>0</v>
          </cell>
          <cell r="AT1545">
            <v>3863026.67</v>
          </cell>
          <cell r="AU1545">
            <v>0</v>
          </cell>
        </row>
        <row r="1546">
          <cell r="A1546">
            <v>3184101125</v>
          </cell>
          <cell r="B1546" t="str">
            <v>Secretaría General</v>
          </cell>
          <cell r="C1546" t="str">
            <v>SG</v>
          </cell>
          <cell r="D1546" t="str">
            <v>SEC_GEN_2025_DLT</v>
          </cell>
          <cell r="E1546" t="str">
            <v>Secretaria General</v>
          </cell>
          <cell r="F1546" t="str">
            <v>Fortalecimiento de la capacidad institucional</v>
          </cell>
          <cell r="G1546" t="str">
            <v>Documentos de lineamientos técnicos</v>
          </cell>
          <cell r="H1546" t="str">
            <v>SG-Fortalecimiento de la capacidad institucional-Documentos de lineamientos técnicos</v>
          </cell>
          <cell r="I1546" t="str">
            <v>202300000000098</v>
          </cell>
          <cell r="J1546" t="str">
            <v>DIRECCIÓN TERRITORIAL CENTRAL</v>
          </cell>
          <cell r="K1546" t="str">
            <v>DANE CENTRAL</v>
          </cell>
          <cell r="L1546" t="str">
            <v>Talento Humano</v>
          </cell>
          <cell r="M1546" t="str">
            <v>Profesional</v>
          </cell>
          <cell r="N1546" t="str">
            <v>1</v>
          </cell>
          <cell r="O1546">
            <v>11</v>
          </cell>
          <cell r="P1546" t="str">
            <v>0</v>
          </cell>
          <cell r="Q1546" t="str">
            <v>11</v>
          </cell>
          <cell r="R1546">
            <v>100</v>
          </cell>
          <cell r="S1546">
            <v>9486900</v>
          </cell>
          <cell r="T1546" t="str">
            <v>2025-02-01 00:00:00</v>
          </cell>
          <cell r="U1546">
            <v>104355900</v>
          </cell>
          <cell r="V1546">
            <v>104355900</v>
          </cell>
          <cell r="W1546">
            <v>0</v>
          </cell>
          <cell r="X1546" t="str">
            <v>NO</v>
          </cell>
          <cell r="Y1546" t="str">
            <v>NO</v>
          </cell>
          <cell r="Z1546" t="str">
            <v>54425</v>
          </cell>
          <cell r="AA1546">
            <v>104355900</v>
          </cell>
          <cell r="AB1546">
            <v>0</v>
          </cell>
          <cell r="AC1546" t="str">
            <v>1607</v>
          </cell>
          <cell r="AD1546" t="str">
            <v>Secretaría General</v>
          </cell>
          <cell r="AF1546" t="str">
            <v>GLORIA PATRICIA CADENA DUQUE - -</v>
          </cell>
          <cell r="AG1546" t="str">
            <v>SG_CP_02-Estructurar un (1) flujo de gestión en el Sistema de Gestión de Documentos Electrónicos de Archivo-SGDEA para la formulación y aprobación de los estudios y documentos previos que tramita el GIT Gestión Contractual.</v>
          </cell>
          <cell r="AH1546">
            <v>1</v>
          </cell>
          <cell r="AI1546">
            <v>0</v>
          </cell>
          <cell r="AJ1546">
            <v>0</v>
          </cell>
          <cell r="AK1546">
            <v>0</v>
          </cell>
          <cell r="AL1546">
            <v>0</v>
          </cell>
          <cell r="AM1546">
            <v>1</v>
          </cell>
          <cell r="AN1546" t="str">
            <v>SG_CP_02</v>
          </cell>
          <cell r="AO1546">
            <v>104355900</v>
          </cell>
          <cell r="AP1546" t="str">
            <v>0</v>
          </cell>
          <cell r="AQ1546">
            <v>0</v>
          </cell>
          <cell r="AR1546" t="str">
            <v>0</v>
          </cell>
          <cell r="AS1546">
            <v>0</v>
          </cell>
          <cell r="AT1546">
            <v>104355900</v>
          </cell>
          <cell r="AU1546">
            <v>0</v>
          </cell>
        </row>
        <row r="1547">
          <cell r="A1547">
            <v>3168101125</v>
          </cell>
          <cell r="B1547" t="str">
            <v>Secretaría General</v>
          </cell>
          <cell r="C1547" t="str">
            <v>SG</v>
          </cell>
          <cell r="D1547" t="str">
            <v>SEC_GEN_2025_DLT</v>
          </cell>
          <cell r="E1547" t="str">
            <v>Secretaria General</v>
          </cell>
          <cell r="F1547" t="str">
            <v>Fortalecimiento de la capacidad institucional</v>
          </cell>
          <cell r="G1547" t="str">
            <v>Documentos de lineamientos técnicos</v>
          </cell>
          <cell r="H1547" t="str">
            <v>SG-Fortalecimiento de la capacidad institucional-Documentos de lineamientos técnicos</v>
          </cell>
          <cell r="I1547" t="str">
            <v>202300000000098</v>
          </cell>
          <cell r="J1547" t="str">
            <v>DIRECCIÓN TERRITORIAL CENTRAL</v>
          </cell>
          <cell r="K1547" t="str">
            <v>DANE CENTRAL</v>
          </cell>
          <cell r="L1547" t="str">
            <v>Talento Humano</v>
          </cell>
          <cell r="M1547" t="str">
            <v>Profesional</v>
          </cell>
          <cell r="N1547" t="str">
            <v>1</v>
          </cell>
          <cell r="O1547">
            <v>11</v>
          </cell>
          <cell r="P1547" t="str">
            <v>23</v>
          </cell>
          <cell r="Q1547" t="str">
            <v>11.7666666667</v>
          </cell>
          <cell r="R1547">
            <v>100</v>
          </cell>
          <cell r="S1547">
            <v>11000000</v>
          </cell>
          <cell r="T1547" t="str">
            <v>2025-01-07</v>
          </cell>
          <cell r="U1547">
            <v>129433333.33</v>
          </cell>
          <cell r="V1547">
            <v>126500000</v>
          </cell>
          <cell r="W1547">
            <v>2933333.3299999982</v>
          </cell>
          <cell r="X1547" t="str">
            <v>NO</v>
          </cell>
          <cell r="Y1547" t="str">
            <v>NO</v>
          </cell>
          <cell r="Z1547" t="str">
            <v>10125</v>
          </cell>
          <cell r="AA1547">
            <v>126500000</v>
          </cell>
          <cell r="AB1547">
            <v>2933333.3299999982</v>
          </cell>
          <cell r="AC1547" t="str">
            <v>4967</v>
          </cell>
          <cell r="AD1547" t="str">
            <v>Secretaría General</v>
          </cell>
          <cell r="AF1547" t="str">
            <v>LAURA AZUERO BRIÑEZ - -</v>
          </cell>
          <cell r="AG1547" t="str">
            <v>SG_AFI_01-Realizar acompañamientos a las direcciones territoriales en el desarrollo de temas presupuestales, contables y tributarios, de acuerdo con el cronograma definido.</v>
          </cell>
          <cell r="AH1547">
            <v>1</v>
          </cell>
          <cell r="AI1547">
            <v>0</v>
          </cell>
          <cell r="AJ1547">
            <v>0</v>
          </cell>
          <cell r="AK1547">
            <v>0</v>
          </cell>
          <cell r="AL1547">
            <v>0</v>
          </cell>
          <cell r="AM1547">
            <v>1</v>
          </cell>
          <cell r="AN1547" t="str">
            <v>SG_AFI_01</v>
          </cell>
          <cell r="AO1547">
            <v>129433333.33</v>
          </cell>
          <cell r="AP1547" t="str">
            <v>0</v>
          </cell>
          <cell r="AQ1547">
            <v>0</v>
          </cell>
          <cell r="AR1547" t="str">
            <v>0</v>
          </cell>
          <cell r="AS1547">
            <v>0</v>
          </cell>
          <cell r="AT1547">
            <v>129433333.33</v>
          </cell>
          <cell r="AU1547">
            <v>0</v>
          </cell>
        </row>
        <row r="1548">
          <cell r="A1548">
            <v>3167101125</v>
          </cell>
          <cell r="B1548" t="str">
            <v>Secretaría General</v>
          </cell>
          <cell r="C1548" t="str">
            <v>SG</v>
          </cell>
          <cell r="D1548" t="str">
            <v>SEC_GEN_2025_DLT</v>
          </cell>
          <cell r="E1548" t="str">
            <v>Secretaria General</v>
          </cell>
          <cell r="F1548" t="str">
            <v>Fortalecimiento de la capacidad institucional</v>
          </cell>
          <cell r="G1548" t="str">
            <v>Documentos de lineamientos técnicos</v>
          </cell>
          <cell r="H1548" t="str">
            <v>SG-Fortalecimiento de la capacidad institucional-Documentos de lineamientos técnicos</v>
          </cell>
          <cell r="I1548" t="str">
            <v>202300000000098</v>
          </cell>
          <cell r="J1548" t="str">
            <v>DIRECCIÓN TERRITORIAL CENTRAL</v>
          </cell>
          <cell r="K1548" t="str">
            <v>DANE CENTRAL</v>
          </cell>
          <cell r="L1548" t="str">
            <v>Talento Humano</v>
          </cell>
          <cell r="M1548" t="str">
            <v>Profesional</v>
          </cell>
          <cell r="N1548" t="str">
            <v>1</v>
          </cell>
          <cell r="O1548">
            <v>11</v>
          </cell>
          <cell r="P1548" t="str">
            <v>28</v>
          </cell>
          <cell r="Q1548" t="str">
            <v>11.9333333333</v>
          </cell>
          <cell r="R1548">
            <v>100</v>
          </cell>
          <cell r="S1548">
            <v>9486900</v>
          </cell>
          <cell r="T1548" t="str">
            <v>2025-01-03</v>
          </cell>
          <cell r="U1548">
            <v>113210340</v>
          </cell>
          <cell r="V1548">
            <v>109099350</v>
          </cell>
          <cell r="W1548">
            <v>4110990</v>
          </cell>
          <cell r="X1548" t="str">
            <v>NO</v>
          </cell>
          <cell r="Y1548" t="str">
            <v>NO</v>
          </cell>
          <cell r="Z1548" t="str">
            <v>225</v>
          </cell>
          <cell r="AA1548">
            <v>109099350</v>
          </cell>
          <cell r="AB1548">
            <v>4110990</v>
          </cell>
          <cell r="AC1548" t="str">
            <v>4970</v>
          </cell>
          <cell r="AD1548" t="str">
            <v>Secretaría General</v>
          </cell>
          <cell r="AF1548" t="str">
            <v>CLAUDIA ACEVEDO MEJIA - -</v>
          </cell>
          <cell r="AG1548" t="str">
            <v>SG_CP_02-Estructurar un (1) flujo de gestión en el Sistema de Gestión de Documentos Electrónicos de Archivo-SGDEA para la formulación y aprobación de los estudios y documentos previos que tramita el GIT Gestión Contractual.</v>
          </cell>
          <cell r="AH1548">
            <v>1</v>
          </cell>
          <cell r="AI1548">
            <v>0</v>
          </cell>
          <cell r="AJ1548">
            <v>0</v>
          </cell>
          <cell r="AK1548">
            <v>0</v>
          </cell>
          <cell r="AL1548">
            <v>0</v>
          </cell>
          <cell r="AM1548">
            <v>1</v>
          </cell>
          <cell r="AN1548" t="str">
            <v>SG_CP_02</v>
          </cell>
          <cell r="AO1548">
            <v>113210340</v>
          </cell>
          <cell r="AP1548" t="str">
            <v>0</v>
          </cell>
          <cell r="AQ1548">
            <v>0</v>
          </cell>
          <cell r="AR1548" t="str">
            <v>0</v>
          </cell>
          <cell r="AS1548">
            <v>0</v>
          </cell>
          <cell r="AT1548">
            <v>113210340</v>
          </cell>
          <cell r="AU1548">
            <v>0</v>
          </cell>
        </row>
        <row r="1549">
          <cell r="A1549">
            <v>3166101125</v>
          </cell>
          <cell r="B1549" t="str">
            <v>Secretaría General</v>
          </cell>
          <cell r="C1549" t="str">
            <v>SG</v>
          </cell>
          <cell r="D1549" t="str">
            <v>SEC_GEN_2025_DLT</v>
          </cell>
          <cell r="E1549" t="str">
            <v>Secretaria General</v>
          </cell>
          <cell r="F1549" t="str">
            <v>Fortalecimiento de la capacidad institucional</v>
          </cell>
          <cell r="G1549" t="str">
            <v>Documentos de lineamientos técnicos</v>
          </cell>
          <cell r="H1549" t="str">
            <v>SG-Fortalecimiento de la capacidad institucional-Documentos de lineamientos técnicos</v>
          </cell>
          <cell r="I1549" t="str">
            <v>202300000000098</v>
          </cell>
          <cell r="J1549" t="str">
            <v>DIRECCIÓN TERRITORIAL CENTRAL</v>
          </cell>
          <cell r="K1549" t="str">
            <v>DANE CENTRAL</v>
          </cell>
          <cell r="L1549" t="str">
            <v>Talento Humano</v>
          </cell>
          <cell r="M1549" t="str">
            <v>Profesional</v>
          </cell>
          <cell r="N1549" t="str">
            <v>1</v>
          </cell>
          <cell r="O1549">
            <v>4</v>
          </cell>
          <cell r="P1549" t="str">
            <v>2</v>
          </cell>
          <cell r="Q1549" t="str">
            <v>4.0666666667</v>
          </cell>
          <cell r="R1549">
            <v>100</v>
          </cell>
          <cell r="S1549">
            <v>12016740</v>
          </cell>
          <cell r="T1549" t="str">
            <v>2025-01-07</v>
          </cell>
          <cell r="U1549">
            <v>48868076</v>
          </cell>
          <cell r="V1549">
            <v>48868076</v>
          </cell>
          <cell r="W1549">
            <v>0</v>
          </cell>
          <cell r="X1549" t="str">
            <v>no</v>
          </cell>
          <cell r="Y1549" t="str">
            <v>no</v>
          </cell>
          <cell r="Z1549" t="str">
            <v>5725</v>
          </cell>
          <cell r="AA1549">
            <v>48868076</v>
          </cell>
          <cell r="AB1549">
            <v>0</v>
          </cell>
          <cell r="AC1549" t="str">
            <v>4965</v>
          </cell>
          <cell r="AD1549" t="str">
            <v>Secretaría General</v>
          </cell>
          <cell r="AF1549" t="str">
            <v>CLAUDIA NATALY PINZON RUEDA - -</v>
          </cell>
          <cell r="AG1549" t="str">
            <v>SG_CP_02-Estructurar un (1) flujo de gestión en el Sistema de Gestión de Documentos Electrónicos de Archivo-SGDEA para la formulación y aprobación de los estudios y documentos previos que tramita el GIT Gestión Contractual.</v>
          </cell>
          <cell r="AH1549">
            <v>1</v>
          </cell>
          <cell r="AI1549">
            <v>0</v>
          </cell>
          <cell r="AJ1549">
            <v>0</v>
          </cell>
          <cell r="AK1549">
            <v>0</v>
          </cell>
          <cell r="AL1549">
            <v>0</v>
          </cell>
          <cell r="AM1549">
            <v>1</v>
          </cell>
          <cell r="AN1549" t="str">
            <v>SG_CP_02</v>
          </cell>
          <cell r="AO1549">
            <v>48868076</v>
          </cell>
          <cell r="AP1549" t="str">
            <v>0</v>
          </cell>
          <cell r="AQ1549">
            <v>0</v>
          </cell>
          <cell r="AR1549" t="str">
            <v>0</v>
          </cell>
          <cell r="AS1549">
            <v>0</v>
          </cell>
          <cell r="AT1549">
            <v>48868076</v>
          </cell>
          <cell r="AU1549">
            <v>0</v>
          </cell>
        </row>
        <row r="1550">
          <cell r="A1550">
            <v>3186101125</v>
          </cell>
          <cell r="B1550" t="str">
            <v>Secretaría General</v>
          </cell>
          <cell r="C1550" t="str">
            <v>SG</v>
          </cell>
          <cell r="D1550" t="str">
            <v>SEC_GEN_2025_DLT</v>
          </cell>
          <cell r="E1550" t="str">
            <v>Secretaria General</v>
          </cell>
          <cell r="F1550" t="str">
            <v>Fortalecimiento de la capacidad institucional</v>
          </cell>
          <cell r="G1550" t="str">
            <v>Documentos de lineamientos técnicos</v>
          </cell>
          <cell r="H1550" t="str">
            <v>SG-Fortalecimiento de la capacidad institucional-Documentos de lineamientos técnicos</v>
          </cell>
          <cell r="I1550" t="str">
            <v>202300000000098</v>
          </cell>
          <cell r="J1550" t="str">
            <v>DIRECCIÓN TERRITORIAL CENTRAL</v>
          </cell>
          <cell r="K1550" t="str">
            <v>DANE CENTRAL</v>
          </cell>
          <cell r="L1550" t="str">
            <v>Talento Humano</v>
          </cell>
          <cell r="M1550" t="str">
            <v>Profesional</v>
          </cell>
          <cell r="N1550" t="str">
            <v>1</v>
          </cell>
          <cell r="O1550">
            <v>11</v>
          </cell>
          <cell r="P1550" t="str">
            <v>11</v>
          </cell>
          <cell r="Q1550" t="str">
            <v>11.3666666667</v>
          </cell>
          <cell r="R1550">
            <v>100</v>
          </cell>
          <cell r="S1550">
            <v>6324600</v>
          </cell>
          <cell r="T1550" t="str">
            <v>2025-01-20</v>
          </cell>
          <cell r="U1550">
            <v>71889620</v>
          </cell>
          <cell r="V1550">
            <v>69570600</v>
          </cell>
          <cell r="W1550">
            <v>2319020</v>
          </cell>
          <cell r="X1550" t="str">
            <v>no</v>
          </cell>
          <cell r="Y1550" t="str">
            <v>no</v>
          </cell>
          <cell r="Z1550" t="str">
            <v>31425</v>
          </cell>
          <cell r="AA1550">
            <v>69570600</v>
          </cell>
          <cell r="AB1550">
            <v>2319020</v>
          </cell>
          <cell r="AC1550" t="str">
            <v>250</v>
          </cell>
          <cell r="AD1550" t="str">
            <v>Secretaría General</v>
          </cell>
          <cell r="AF1550" t="str">
            <v>JEIMY VARGAS CUBIDES - -</v>
          </cell>
          <cell r="AG1550" t="str">
            <v xml:space="preserve">SG_GH_04-Implementar un repositorio virtual con la información documentada del Plan Institucional de Capacitación DANE 2025 para los servidores, como aporte a la gestión y apropiación del conocimiento en la Entidad. </v>
          </cell>
          <cell r="AH1550">
            <v>1</v>
          </cell>
          <cell r="AI1550">
            <v>0</v>
          </cell>
          <cell r="AJ1550">
            <v>0</v>
          </cell>
          <cell r="AK1550">
            <v>0</v>
          </cell>
          <cell r="AL1550">
            <v>0</v>
          </cell>
          <cell r="AM1550">
            <v>1</v>
          </cell>
          <cell r="AN1550" t="str">
            <v>SG_GH_04</v>
          </cell>
          <cell r="AO1550">
            <v>71889620</v>
          </cell>
          <cell r="AP1550" t="str">
            <v>0</v>
          </cell>
          <cell r="AQ1550">
            <v>0</v>
          </cell>
          <cell r="AR1550" t="str">
            <v>0</v>
          </cell>
          <cell r="AS1550">
            <v>0</v>
          </cell>
          <cell r="AT1550">
            <v>71889620</v>
          </cell>
          <cell r="AU1550">
            <v>0</v>
          </cell>
        </row>
        <row r="1551">
          <cell r="A1551">
            <v>3185101125</v>
          </cell>
          <cell r="B1551" t="str">
            <v>Secretaría General</v>
          </cell>
          <cell r="C1551" t="str">
            <v>SG</v>
          </cell>
          <cell r="D1551" t="str">
            <v>SEC_GEN_2025_DLT</v>
          </cell>
          <cell r="E1551" t="str">
            <v>Secretaria General</v>
          </cell>
          <cell r="F1551" t="str">
            <v>Fortalecimiento de la capacidad institucional</v>
          </cell>
          <cell r="G1551" t="str">
            <v>Documentos de lineamientos técnicos</v>
          </cell>
          <cell r="H1551" t="str">
            <v>SG-Fortalecimiento de la capacidad institucional-Documentos de lineamientos técnicos</v>
          </cell>
          <cell r="I1551" t="str">
            <v>202300000000098</v>
          </cell>
          <cell r="J1551" t="str">
            <v>DIRECCIÓN TERRITORIAL CENTRAL</v>
          </cell>
          <cell r="K1551" t="str">
            <v>DANE CENTRAL</v>
          </cell>
          <cell r="L1551" t="str">
            <v>Talento Humano</v>
          </cell>
          <cell r="M1551" t="str">
            <v>Profesional</v>
          </cell>
          <cell r="N1551" t="str">
            <v>1</v>
          </cell>
          <cell r="O1551">
            <v>11</v>
          </cell>
          <cell r="P1551" t="str">
            <v>11</v>
          </cell>
          <cell r="Q1551" t="str">
            <v>11.3666666667</v>
          </cell>
          <cell r="R1551">
            <v>100</v>
          </cell>
          <cell r="S1551">
            <v>13000000</v>
          </cell>
          <cell r="T1551" t="str">
            <v>2025-01-20</v>
          </cell>
          <cell r="U1551">
            <v>147766666.66999999</v>
          </cell>
          <cell r="V1551">
            <v>143000000</v>
          </cell>
          <cell r="W1551">
            <v>4766666.6699999869</v>
          </cell>
          <cell r="X1551" t="str">
            <v>no</v>
          </cell>
          <cell r="Y1551" t="str">
            <v>no</v>
          </cell>
          <cell r="Z1551" t="str">
            <v>31625</v>
          </cell>
          <cell r="AA1551">
            <v>143000000</v>
          </cell>
          <cell r="AB1551">
            <v>4766666.6699999869</v>
          </cell>
          <cell r="AC1551" t="str">
            <v>278</v>
          </cell>
          <cell r="AD1551" t="str">
            <v>Secretaría General</v>
          </cell>
          <cell r="AF1551" t="str">
            <v>Eliecer Vanegas Murcia - -</v>
          </cell>
          <cell r="AG1551" t="str">
            <v xml:space="preserve">SG_GH_04-Implementar un repositorio virtual con la información documentada del Plan Institucional de Capacitación DANE 2025 para los servidores, como aporte a la gestión y apropiación del conocimiento en la Entidad. </v>
          </cell>
          <cell r="AH1551">
            <v>0.34</v>
          </cell>
          <cell r="AI1551" t="str">
            <v>SG_CP_02-Estructurar un (1) flujo de gestión en el Sistema de Gestión de Documentos Electrónicos de Archivo-SGDEA para la formulación y aprobación de los estudios y documentos previos que tramita el GIT Gestión Contractual.</v>
          </cell>
          <cell r="AJ1551">
            <v>0.33</v>
          </cell>
          <cell r="AK1551" t="str">
            <v xml:space="preserve">SG_GH_04-Implementar un repositorio virtual con la información documentada del Plan Institucional de Capacitación DANE 2025 para los servidores, como aporte a la gestión y apropiación del conocimiento en la Entidad. </v>
          </cell>
          <cell r="AL1551">
            <v>0.33</v>
          </cell>
          <cell r="AM1551">
            <v>1</v>
          </cell>
          <cell r="AN1551" t="str">
            <v>SG_GH_04</v>
          </cell>
          <cell r="AO1551">
            <v>50240666.667800002</v>
          </cell>
          <cell r="AP1551" t="str">
            <v>SG_CP_02</v>
          </cell>
          <cell r="AQ1551">
            <v>48763000.001099996</v>
          </cell>
          <cell r="AR1551" t="str">
            <v>SG_GH_04</v>
          </cell>
          <cell r="AS1551">
            <v>48763000.001099996</v>
          </cell>
          <cell r="AT1551">
            <v>147766666.66999999</v>
          </cell>
          <cell r="AU1551">
            <v>0</v>
          </cell>
        </row>
        <row r="1552">
          <cell r="A1552">
            <v>3188101125</v>
          </cell>
          <cell r="B1552" t="str">
            <v>Secretaría General</v>
          </cell>
          <cell r="C1552" t="str">
            <v>SG</v>
          </cell>
          <cell r="D1552" t="str">
            <v>SEC_GEN_2025_DLT</v>
          </cell>
          <cell r="E1552" t="str">
            <v>Secretaria General</v>
          </cell>
          <cell r="F1552" t="str">
            <v>Fortalecimiento de la capacidad institucional</v>
          </cell>
          <cell r="G1552" t="str">
            <v>Documentos de lineamientos técnicos</v>
          </cell>
          <cell r="H1552" t="str">
            <v>SG-Fortalecimiento de la capacidad institucional-Documentos de lineamientos técnicos</v>
          </cell>
          <cell r="I1552" t="str">
            <v>202300000000098</v>
          </cell>
          <cell r="J1552" t="str">
            <v>DIRECCIÓN TERRITORIAL CENTRAL</v>
          </cell>
          <cell r="K1552" t="str">
            <v>DANE CENTRAL</v>
          </cell>
          <cell r="L1552" t="str">
            <v>Talento Humano</v>
          </cell>
          <cell r="M1552" t="str">
            <v>Profesional</v>
          </cell>
          <cell r="N1552" t="str">
            <v>1</v>
          </cell>
          <cell r="O1552">
            <v>11</v>
          </cell>
          <cell r="P1552" t="str">
            <v>0</v>
          </cell>
          <cell r="Q1552" t="str">
            <v>11.0000000000</v>
          </cell>
          <cell r="R1552">
            <v>100</v>
          </cell>
          <cell r="S1552">
            <v>10541000</v>
          </cell>
          <cell r="T1552" t="str">
            <v>2025-01-31</v>
          </cell>
          <cell r="U1552">
            <v>115951000</v>
          </cell>
          <cell r="V1552">
            <v>115951000</v>
          </cell>
          <cell r="W1552">
            <v>0</v>
          </cell>
          <cell r="X1552" t="str">
            <v>NO</v>
          </cell>
          <cell r="Y1552" t="str">
            <v>NO</v>
          </cell>
          <cell r="Z1552" t="str">
            <v>66725</v>
          </cell>
          <cell r="AA1552">
            <v>115951000</v>
          </cell>
          <cell r="AB1552">
            <v>0</v>
          </cell>
          <cell r="AC1552" t="str">
            <v>1608</v>
          </cell>
          <cell r="AD1552" t="str">
            <v>Secretaría General</v>
          </cell>
          <cell r="AF1552" t="str">
            <v>WILLIAM JOSÉ CRÚZ  - -</v>
          </cell>
          <cell r="AG1552" t="str">
            <v>SG_GH_03-Formular e implementar un programa de líderes a través de actividades de bienestar y capacitación, para fortalecer el clima laboral de la Entidad.</v>
          </cell>
          <cell r="AH1552">
            <v>1</v>
          </cell>
          <cell r="AI1552">
            <v>0</v>
          </cell>
          <cell r="AJ1552">
            <v>0</v>
          </cell>
          <cell r="AK1552">
            <v>0</v>
          </cell>
          <cell r="AL1552">
            <v>0</v>
          </cell>
          <cell r="AM1552">
            <v>1</v>
          </cell>
          <cell r="AN1552" t="str">
            <v>SG_GH_03</v>
          </cell>
          <cell r="AO1552">
            <v>115951000</v>
          </cell>
          <cell r="AP1552" t="str">
            <v>0</v>
          </cell>
          <cell r="AQ1552">
            <v>0</v>
          </cell>
          <cell r="AR1552" t="str">
            <v>0</v>
          </cell>
          <cell r="AS1552">
            <v>0</v>
          </cell>
          <cell r="AT1552">
            <v>115951000</v>
          </cell>
          <cell r="AU1552">
            <v>0</v>
          </cell>
        </row>
        <row r="1553">
          <cell r="A1553">
            <v>386210725</v>
          </cell>
          <cell r="B1553" t="str">
            <v>Subdirección</v>
          </cell>
          <cell r="C1553" t="str">
            <v>SUB</v>
          </cell>
          <cell r="D1553" t="str">
            <v>PEI_SUB_2025_DI</v>
          </cell>
          <cell r="E1553" t="str">
            <v>Prospectiva E Innovación - SUB</v>
          </cell>
          <cell r="F1553" t="str">
            <v>Prospectiva e innovación</v>
          </cell>
          <cell r="G1553" t="str">
            <v>Documentos de investigación</v>
          </cell>
          <cell r="H1553" t="str">
            <v>SUB-Prospectiva e innovación-Documentos de investigación</v>
          </cell>
          <cell r="I1553" t="str">
            <v>202300000000416</v>
          </cell>
          <cell r="J1553" t="str">
            <v>DIRECCIÓN TERRITORIAL CENTRAL</v>
          </cell>
          <cell r="K1553" t="str">
            <v>DANE CENTRAL</v>
          </cell>
          <cell r="L1553" t="str">
            <v>Talento Humano</v>
          </cell>
          <cell r="M1553" t="str">
            <v>Profesional</v>
          </cell>
          <cell r="N1553" t="str">
            <v>1</v>
          </cell>
          <cell r="O1553">
            <v>8</v>
          </cell>
          <cell r="P1553" t="str">
            <v>2</v>
          </cell>
          <cell r="Q1553" t="str">
            <v>8.0666666667</v>
          </cell>
          <cell r="R1553">
            <v>100</v>
          </cell>
          <cell r="S1553">
            <v>10000000</v>
          </cell>
          <cell r="T1553" t="str">
            <v>2025-03-10</v>
          </cell>
          <cell r="U1553">
            <v>80666666.670000002</v>
          </cell>
          <cell r="V1553">
            <v>80666666.670000002</v>
          </cell>
          <cell r="W1553">
            <v>0</v>
          </cell>
          <cell r="X1553" t="str">
            <v>NO</v>
          </cell>
          <cell r="Y1553" t="str">
            <v>NO</v>
          </cell>
          <cell r="Z1553" t="str">
            <v>89425</v>
          </cell>
          <cell r="AA1553">
            <v>80666666.670000002</v>
          </cell>
          <cell r="AB1553">
            <v>0</v>
          </cell>
          <cell r="AC1553" t="str">
            <v>3868</v>
          </cell>
          <cell r="AD1553" t="str">
            <v>Subdirección</v>
          </cell>
          <cell r="AF1553" t="str">
            <v>SUB</v>
          </cell>
          <cell r="AG1553" t="str">
            <v xml:space="preserve">SUB_02 - Realizar exploraciones metodológicas en muestreo no probabilístico para la mejora en la producción de indicadores estadísticos en poblaciones especiales. </v>
          </cell>
          <cell r="AH1553">
            <v>1</v>
          </cell>
          <cell r="AI1553">
            <v>0</v>
          </cell>
          <cell r="AJ1553">
            <v>0</v>
          </cell>
          <cell r="AK1553">
            <v>0</v>
          </cell>
          <cell r="AL1553">
            <v>0</v>
          </cell>
          <cell r="AM1553">
            <v>1</v>
          </cell>
          <cell r="AN1553" t="str">
            <v xml:space="preserve">SUB_02 </v>
          </cell>
          <cell r="AO1553">
            <v>80666666.670000002</v>
          </cell>
          <cell r="AP1553" t="str">
            <v>0</v>
          </cell>
          <cell r="AQ1553">
            <v>0</v>
          </cell>
          <cell r="AR1553" t="str">
            <v>0</v>
          </cell>
          <cell r="AS1553">
            <v>0</v>
          </cell>
          <cell r="AT1553">
            <v>80666666.670000002</v>
          </cell>
          <cell r="AU1553">
            <v>0</v>
          </cell>
        </row>
        <row r="1554">
          <cell r="A1554">
            <v>344410725</v>
          </cell>
          <cell r="B1554" t="str">
            <v>Subdirección</v>
          </cell>
          <cell r="C1554" t="str">
            <v>SUB</v>
          </cell>
          <cell r="D1554" t="str">
            <v>PEI_SUB_2025_DI</v>
          </cell>
          <cell r="E1554" t="str">
            <v>Prospectiva E Innovación - SUB</v>
          </cell>
          <cell r="F1554" t="str">
            <v>Prospectiva e innovación</v>
          </cell>
          <cell r="G1554" t="str">
            <v>Documentos de investigación</v>
          </cell>
          <cell r="H1554" t="str">
            <v>SUB-Prospectiva e innovación-Documentos de investigación</v>
          </cell>
          <cell r="I1554" t="str">
            <v>202300000000416</v>
          </cell>
          <cell r="J1554" t="str">
            <v>DIRECCIÓN TERRITORIAL CENTRAL</v>
          </cell>
          <cell r="K1554" t="str">
            <v>DANE CENTRAL</v>
          </cell>
          <cell r="L1554" t="str">
            <v>Talento Humano</v>
          </cell>
          <cell r="M1554" t="str">
            <v>Experto I</v>
          </cell>
          <cell r="N1554" t="str">
            <v>1</v>
          </cell>
          <cell r="O1554">
            <v>3</v>
          </cell>
          <cell r="P1554" t="str">
            <v>0</v>
          </cell>
          <cell r="Q1554" t="str">
            <v>3.0000000000</v>
          </cell>
          <cell r="R1554">
            <v>100</v>
          </cell>
          <cell r="S1554">
            <v>10500000</v>
          </cell>
          <cell r="T1554" t="str">
            <v>2025-10-01</v>
          </cell>
          <cell r="U1554">
            <v>31500000</v>
          </cell>
          <cell r="W1554">
            <v>31500000</v>
          </cell>
          <cell r="X1554" t="str">
            <v>NO</v>
          </cell>
          <cell r="Y1554" t="str">
            <v>NO</v>
          </cell>
          <cell r="AF1554" t="str">
            <v>SUB-DIR</v>
          </cell>
          <cell r="AG1554" t="str">
            <v xml:space="preserve">SUB_02 - Realizar exploraciones metodológicas en muestreo no probabilístico para la mejora en la producción de indicadores estadísticos en poblaciones especiales. </v>
          </cell>
          <cell r="AH1554">
            <v>1</v>
          </cell>
          <cell r="AI1554">
            <v>0</v>
          </cell>
          <cell r="AJ1554">
            <v>0</v>
          </cell>
          <cell r="AK1554">
            <v>0</v>
          </cell>
          <cell r="AL1554">
            <v>0</v>
          </cell>
          <cell r="AM1554">
            <v>1</v>
          </cell>
          <cell r="AN1554" t="str">
            <v xml:space="preserve">SUB_02 </v>
          </cell>
          <cell r="AO1554">
            <v>31500000</v>
          </cell>
          <cell r="AP1554" t="str">
            <v>0</v>
          </cell>
          <cell r="AQ1554">
            <v>0</v>
          </cell>
          <cell r="AR1554" t="str">
            <v>0</v>
          </cell>
          <cell r="AS1554">
            <v>0</v>
          </cell>
          <cell r="AT1554">
            <v>31500000</v>
          </cell>
          <cell r="AU1554">
            <v>0</v>
          </cell>
        </row>
        <row r="1555">
          <cell r="A1555">
            <v>344610725</v>
          </cell>
          <cell r="B1555" t="str">
            <v>Subdirección</v>
          </cell>
          <cell r="C1555" t="str">
            <v>SUB</v>
          </cell>
          <cell r="D1555" t="str">
            <v>PEI_SUB_2025_DI</v>
          </cell>
          <cell r="E1555" t="str">
            <v>Prospectiva E Innovación - SUB</v>
          </cell>
          <cell r="F1555" t="str">
            <v>Prospectiva e innovación</v>
          </cell>
          <cell r="G1555" t="str">
            <v>Documentos de investigación</v>
          </cell>
          <cell r="H1555" t="str">
            <v>SUB-Prospectiva e innovación-Documentos de investigación</v>
          </cell>
          <cell r="I1555" t="str">
            <v>202300000000416</v>
          </cell>
          <cell r="J1555" t="str">
            <v>DIRECCIÓN TERRITORIAL CENTRAL</v>
          </cell>
          <cell r="K1555" t="str">
            <v>DANE CENTRAL</v>
          </cell>
          <cell r="L1555" t="str">
            <v>Talento Humano</v>
          </cell>
          <cell r="M1555" t="str">
            <v>Profesional</v>
          </cell>
          <cell r="N1555" t="str">
            <v>1</v>
          </cell>
          <cell r="O1555">
            <v>5</v>
          </cell>
          <cell r="P1555" t="str">
            <v>16</v>
          </cell>
          <cell r="Q1555" t="str">
            <v>5.5333333333</v>
          </cell>
          <cell r="R1555">
            <v>100</v>
          </cell>
          <cell r="S1555">
            <v>6000000</v>
          </cell>
          <cell r="T1555" t="str">
            <v>2025-06-03</v>
          </cell>
          <cell r="U1555">
            <v>33200000</v>
          </cell>
          <cell r="V1555">
            <v>33200000</v>
          </cell>
          <cell r="W1555">
            <v>0</v>
          </cell>
          <cell r="X1555" t="str">
            <v>NO</v>
          </cell>
          <cell r="Y1555" t="str">
            <v>NO</v>
          </cell>
          <cell r="Z1555" t="str">
            <v>99425</v>
          </cell>
          <cell r="AA1555">
            <v>33200000</v>
          </cell>
          <cell r="AB1555">
            <v>0</v>
          </cell>
          <cell r="AC1555" t="str">
            <v>5605</v>
          </cell>
          <cell r="AD1555" t="str">
            <v>Subdirección</v>
          </cell>
          <cell r="AF1555" t="str">
            <v>SUB-DIR</v>
          </cell>
          <cell r="AG1555" t="str">
            <v xml:space="preserve">SUB_02 - Realizar exploraciones metodológicas en muestreo no probabilístico para la mejora en la producción de indicadores estadísticos en poblaciones especiales. </v>
          </cell>
          <cell r="AH1555">
            <v>1</v>
          </cell>
          <cell r="AI1555">
            <v>0</v>
          </cell>
          <cell r="AJ1555">
            <v>0</v>
          </cell>
          <cell r="AK1555">
            <v>0</v>
          </cell>
          <cell r="AL1555">
            <v>0</v>
          </cell>
          <cell r="AM1555">
            <v>1</v>
          </cell>
          <cell r="AN1555" t="str">
            <v xml:space="preserve">SUB_02 </v>
          </cell>
          <cell r="AO1555">
            <v>33200000</v>
          </cell>
          <cell r="AP1555" t="str">
            <v>0</v>
          </cell>
          <cell r="AQ1555">
            <v>0</v>
          </cell>
          <cell r="AR1555" t="str">
            <v>0</v>
          </cell>
          <cell r="AS1555">
            <v>0</v>
          </cell>
          <cell r="AT1555">
            <v>33200000</v>
          </cell>
          <cell r="AU1555">
            <v>0</v>
          </cell>
        </row>
        <row r="1556">
          <cell r="A1556">
            <v>135010725</v>
          </cell>
          <cell r="B1556" t="str">
            <v>Subdirección</v>
          </cell>
          <cell r="C1556" t="str">
            <v>SUB</v>
          </cell>
          <cell r="D1556" t="str">
            <v>PEI_SUB_2025_DI</v>
          </cell>
          <cell r="E1556" t="str">
            <v>Prospectiva E Innovación - SUB</v>
          </cell>
          <cell r="F1556" t="str">
            <v>Prospectiva e innovación</v>
          </cell>
          <cell r="G1556" t="str">
            <v>Documentos de investigación</v>
          </cell>
          <cell r="H1556" t="str">
            <v>SUB-Prospectiva e innovación-Documentos de investigación</v>
          </cell>
          <cell r="I1556" t="str">
            <v>202300000000416</v>
          </cell>
          <cell r="J1556" t="str">
            <v>DIRECCIÓN TERRITORIAL CENTRAL</v>
          </cell>
          <cell r="K1556" t="str">
            <v>DANE CENTRAL</v>
          </cell>
          <cell r="L1556" t="str">
            <v>Talento Humano</v>
          </cell>
          <cell r="M1556" t="str">
            <v>Experto I</v>
          </cell>
          <cell r="N1556" t="str">
            <v>1</v>
          </cell>
          <cell r="O1556">
            <v>10</v>
          </cell>
          <cell r="P1556" t="str">
            <v>26</v>
          </cell>
          <cell r="Q1556" t="str">
            <v>10,8666666666667</v>
          </cell>
          <cell r="R1556">
            <v>100</v>
          </cell>
          <cell r="S1556">
            <v>11162000</v>
          </cell>
          <cell r="T1556" t="str">
            <v>2025-02-05</v>
          </cell>
          <cell r="U1556">
            <v>121293733.33</v>
          </cell>
          <cell r="V1556">
            <v>121293733</v>
          </cell>
          <cell r="W1556">
            <v>0.32999999821186071</v>
          </cell>
          <cell r="X1556" t="str">
            <v>no</v>
          </cell>
          <cell r="Y1556" t="str">
            <v>no</v>
          </cell>
          <cell r="Z1556" t="str">
            <v>51425</v>
          </cell>
          <cell r="AA1556">
            <v>121293733</v>
          </cell>
          <cell r="AB1556">
            <v>0.32999999821186071</v>
          </cell>
          <cell r="AC1556" t="str">
            <v>1104</v>
          </cell>
          <cell r="AD1556" t="str">
            <v>Subdirección</v>
          </cell>
          <cell r="AF1556" t="str">
            <v>Cientifico de datos sr - -</v>
          </cell>
          <cell r="AG1556" t="str">
            <v xml:space="preserve">SUB_02 - Realizar exploraciones metodológicas en muestreo no probabilístico para la mejora en la producción de indicadores estadísticos en poblaciones especiales. </v>
          </cell>
          <cell r="AH1556">
            <v>1</v>
          </cell>
          <cell r="AI1556">
            <v>0</v>
          </cell>
          <cell r="AJ1556">
            <v>0</v>
          </cell>
          <cell r="AK1556">
            <v>0</v>
          </cell>
          <cell r="AL1556">
            <v>0</v>
          </cell>
          <cell r="AM1556">
            <v>1</v>
          </cell>
          <cell r="AN1556" t="str">
            <v xml:space="preserve">SUB_02 </v>
          </cell>
          <cell r="AO1556">
            <v>121293733.33</v>
          </cell>
          <cell r="AP1556" t="str">
            <v>0</v>
          </cell>
          <cell r="AQ1556">
            <v>0</v>
          </cell>
          <cell r="AR1556" t="str">
            <v>0</v>
          </cell>
          <cell r="AS1556">
            <v>0</v>
          </cell>
          <cell r="AT1556">
            <v>121293733.33</v>
          </cell>
          <cell r="AU1556">
            <v>0</v>
          </cell>
        </row>
        <row r="1557">
          <cell r="A1557">
            <v>134810225</v>
          </cell>
          <cell r="B1557" t="str">
            <v>Subdirección</v>
          </cell>
          <cell r="C1557" t="str">
            <v>SUB</v>
          </cell>
          <cell r="D1557" t="str">
            <v>SUBDIRECCIÓN_2025_CR</v>
          </cell>
          <cell r="E1557" t="str">
            <v>Subdirección</v>
          </cell>
          <cell r="F1557" t="str">
            <v>Producción de información Estadística analizada</v>
          </cell>
          <cell r="G1557" t="str">
            <v>Cuadros de resultados</v>
          </cell>
          <cell r="H1557" t="str">
            <v>SUB-Producción de información Estadística analizada-Cuadros de resultados</v>
          </cell>
          <cell r="I1557" t="str">
            <v>202300000000008</v>
          </cell>
          <cell r="J1557" t="str">
            <v>DIRECCIÓN TERRITORIAL CENTRAL</v>
          </cell>
          <cell r="K1557" t="str">
            <v>DANE CENTRAL</v>
          </cell>
          <cell r="L1557" t="str">
            <v>Talento Humano</v>
          </cell>
          <cell r="M1557" t="str">
            <v>Profesional</v>
          </cell>
          <cell r="N1557" t="str">
            <v>1</v>
          </cell>
          <cell r="O1557">
            <v>10</v>
          </cell>
          <cell r="P1557" t="str">
            <v>13</v>
          </cell>
          <cell r="Q1557" t="str">
            <v>10.4333333333</v>
          </cell>
          <cell r="R1557">
            <v>100</v>
          </cell>
          <cell r="S1557">
            <v>10779000</v>
          </cell>
          <cell r="T1557" t="str">
            <v>2025-02-18</v>
          </cell>
          <cell r="U1557">
            <v>112460900</v>
          </cell>
          <cell r="V1557">
            <v>112460900</v>
          </cell>
          <cell r="W1557">
            <v>0</v>
          </cell>
          <cell r="X1557" t="str">
            <v>no</v>
          </cell>
          <cell r="Y1557" t="str">
            <v>no</v>
          </cell>
          <cell r="Z1557" t="str">
            <v>52425</v>
          </cell>
          <cell r="AA1557">
            <v>112460900</v>
          </cell>
          <cell r="AB1557">
            <v>0</v>
          </cell>
          <cell r="AC1557" t="str">
            <v>1116</v>
          </cell>
          <cell r="AD1557" t="str">
            <v>Subdirección</v>
          </cell>
          <cell r="AF1557" t="str">
            <v>GUSTAVO - -</v>
          </cell>
          <cell r="AG1557" t="str">
            <v>SUB_01 - Articular las prioridades en materia de producción estadística, relacionamiento y gestión.</v>
          </cell>
          <cell r="AH1557">
            <v>1</v>
          </cell>
          <cell r="AI1557">
            <v>0</v>
          </cell>
          <cell r="AJ1557">
            <v>0</v>
          </cell>
          <cell r="AK1557">
            <v>0</v>
          </cell>
          <cell r="AL1557">
            <v>0</v>
          </cell>
          <cell r="AM1557">
            <v>1</v>
          </cell>
          <cell r="AN1557" t="str">
            <v xml:space="preserve">SUB_01 </v>
          </cell>
          <cell r="AO1557">
            <v>112460900</v>
          </cell>
          <cell r="AP1557" t="str">
            <v>0</v>
          </cell>
          <cell r="AQ1557">
            <v>0</v>
          </cell>
          <cell r="AR1557" t="str">
            <v>0</v>
          </cell>
          <cell r="AS1557">
            <v>0</v>
          </cell>
          <cell r="AT1557">
            <v>112460900</v>
          </cell>
          <cell r="AU1557">
            <v>0</v>
          </cell>
        </row>
        <row r="1558">
          <cell r="A1558">
            <v>134610225</v>
          </cell>
          <cell r="B1558" t="str">
            <v>Subdirección</v>
          </cell>
          <cell r="C1558" t="str">
            <v>SUB</v>
          </cell>
          <cell r="D1558" t="str">
            <v>SUBDIRECCIÓN_2025_CR</v>
          </cell>
          <cell r="E1558" t="str">
            <v>Subdirección</v>
          </cell>
          <cell r="F1558" t="str">
            <v>Producción de información Estadística analizada</v>
          </cell>
          <cell r="G1558" t="str">
            <v>Cuadros de resultados</v>
          </cell>
          <cell r="H1558" t="str">
            <v>SUB-Producción de información Estadística analizada-Cuadros de resultados</v>
          </cell>
          <cell r="I1558" t="str">
            <v>202300000000008</v>
          </cell>
          <cell r="J1558" t="str">
            <v>DIRECCIÓN TERRITORIAL CENTRAL</v>
          </cell>
          <cell r="K1558" t="str">
            <v>DANE CENTRAL</v>
          </cell>
          <cell r="L1558" t="str">
            <v>Talento Humano</v>
          </cell>
          <cell r="M1558" t="str">
            <v>Profesional</v>
          </cell>
          <cell r="N1558" t="str">
            <v>1</v>
          </cell>
          <cell r="O1558">
            <v>11</v>
          </cell>
          <cell r="P1558" t="str">
            <v>0</v>
          </cell>
          <cell r="Q1558" t="str">
            <v>11.0000000000</v>
          </cell>
          <cell r="R1558">
            <v>100</v>
          </cell>
          <cell r="S1558">
            <v>6000000</v>
          </cell>
          <cell r="T1558" t="str">
            <v>2025-01-16</v>
          </cell>
          <cell r="U1558">
            <v>66000000</v>
          </cell>
          <cell r="V1558">
            <v>66000000</v>
          </cell>
          <cell r="W1558">
            <v>0</v>
          </cell>
          <cell r="X1558" t="str">
            <v>no</v>
          </cell>
          <cell r="Y1558" t="str">
            <v>no</v>
          </cell>
          <cell r="Z1558" t="str">
            <v>12425</v>
          </cell>
          <cell r="AA1558">
            <v>66000000</v>
          </cell>
          <cell r="AB1558">
            <v>0</v>
          </cell>
          <cell r="AC1558" t="str">
            <v>164</v>
          </cell>
          <cell r="AD1558" t="str">
            <v>Subdirección</v>
          </cell>
          <cell r="AF1558" t="str">
            <v>PRIORIZADO_DAVID - -</v>
          </cell>
          <cell r="AG1558" t="str">
            <v>SUB_01 - Articular las prioridades en materia de producción estadística, relacionamiento y gestión.</v>
          </cell>
          <cell r="AH1558">
            <v>1</v>
          </cell>
          <cell r="AI1558">
            <v>0</v>
          </cell>
          <cell r="AJ1558">
            <v>0</v>
          </cell>
          <cell r="AK1558">
            <v>0</v>
          </cell>
          <cell r="AL1558">
            <v>0</v>
          </cell>
          <cell r="AM1558">
            <v>1</v>
          </cell>
          <cell r="AN1558" t="str">
            <v xml:space="preserve">SUB_01 </v>
          </cell>
          <cell r="AO1558">
            <v>66000000</v>
          </cell>
          <cell r="AP1558" t="str">
            <v>0</v>
          </cell>
          <cell r="AQ1558">
            <v>0</v>
          </cell>
          <cell r="AR1558" t="str">
            <v>0</v>
          </cell>
          <cell r="AS1558">
            <v>0</v>
          </cell>
          <cell r="AT1558">
            <v>66000000</v>
          </cell>
          <cell r="AU1558">
            <v>0</v>
          </cell>
        </row>
        <row r="1559">
          <cell r="A1559">
            <v>473410725</v>
          </cell>
          <cell r="B1559" t="str">
            <v>Subdirección</v>
          </cell>
          <cell r="C1559" t="str">
            <v>SUB</v>
          </cell>
          <cell r="D1559" t="str">
            <v>PEI_SUB_2025_DI</v>
          </cell>
          <cell r="E1559" t="str">
            <v>Prospectiva E Innovación - SUB</v>
          </cell>
          <cell r="F1559" t="str">
            <v>Prospectiva e innovación</v>
          </cell>
          <cell r="G1559" t="str">
            <v>Documentos de investigación</v>
          </cell>
          <cell r="H1559" t="str">
            <v>SUB-Prospectiva e innovación-Documentos de investigación</v>
          </cell>
          <cell r="I1559" t="str">
            <v>202300000000416</v>
          </cell>
          <cell r="J1559" t="str">
            <v>DIRECCIÓN TERRITORIAL CENTRAL</v>
          </cell>
          <cell r="K1559" t="str">
            <v>DANE CENTRAL</v>
          </cell>
          <cell r="L1559" t="str">
            <v>Talento Humano</v>
          </cell>
          <cell r="M1559" t="str">
            <v>Profesional</v>
          </cell>
          <cell r="N1559" t="str">
            <v>1</v>
          </cell>
          <cell r="O1559">
            <v>5</v>
          </cell>
          <cell r="P1559" t="str">
            <v>0</v>
          </cell>
          <cell r="Q1559" t="str">
            <v>5.0000000000</v>
          </cell>
          <cell r="R1559">
            <v>100</v>
          </cell>
          <cell r="S1559">
            <v>9000000</v>
          </cell>
          <cell r="T1559" t="str">
            <v>2025-08-01</v>
          </cell>
          <cell r="U1559">
            <v>45000000</v>
          </cell>
          <cell r="V1559">
            <v>45000000</v>
          </cell>
          <cell r="W1559">
            <v>0</v>
          </cell>
          <cell r="X1559" t="str">
            <v>no</v>
          </cell>
          <cell r="Y1559" t="str">
            <v>no</v>
          </cell>
          <cell r="Z1559" t="str">
            <v>105425</v>
          </cell>
          <cell r="AA1559">
            <v>45000000</v>
          </cell>
          <cell r="AB1559">
            <v>0</v>
          </cell>
          <cell r="AC1559" t="str">
            <v>6375</v>
          </cell>
          <cell r="AD1559" t="str">
            <v>Oficina Asesora de Planeación</v>
          </cell>
          <cell r="AF1559" t="str">
            <v>Contrato para personal documentación - OPLAN</v>
          </cell>
          <cell r="AG1559" t="str">
            <v>SUB_01 - Articular las prioridades en materia de producción estadística, relacionamiento y gestión.</v>
          </cell>
          <cell r="AH1559">
            <v>1</v>
          </cell>
          <cell r="AI1559" t="str">
            <v/>
          </cell>
          <cell r="AJ1559">
            <v>0</v>
          </cell>
          <cell r="AK1559" t="str">
            <v/>
          </cell>
          <cell r="AL1559">
            <v>0</v>
          </cell>
          <cell r="AM1559">
            <v>1</v>
          </cell>
          <cell r="AN1559" t="str">
            <v xml:space="preserve">SUB_01 </v>
          </cell>
          <cell r="AO1559">
            <v>45000000</v>
          </cell>
          <cell r="AP1559" t="str">
            <v/>
          </cell>
          <cell r="AQ1559">
            <v>0</v>
          </cell>
          <cell r="AR1559" t="str">
            <v/>
          </cell>
          <cell r="AS1559">
            <v>0</v>
          </cell>
          <cell r="AT1559">
            <v>45000000</v>
          </cell>
          <cell r="AU1559">
            <v>0</v>
          </cell>
        </row>
        <row r="1560">
          <cell r="A1560">
            <v>475110225</v>
          </cell>
          <cell r="B1560" t="str">
            <v>Subdirección</v>
          </cell>
          <cell r="C1560" t="str">
            <v>SUB</v>
          </cell>
          <cell r="D1560" t="str">
            <v>SUBDIRECCIÓN_2025_CR</v>
          </cell>
          <cell r="E1560" t="str">
            <v>Subdirección</v>
          </cell>
          <cell r="F1560" t="str">
            <v>Producción de información Estadística analizada</v>
          </cell>
          <cell r="G1560" t="str">
            <v>Cuadros de resultados</v>
          </cell>
          <cell r="H1560" t="str">
            <v>SUB-Producción de información Estadística analizada-Cuadros de resultados</v>
          </cell>
          <cell r="I1560" t="str">
            <v>202300000000008</v>
          </cell>
          <cell r="J1560" t="str">
            <v>DIRECCIÓN TERRITORIAL CENTRAL</v>
          </cell>
          <cell r="K1560" t="str">
            <v>DANE CENTRAL</v>
          </cell>
          <cell r="L1560" t="str">
            <v>Talento Humano</v>
          </cell>
          <cell r="M1560" t="str">
            <v>Profesional</v>
          </cell>
          <cell r="N1560" t="str">
            <v>1</v>
          </cell>
          <cell r="O1560">
            <v>4</v>
          </cell>
          <cell r="P1560" t="str">
            <v>20</v>
          </cell>
          <cell r="Q1560" t="str">
            <v>4.6666666667</v>
          </cell>
          <cell r="R1560">
            <v>100</v>
          </cell>
          <cell r="S1560">
            <v>7500000</v>
          </cell>
          <cell r="T1560" t="str">
            <v>2025-08-11</v>
          </cell>
          <cell r="U1560">
            <v>35000000</v>
          </cell>
          <cell r="V1560">
            <v>35000000</v>
          </cell>
          <cell r="W1560">
            <v>0</v>
          </cell>
          <cell r="X1560" t="str">
            <v>NO</v>
          </cell>
          <cell r="Y1560" t="str">
            <v>NO</v>
          </cell>
          <cell r="Z1560" t="str">
            <v>107325</v>
          </cell>
          <cell r="AA1560">
            <v>35000000</v>
          </cell>
          <cell r="AB1560">
            <v>0</v>
          </cell>
          <cell r="AC1560" t="str">
            <v>6441</v>
          </cell>
          <cell r="AD1560" t="str">
            <v>Subdirección</v>
          </cell>
          <cell r="AF1560" t="str">
            <v>David Mauricio Rodriguez</v>
          </cell>
          <cell r="AG1560" t="str">
            <v>SUB_01 - Articular las prioridades en materia de producción estadística, relacionamiento y gestión.</v>
          </cell>
          <cell r="AH1560">
            <v>1</v>
          </cell>
          <cell r="AI1560" t="str">
            <v/>
          </cell>
          <cell r="AJ1560">
            <v>0</v>
          </cell>
          <cell r="AK1560" t="str">
            <v/>
          </cell>
          <cell r="AL1560">
            <v>0</v>
          </cell>
          <cell r="AM1560">
            <v>1</v>
          </cell>
          <cell r="AN1560" t="str">
            <v xml:space="preserve">SUB_01 </v>
          </cell>
          <cell r="AO1560">
            <v>35000000</v>
          </cell>
          <cell r="AP1560" t="str">
            <v/>
          </cell>
          <cell r="AQ1560">
            <v>0</v>
          </cell>
          <cell r="AR1560" t="str">
            <v/>
          </cell>
          <cell r="AS1560">
            <v>0</v>
          </cell>
          <cell r="AT1560">
            <v>35000000</v>
          </cell>
          <cell r="AU1560">
            <v>0</v>
          </cell>
        </row>
        <row r="1561">
          <cell r="A1561">
            <v>412710225</v>
          </cell>
          <cell r="B1561" t="str">
            <v>Subdirección</v>
          </cell>
          <cell r="C1561" t="str">
            <v>SUB</v>
          </cell>
          <cell r="D1561" t="str">
            <v>SUBDIRECCIÓN_2025_CR</v>
          </cell>
          <cell r="E1561" t="str">
            <v>Subdirección</v>
          </cell>
          <cell r="F1561" t="str">
            <v>Producción de información Estadística analizada</v>
          </cell>
          <cell r="G1561" t="str">
            <v>Cuadros de resultados</v>
          </cell>
          <cell r="H1561" t="str">
            <v>SUB-Producción de información Estadística analizada-Cuadros de resultados</v>
          </cell>
          <cell r="I1561" t="str">
            <v>202300000000008</v>
          </cell>
          <cell r="J1561" t="str">
            <v>DIRECCIÓN TERRITORIAL CENTRAL</v>
          </cell>
          <cell r="K1561" t="str">
            <v>DANE CENTRAL</v>
          </cell>
          <cell r="L1561" t="str">
            <v>Talento Humano</v>
          </cell>
          <cell r="M1561" t="str">
            <v>Profesional</v>
          </cell>
          <cell r="N1561" t="str">
            <v>1</v>
          </cell>
          <cell r="O1561">
            <v>7</v>
          </cell>
          <cell r="P1561" t="str">
            <v>15</v>
          </cell>
          <cell r="Q1561" t="str">
            <v>7.5000000000</v>
          </cell>
          <cell r="R1561">
            <v>100</v>
          </cell>
          <cell r="S1561">
            <v>4280000</v>
          </cell>
          <cell r="T1561" t="str">
            <v>2025-05-15</v>
          </cell>
          <cell r="U1561">
            <v>32100000</v>
          </cell>
          <cell r="V1561">
            <v>28676000</v>
          </cell>
          <cell r="W1561">
            <v>3424000</v>
          </cell>
          <cell r="X1561" t="str">
            <v>no</v>
          </cell>
          <cell r="Y1561" t="str">
            <v>no</v>
          </cell>
          <cell r="Z1561" t="str">
            <v>98025</v>
          </cell>
          <cell r="AA1561">
            <v>28676000</v>
          </cell>
          <cell r="AB1561">
            <v>3424000</v>
          </cell>
          <cell r="AC1561" t="str">
            <v>5498</v>
          </cell>
          <cell r="AD1561" t="str">
            <v>Subdirección</v>
          </cell>
          <cell r="AF1561" t="str">
            <v>Martin Sebastián Rondón - Cuentas Nacionales</v>
          </cell>
          <cell r="AG1561" t="str">
            <v>SUB_01 - Articular las prioridades en materia de producción estadística, relacionamiento y gestión.</v>
          </cell>
          <cell r="AH1561">
            <v>1</v>
          </cell>
          <cell r="AI1561" t="str">
            <v/>
          </cell>
          <cell r="AJ1561">
            <v>0</v>
          </cell>
          <cell r="AK1561" t="str">
            <v/>
          </cell>
          <cell r="AL1561">
            <v>0</v>
          </cell>
          <cell r="AM1561">
            <v>1</v>
          </cell>
          <cell r="AN1561" t="str">
            <v xml:space="preserve">SUB_01 </v>
          </cell>
          <cell r="AO1561">
            <v>32100000</v>
          </cell>
          <cell r="AP1561" t="str">
            <v/>
          </cell>
          <cell r="AQ1561">
            <v>0</v>
          </cell>
          <cell r="AR1561" t="str">
            <v/>
          </cell>
          <cell r="AS1561">
            <v>0</v>
          </cell>
          <cell r="AT1561">
            <v>32100000</v>
          </cell>
          <cell r="AU1561">
            <v>0</v>
          </cell>
        </row>
        <row r="1562">
          <cell r="A1562">
            <v>413910225</v>
          </cell>
          <cell r="B1562" t="str">
            <v>Subdirección</v>
          </cell>
          <cell r="C1562" t="str">
            <v>SUB</v>
          </cell>
          <cell r="D1562" t="str">
            <v>SUBDIRECCIÓN_2025_CR</v>
          </cell>
          <cell r="E1562" t="str">
            <v>Subdirección</v>
          </cell>
          <cell r="F1562" t="str">
            <v>Producción de información Estadística analizada</v>
          </cell>
          <cell r="G1562" t="str">
            <v>Cuadros de resultados</v>
          </cell>
          <cell r="H1562" t="str">
            <v>SUB-Producción de información Estadística analizada-Cuadros de resultados</v>
          </cell>
          <cell r="I1562" t="str">
            <v>202300000000008</v>
          </cell>
          <cell r="J1562" t="str">
            <v>DIRECCIÓN TERRITORIAL CENTRAL</v>
          </cell>
          <cell r="K1562" t="str">
            <v>DANE CENTRAL</v>
          </cell>
          <cell r="L1562" t="str">
            <v>Talento Humano</v>
          </cell>
          <cell r="M1562" t="str">
            <v>Profesional</v>
          </cell>
          <cell r="N1562" t="str">
            <v>1</v>
          </cell>
          <cell r="O1562">
            <v>3</v>
          </cell>
          <cell r="P1562" t="str">
            <v>0</v>
          </cell>
          <cell r="Q1562" t="str">
            <v>3.0000000000</v>
          </cell>
          <cell r="R1562">
            <v>100</v>
          </cell>
          <cell r="S1562">
            <v>7500000</v>
          </cell>
          <cell r="T1562" t="str">
            <v>2025-05-15</v>
          </cell>
          <cell r="U1562">
            <v>22500000</v>
          </cell>
          <cell r="V1562">
            <v>22500000</v>
          </cell>
          <cell r="W1562">
            <v>0</v>
          </cell>
          <cell r="X1562" t="str">
            <v>NO</v>
          </cell>
          <cell r="Y1562" t="str">
            <v>NO</v>
          </cell>
          <cell r="Z1562" t="str">
            <v>95925</v>
          </cell>
          <cell r="AA1562">
            <v>22500000</v>
          </cell>
          <cell r="AB1562">
            <v>0</v>
          </cell>
          <cell r="AC1562" t="str">
            <v>5405</v>
          </cell>
          <cell r="AD1562" t="str">
            <v>Subdirección</v>
          </cell>
          <cell r="AF1562" t="str">
            <v>David Mauricio Rodriguez</v>
          </cell>
          <cell r="AG1562" t="str">
            <v>SUB_01 - Articular las prioridades en materia de producción estadística, relacionamiento y gestión.</v>
          </cell>
          <cell r="AH1562">
            <v>1</v>
          </cell>
          <cell r="AI1562" t="str">
            <v/>
          </cell>
          <cell r="AJ1562">
            <v>0</v>
          </cell>
          <cell r="AK1562" t="str">
            <v/>
          </cell>
          <cell r="AL1562">
            <v>0</v>
          </cell>
          <cell r="AM1562">
            <v>1</v>
          </cell>
          <cell r="AN1562" t="str">
            <v xml:space="preserve">SUB_01 </v>
          </cell>
          <cell r="AO1562">
            <v>22500000</v>
          </cell>
          <cell r="AP1562" t="str">
            <v/>
          </cell>
          <cell r="AQ1562">
            <v>0</v>
          </cell>
          <cell r="AR1562" t="str">
            <v/>
          </cell>
          <cell r="AS1562">
            <v>0</v>
          </cell>
          <cell r="AT1562">
            <v>22500000</v>
          </cell>
          <cell r="AU1562">
            <v>0</v>
          </cell>
        </row>
        <row r="1563">
          <cell r="A1563">
            <v>344710725</v>
          </cell>
          <cell r="B1563" t="str">
            <v>Subdirección</v>
          </cell>
          <cell r="C1563" t="str">
            <v>SUB</v>
          </cell>
          <cell r="D1563" t="str">
            <v>PEI_SUB_2025_DI</v>
          </cell>
          <cell r="E1563" t="str">
            <v>Prospectiva E Innovación - SUB</v>
          </cell>
          <cell r="F1563" t="str">
            <v>Prospectiva e innovación</v>
          </cell>
          <cell r="G1563" t="str">
            <v>Documentos de investigación</v>
          </cell>
          <cell r="H1563" t="str">
            <v>SUB-Prospectiva e innovación-Documentos de investigación</v>
          </cell>
          <cell r="I1563" t="str">
            <v>202300000000416</v>
          </cell>
          <cell r="J1563" t="str">
            <v>DIRECCIÓN TERRITORIAL CENTRAL</v>
          </cell>
          <cell r="K1563" t="str">
            <v>DANE CENTRAL</v>
          </cell>
          <cell r="L1563" t="str">
            <v>Talento Humano</v>
          </cell>
          <cell r="M1563" t="str">
            <v>Profesional</v>
          </cell>
          <cell r="N1563" t="str">
            <v>1</v>
          </cell>
          <cell r="O1563">
            <v>6</v>
          </cell>
          <cell r="P1563" t="str">
            <v>6</v>
          </cell>
          <cell r="Q1563" t="str">
            <v>6.2000000000</v>
          </cell>
          <cell r="R1563">
            <v>100</v>
          </cell>
          <cell r="S1563">
            <v>6000000</v>
          </cell>
          <cell r="T1563" t="str">
            <v>2025-06-03</v>
          </cell>
          <cell r="U1563">
            <v>37200000</v>
          </cell>
          <cell r="V1563">
            <v>37200000</v>
          </cell>
          <cell r="W1563">
            <v>0</v>
          </cell>
          <cell r="X1563" t="str">
            <v>NO</v>
          </cell>
          <cell r="Y1563" t="str">
            <v>NO</v>
          </cell>
          <cell r="Z1563" t="str">
            <v>98525</v>
          </cell>
          <cell r="AA1563">
            <v>37200000</v>
          </cell>
          <cell r="AB1563">
            <v>0</v>
          </cell>
          <cell r="AC1563" t="str">
            <v>5603</v>
          </cell>
          <cell r="AD1563" t="str">
            <v>Subdirección</v>
          </cell>
          <cell r="AF1563" t="str">
            <v>SUB-DIR</v>
          </cell>
          <cell r="AG1563" t="str">
            <v xml:space="preserve">SUB_02 - Realizar exploraciones metodológicas en muestreo no probabilístico para la mejora en la producción de indicadores estadísticos en poblaciones especiales. </v>
          </cell>
          <cell r="AH1563">
            <v>1</v>
          </cell>
          <cell r="AI1563">
            <v>0</v>
          </cell>
          <cell r="AJ1563">
            <v>0</v>
          </cell>
          <cell r="AK1563">
            <v>0</v>
          </cell>
          <cell r="AL1563">
            <v>0</v>
          </cell>
          <cell r="AM1563">
            <v>1</v>
          </cell>
          <cell r="AN1563" t="str">
            <v xml:space="preserve">SUB_02 </v>
          </cell>
          <cell r="AO1563">
            <v>37200000</v>
          </cell>
          <cell r="AP1563" t="str">
            <v>0</v>
          </cell>
          <cell r="AQ1563">
            <v>0</v>
          </cell>
          <cell r="AR1563" t="str">
            <v>0</v>
          </cell>
          <cell r="AS1563">
            <v>0</v>
          </cell>
          <cell r="AT1563">
            <v>37200000</v>
          </cell>
          <cell r="AU1563">
            <v>0</v>
          </cell>
        </row>
        <row r="1564">
          <cell r="A1564">
            <v>18040225</v>
          </cell>
          <cell r="B1564" t="str">
            <v>Subdirección</v>
          </cell>
          <cell r="C1564" t="str">
            <v>SUB</v>
          </cell>
          <cell r="D1564" t="str">
            <v>SUBDIRECCIÓN_2025_CR</v>
          </cell>
          <cell r="E1564" t="str">
            <v>Subdirección</v>
          </cell>
          <cell r="F1564" t="str">
            <v>Producción de información Estadística analizada</v>
          </cell>
          <cell r="G1564" t="str">
            <v>Cuadros de resultados</v>
          </cell>
          <cell r="H1564" t="str">
            <v>SUB-Producción de información Estadística analizada-Cuadros de resultados</v>
          </cell>
          <cell r="I1564" t="str">
            <v>202300000000008</v>
          </cell>
          <cell r="J1564" t="str">
            <v>DIRECCIÓN TERRITORIAL CENTRAL</v>
          </cell>
          <cell r="K1564" t="str">
            <v>DANE CENTRAL</v>
          </cell>
          <cell r="L1564" t="str">
            <v>Tiquete</v>
          </cell>
          <cell r="M1564" t="str">
            <v>tiquete_nacional</v>
          </cell>
          <cell r="N1564">
            <v>12</v>
          </cell>
          <cell r="T1564" t="str">
            <v>2025-04-01</v>
          </cell>
          <cell r="U1564">
            <v>12000000</v>
          </cell>
          <cell r="V1564">
            <v>7000000</v>
          </cell>
          <cell r="W1564">
            <v>5000000</v>
          </cell>
          <cell r="X1564" t="str">
            <v>no</v>
          </cell>
          <cell r="Y1564" t="str">
            <v>no</v>
          </cell>
          <cell r="Z1564" t="str">
            <v>93125</v>
          </cell>
          <cell r="AA1564">
            <v>7000000</v>
          </cell>
          <cell r="AB1564">
            <v>5000000</v>
          </cell>
          <cell r="AC1564" t="str">
            <v>4953</v>
          </cell>
          <cell r="AD1564" t="str">
            <v>Gestión Humana</v>
          </cell>
          <cell r="AF1564" t="str">
            <v>Subdirección</v>
          </cell>
          <cell r="AG1564" t="str">
            <v>SUB_01 - Articular las prioridades en materia de producción estadística, relacionamiento y gestión.</v>
          </cell>
          <cell r="AH1564">
            <v>1</v>
          </cell>
          <cell r="AI1564">
            <v>0</v>
          </cell>
          <cell r="AJ1564">
            <v>0</v>
          </cell>
          <cell r="AK1564">
            <v>0</v>
          </cell>
          <cell r="AL1564">
            <v>0</v>
          </cell>
          <cell r="AM1564">
            <v>1</v>
          </cell>
          <cell r="AN1564" t="str">
            <v xml:space="preserve">SUB_01 </v>
          </cell>
          <cell r="AO1564">
            <v>12000000</v>
          </cell>
          <cell r="AP1564" t="str">
            <v>0</v>
          </cell>
          <cell r="AQ1564">
            <v>0</v>
          </cell>
          <cell r="AR1564" t="str">
            <v>0</v>
          </cell>
          <cell r="AS1564">
            <v>0</v>
          </cell>
          <cell r="AT1564">
            <v>12000000</v>
          </cell>
          <cell r="AU1564">
            <v>0</v>
          </cell>
        </row>
        <row r="1565">
          <cell r="A1565">
            <v>2140725</v>
          </cell>
          <cell r="B1565" t="str">
            <v>Subdirección</v>
          </cell>
          <cell r="C1565" t="str">
            <v>SUB</v>
          </cell>
          <cell r="D1565" t="str">
            <v>PEI_SUB_2025_DI</v>
          </cell>
          <cell r="E1565" t="str">
            <v>Prospectiva E Innovación - SUB</v>
          </cell>
          <cell r="F1565" t="str">
            <v>Prospectiva e innovación</v>
          </cell>
          <cell r="G1565" t="str">
            <v>Documentos de investigación</v>
          </cell>
          <cell r="H1565" t="str">
            <v>SUB-Prospectiva e innovación-Documentos de investigación</v>
          </cell>
          <cell r="I1565" t="str">
            <v>202300000000416</v>
          </cell>
          <cell r="J1565" t="str">
            <v>DIRECCIÓN TERRITORIAL CENTRAL</v>
          </cell>
          <cell r="K1565" t="str">
            <v>DANE CENTRAL</v>
          </cell>
          <cell r="L1565" t="str">
            <v>Tiquete</v>
          </cell>
          <cell r="M1565" t="str">
            <v>tiquete_nacional</v>
          </cell>
          <cell r="N1565">
            <v>5</v>
          </cell>
          <cell r="T1565" t="str">
            <v>2025-04-01</v>
          </cell>
          <cell r="U1565">
            <v>5000000</v>
          </cell>
          <cell r="V1565">
            <v>5000000</v>
          </cell>
          <cell r="W1565">
            <v>0</v>
          </cell>
          <cell r="X1565" t="str">
            <v>NO</v>
          </cell>
          <cell r="Y1565" t="str">
            <v>NO</v>
          </cell>
          <cell r="Z1565" t="str">
            <v>93125</v>
          </cell>
          <cell r="AA1565">
            <v>5000000</v>
          </cell>
          <cell r="AB1565">
            <v>0</v>
          </cell>
          <cell r="AC1565" t="str">
            <v>4953</v>
          </cell>
          <cell r="AD1565" t="str">
            <v>Gestión Humana</v>
          </cell>
          <cell r="AF1565" t="str">
            <v>Tiquetes para el personal adscrito a la subdirección - -</v>
          </cell>
          <cell r="AG1565" t="str">
            <v xml:space="preserve">SUB_02 - Realizar exploraciones metodológicas en muestreo no probabilístico para la mejora en la producción de indicadores estadísticos en poblaciones especiales. </v>
          </cell>
          <cell r="AH1565">
            <v>1</v>
          </cell>
          <cell r="AI1565">
            <v>0</v>
          </cell>
          <cell r="AJ1565">
            <v>0</v>
          </cell>
          <cell r="AK1565">
            <v>0</v>
          </cell>
          <cell r="AL1565">
            <v>0</v>
          </cell>
          <cell r="AM1565">
            <v>1</v>
          </cell>
          <cell r="AN1565" t="str">
            <v xml:space="preserve">SUB_02 </v>
          </cell>
          <cell r="AO1565">
            <v>5000000</v>
          </cell>
          <cell r="AP1565" t="str">
            <v>0</v>
          </cell>
          <cell r="AQ1565">
            <v>0</v>
          </cell>
          <cell r="AR1565" t="str">
            <v>0</v>
          </cell>
          <cell r="AS1565">
            <v>0</v>
          </cell>
          <cell r="AT1565">
            <v>5000000</v>
          </cell>
          <cell r="AU1565">
            <v>0</v>
          </cell>
        </row>
        <row r="1566">
          <cell r="A1566">
            <v>77730725</v>
          </cell>
          <cell r="B1566" t="str">
            <v>Subdirección</v>
          </cell>
          <cell r="C1566" t="str">
            <v>SUB</v>
          </cell>
          <cell r="D1566" t="str">
            <v>PEI_SUB_2025_DI</v>
          </cell>
          <cell r="E1566" t="str">
            <v>Prospectiva E Innovación - SUB</v>
          </cell>
          <cell r="F1566" t="str">
            <v>Prospectiva e innovación</v>
          </cell>
          <cell r="G1566" t="str">
            <v>Documentos de investigación</v>
          </cell>
          <cell r="H1566" t="str">
            <v>SUB-Prospectiva e innovación-Documentos de investigación</v>
          </cell>
          <cell r="I1566" t="str">
            <v>202300000000416</v>
          </cell>
          <cell r="J1566" t="str">
            <v>DIRECCIÓN TERRITORIAL CENTRAL</v>
          </cell>
          <cell r="K1566" t="str">
            <v>DANE CENTRAL</v>
          </cell>
          <cell r="L1566" t="str">
            <v>Viático</v>
          </cell>
          <cell r="M1566" t="str">
            <v>Viático</v>
          </cell>
          <cell r="T1566" t="str">
            <v>2025-04-01</v>
          </cell>
          <cell r="U1566">
            <v>5136997</v>
          </cell>
          <cell r="V1566">
            <v>5136997</v>
          </cell>
          <cell r="W1566">
            <v>0</v>
          </cell>
          <cell r="X1566" t="str">
            <v>NO</v>
          </cell>
          <cell r="Y1566" t="str">
            <v>NO</v>
          </cell>
          <cell r="Z1566" t="str">
            <v>44725</v>
          </cell>
          <cell r="AA1566">
            <v>5136997</v>
          </cell>
          <cell r="AB1566">
            <v>0</v>
          </cell>
          <cell r="AC1566" t="str">
            <v>797</v>
          </cell>
          <cell r="AD1566" t="str">
            <v>Subdirección</v>
          </cell>
          <cell r="AF1566" t="str">
            <v>Viáticos</v>
          </cell>
          <cell r="AG1566" t="str">
            <v xml:space="preserve">SUB_02 - Realizar exploraciones metodológicas en muestreo no probabilístico para la mejora en la producción de indicadores estadísticos en poblaciones especiales. </v>
          </cell>
          <cell r="AH1566">
            <v>1</v>
          </cell>
          <cell r="AI1566">
            <v>0</v>
          </cell>
          <cell r="AJ1566">
            <v>0</v>
          </cell>
          <cell r="AK1566">
            <v>0</v>
          </cell>
          <cell r="AL1566">
            <v>0</v>
          </cell>
          <cell r="AM1566">
            <v>1</v>
          </cell>
          <cell r="AN1566" t="str">
            <v xml:space="preserve">SUB_02 </v>
          </cell>
          <cell r="AO1566">
            <v>5136997</v>
          </cell>
          <cell r="AP1566" t="str">
            <v>0</v>
          </cell>
          <cell r="AQ1566">
            <v>0</v>
          </cell>
          <cell r="AR1566" t="str">
            <v>0</v>
          </cell>
          <cell r="AS1566">
            <v>0</v>
          </cell>
          <cell r="AT1566">
            <v>5136997</v>
          </cell>
          <cell r="AU1566">
            <v>0</v>
          </cell>
        </row>
        <row r="1567">
          <cell r="A1567">
            <v>77930225</v>
          </cell>
          <cell r="B1567" t="str">
            <v>Subdirección</v>
          </cell>
          <cell r="C1567" t="str">
            <v>SUB</v>
          </cell>
          <cell r="D1567" t="str">
            <v>SUBDIRECCIÓN_2025_CR</v>
          </cell>
          <cell r="E1567" t="str">
            <v>Subdirección</v>
          </cell>
          <cell r="F1567" t="str">
            <v>Producción de información Estadística analizada</v>
          </cell>
          <cell r="G1567" t="str">
            <v>Cuadros de resultados</v>
          </cell>
          <cell r="H1567" t="str">
            <v>SUB-Producción de información Estadística analizada-Cuadros de resultados</v>
          </cell>
          <cell r="I1567" t="str">
            <v>202300000000008</v>
          </cell>
          <cell r="J1567" t="str">
            <v>DIRECCIÓN TERRITORIAL CENTRAL</v>
          </cell>
          <cell r="K1567" t="str">
            <v>DANE CENTRAL</v>
          </cell>
          <cell r="L1567" t="str">
            <v>Viático</v>
          </cell>
          <cell r="M1567" t="str">
            <v>Viático</v>
          </cell>
          <cell r="T1567" t="str">
            <v>2025-04-01</v>
          </cell>
          <cell r="U1567">
            <v>11000000</v>
          </cell>
          <cell r="V1567">
            <v>10000000</v>
          </cell>
          <cell r="W1567">
            <v>1000000</v>
          </cell>
          <cell r="X1567" t="str">
            <v>no</v>
          </cell>
          <cell r="Y1567" t="str">
            <v>no</v>
          </cell>
          <cell r="Z1567" t="str">
            <v>34025</v>
          </cell>
          <cell r="AA1567">
            <v>10000000</v>
          </cell>
          <cell r="AB1567">
            <v>1000000</v>
          </cell>
          <cell r="AC1567" t="str">
            <v>295</v>
          </cell>
          <cell r="AD1567" t="str">
            <v>Subdirección</v>
          </cell>
          <cell r="AF1567" t="str">
            <v>Subdirección</v>
          </cell>
          <cell r="AG1567" t="str">
            <v>SUB_01 - Articular las prioridades en materia de producción estadística, relacionamiento y gestión.</v>
          </cell>
          <cell r="AH1567">
            <v>1</v>
          </cell>
          <cell r="AI1567">
            <v>0</v>
          </cell>
          <cell r="AJ1567">
            <v>0</v>
          </cell>
          <cell r="AK1567">
            <v>0</v>
          </cell>
          <cell r="AL1567">
            <v>0</v>
          </cell>
          <cell r="AM1567">
            <v>1</v>
          </cell>
          <cell r="AN1567" t="str">
            <v xml:space="preserve">SUB_01 </v>
          </cell>
          <cell r="AO1567">
            <v>11000000</v>
          </cell>
          <cell r="AP1567" t="str">
            <v>0</v>
          </cell>
          <cell r="AQ1567">
            <v>0</v>
          </cell>
          <cell r="AR1567" t="str">
            <v>0</v>
          </cell>
          <cell r="AS1567">
            <v>0</v>
          </cell>
          <cell r="AT1567">
            <v>11000000</v>
          </cell>
          <cell r="AU1567">
            <v>0</v>
          </cell>
        </row>
        <row r="1568">
          <cell r="A1568">
            <v>113750725</v>
          </cell>
          <cell r="B1568" t="str">
            <v>Subdirección</v>
          </cell>
          <cell r="C1568" t="str">
            <v>SUB</v>
          </cell>
          <cell r="D1568" t="str">
            <v>PEI_SUB_2025_DI</v>
          </cell>
          <cell r="E1568" t="str">
            <v>Prospectiva E Innovación - SUB</v>
          </cell>
          <cell r="F1568" t="str">
            <v>Prospectiva e innovación</v>
          </cell>
          <cell r="G1568" t="str">
            <v>Documentos de investigación</v>
          </cell>
          <cell r="H1568" t="str">
            <v>SUB-Prospectiva e innovación-Documentos de investigación</v>
          </cell>
          <cell r="I1568" t="str">
            <v>202300000000416</v>
          </cell>
          <cell r="J1568" t="str">
            <v>DIRECCIÓN TERRITORIAL CENTRAL</v>
          </cell>
          <cell r="K1568" t="str">
            <v>DANE CENTRAL</v>
          </cell>
          <cell r="L1568" t="str">
            <v>Insumo</v>
          </cell>
          <cell r="M1568" t="str">
            <v>Otros_gastos_operativos</v>
          </cell>
          <cell r="N1568">
            <v>1</v>
          </cell>
          <cell r="S1568">
            <v>57192603</v>
          </cell>
          <cell r="T1568" t="str">
            <v>2025-09-01</v>
          </cell>
          <cell r="U1568">
            <v>57192603</v>
          </cell>
          <cell r="W1568">
            <v>57192603</v>
          </cell>
          <cell r="X1568" t="str">
            <v>NO</v>
          </cell>
          <cell r="Y1568" t="str">
            <v>NO</v>
          </cell>
          <cell r="AF1568" t="str">
            <v>Saldo de contratación</v>
          </cell>
          <cell r="AG1568" t="str">
            <v xml:space="preserve">SUB_02 - Realizar exploraciones metodológicas en muestreo no probabilístico para la mejora en la producción de indicadores estadísticos en poblaciones especiales. </v>
          </cell>
          <cell r="AH1568">
            <v>1</v>
          </cell>
          <cell r="AI1568">
            <v>0</v>
          </cell>
          <cell r="AJ1568">
            <v>0</v>
          </cell>
          <cell r="AK1568">
            <v>0</v>
          </cell>
          <cell r="AL1568">
            <v>0</v>
          </cell>
          <cell r="AM1568">
            <v>1</v>
          </cell>
          <cell r="AN1568" t="str">
            <v xml:space="preserve">SUB_02 </v>
          </cell>
          <cell r="AO1568">
            <v>57192603</v>
          </cell>
          <cell r="AP1568" t="str">
            <v>0</v>
          </cell>
          <cell r="AQ1568">
            <v>0</v>
          </cell>
          <cell r="AR1568" t="str">
            <v>0</v>
          </cell>
          <cell r="AS1568">
            <v>0</v>
          </cell>
          <cell r="AT1568">
            <v>57192603</v>
          </cell>
          <cell r="AU1568">
            <v>0</v>
          </cell>
        </row>
        <row r="1569">
          <cell r="A1569">
            <v>66350225</v>
          </cell>
          <cell r="B1569" t="str">
            <v>Subdirección</v>
          </cell>
          <cell r="C1569" t="str">
            <v>SUB</v>
          </cell>
          <cell r="D1569" t="str">
            <v>SUBDIRECCIÓN_2025_CR</v>
          </cell>
          <cell r="E1569" t="str">
            <v>Subdirección</v>
          </cell>
          <cell r="F1569" t="str">
            <v>Producción de información Estadística analizada</v>
          </cell>
          <cell r="G1569" t="str">
            <v>Cuadros de resultados</v>
          </cell>
          <cell r="H1569" t="str">
            <v>SUB-Producción de información Estadística analizada-Cuadros de resultados</v>
          </cell>
          <cell r="I1569" t="str">
            <v>202300000000008</v>
          </cell>
          <cell r="J1569" t="str">
            <v>DIRECCIÓN TERRITORIAL CENTRAL</v>
          </cell>
          <cell r="K1569" t="str">
            <v>DANE CENTRAL</v>
          </cell>
          <cell r="L1569" t="str">
            <v>Insumo</v>
          </cell>
          <cell r="M1569" t="str">
            <v>Otros_gastos_operativos</v>
          </cell>
          <cell r="N1569">
            <v>1</v>
          </cell>
          <cell r="S1569">
            <v>18436000</v>
          </cell>
          <cell r="T1569" t="str">
            <v>2025-05-01</v>
          </cell>
          <cell r="U1569">
            <v>18436000</v>
          </cell>
          <cell r="V1569">
            <v>18436000</v>
          </cell>
          <cell r="W1569">
            <v>0</v>
          </cell>
          <cell r="X1569" t="str">
            <v>NO</v>
          </cell>
          <cell r="Y1569" t="str">
            <v>NO</v>
          </cell>
          <cell r="Z1569" t="str">
            <v>95825</v>
          </cell>
          <cell r="AA1569">
            <v>18436000</v>
          </cell>
          <cell r="AB1569">
            <v>0</v>
          </cell>
          <cell r="AC1569" t="str">
            <v>5165</v>
          </cell>
          <cell r="AD1569" t="str">
            <v>Dirección de Difusión y Cultura Estadística</v>
          </cell>
          <cell r="AF1569" t="str">
            <v>Operador logístico SUBDIRECCIÓN</v>
          </cell>
          <cell r="AG1569" t="str">
            <v>SUB_01 - Articular las prioridades en materia de producción estadística, relacionamiento y gestión.</v>
          </cell>
          <cell r="AH1569">
            <v>1</v>
          </cell>
          <cell r="AI1569">
            <v>0</v>
          </cell>
          <cell r="AJ1569">
            <v>0</v>
          </cell>
          <cell r="AK1569">
            <v>0</v>
          </cell>
          <cell r="AL1569">
            <v>0</v>
          </cell>
          <cell r="AM1569">
            <v>1</v>
          </cell>
          <cell r="AN1569" t="str">
            <v xml:space="preserve">SUB_01 </v>
          </cell>
          <cell r="AO1569">
            <v>18436000</v>
          </cell>
          <cell r="AP1569" t="str">
            <v>0</v>
          </cell>
          <cell r="AQ1569">
            <v>0</v>
          </cell>
          <cell r="AR1569" t="str">
            <v>0</v>
          </cell>
          <cell r="AS1569">
            <v>0</v>
          </cell>
          <cell r="AT1569">
            <v>18436000</v>
          </cell>
          <cell r="AU1569">
            <v>0</v>
          </cell>
        </row>
      </sheetData>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5"/>
      <sheetName val="Hoja4"/>
      <sheetName val="dynamic"/>
      <sheetName val="Hoja3"/>
      <sheetName val="PLAN DE ACCIÓN_2025"/>
      <sheetName val="PPTO_INV"/>
      <sheetName val="Recursos"/>
      <sheetName val="METAS"/>
      <sheetName val="BASE"/>
      <sheetName val="Hoja7"/>
      <sheetName val="Hoja6"/>
      <sheetName val="INVERSION"/>
      <sheetName val="REGISTRO (2)"/>
      <sheetName val="SPGI"/>
      <sheetName val="REGISTRO"/>
      <sheetName val="COMPILADO"/>
      <sheetName val="CONSOLIDADO"/>
      <sheetName val="RESULTADO"/>
      <sheetName val="ESTRUCTURA"/>
      <sheetName val="METAS ADMON"/>
      <sheetName val="Listas"/>
      <sheetName val="TECHOS "/>
      <sheetName val="Hoja de Trabajo_REDUCCIÓN"/>
      <sheetName val="Hoja de Trabajo_ADICIÓ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sheetName val="Plan de Acción 2025"/>
      <sheetName val="CONSOLIDADO_22sept"/>
      <sheetName val="Distribución"/>
      <sheetName val="Hoja16"/>
      <sheetName val="Tablib Dataset"/>
      <sheetName val="BD_Estructura"/>
      <sheetName val="Hoja2"/>
      <sheetName val="Recursos"/>
      <sheetName val="CONSOLIDADO_17mar"/>
      <sheetName val="Hoja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5"/>
      <sheetName val="Hoja4"/>
      <sheetName val="dynamic"/>
      <sheetName val="Hoja3"/>
      <sheetName val="BASE"/>
      <sheetName val="Hoja8"/>
      <sheetName val="Hoja7"/>
      <sheetName val="Hoja6"/>
      <sheetName val="INVERSION"/>
      <sheetName val="FORMULARIO"/>
      <sheetName val="Hoja9"/>
      <sheetName val="HONORARIOS"/>
      <sheetName val="FUN FONDANE"/>
      <sheetName val="FUN DANE"/>
      <sheetName val="Hoja14"/>
      <sheetName val="LLAVE"/>
      <sheetName val="INSUMOS"/>
      <sheetName val="Hoja18"/>
      <sheetName val="TECHOS "/>
      <sheetName val="METAS"/>
      <sheetName val="Hoja de Trabajo_REDUCCIÓN"/>
      <sheetName val="Hoja de Trabajo_ADICIÓN"/>
      <sheetName val="Hoja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LISTAS ID"/>
      <sheetName val="PLAN DE ACCION 2018 CONSOLIDADO"/>
      <sheetName val="1. DIRECCIÓN GENERAL"/>
      <sheetName val="2. SUBDIRECCIÓN GENERAL"/>
      <sheetName val="LISTAS"/>
      <sheetName val="LISTAS MIPG"/>
      <sheetName val="LISTAS PE"/>
      <sheetName val="LISTAS INTERNAS"/>
      <sheetName val="LISTAS ATRIBUTOS"/>
      <sheetName val="3. SECRETARIA GENERAL"/>
      <sheetName val="4. TERRITORIALES"/>
      <sheetName val="base"/>
    </sheetNames>
    <sheetDataSet>
      <sheetData sheetId="0"/>
      <sheetData sheetId="1"/>
      <sheetData sheetId="2"/>
      <sheetData sheetId="3"/>
      <sheetData sheetId="4"/>
      <sheetData sheetId="5">
        <row r="5">
          <cell r="B5" t="str">
            <v>Dirección General</v>
          </cell>
        </row>
      </sheetData>
      <sheetData sheetId="6"/>
      <sheetData sheetId="7">
        <row r="5">
          <cell r="B5" t="str">
            <v>1. Producción y Difusión Estadística</v>
          </cell>
        </row>
      </sheetData>
      <sheetData sheetId="8"/>
      <sheetData sheetId="9"/>
      <sheetData sheetId="10"/>
      <sheetData sheetId="1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ACTIVIDADES"/>
      <sheetName val="INVERSION"/>
      <sheetName val="DATOS"/>
      <sheetName val="FUNCIONAMIENTO"/>
      <sheetName val="INFO_FUNCIONAMIENTO"/>
      <sheetName val="BASE FUNC"/>
      <sheetName val="BASE"/>
      <sheetName val="INV_RESUMEN"/>
      <sheetName val="Hoja1"/>
      <sheetName val="Hoja2"/>
      <sheetName val="LISTAS"/>
      <sheetName val="LISTAS PE"/>
      <sheetName val="FORMATO DE REPROGRAMACION"/>
    </sheetNames>
    <sheetDataSet>
      <sheetData sheetId="0"/>
      <sheetData sheetId="1"/>
      <sheetData sheetId="2"/>
      <sheetData sheetId="3">
        <row r="2">
          <cell r="C2" t="str">
            <v>DANE_CENTRAL</v>
          </cell>
        </row>
      </sheetData>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ECP V3"/>
      <sheetName val="INFORMACIÓN"/>
      <sheetName val="BASE FUNC"/>
      <sheetName val="BD"/>
      <sheetName val="FUNC"/>
      <sheetName val="recomendaciones"/>
      <sheetName val="BASE"/>
      <sheetName val="DATOS"/>
      <sheetName val="LISTAS"/>
      <sheetName val="LISTAS PE"/>
    </sheetNames>
    <sheetDataSet>
      <sheetData sheetId="0"/>
      <sheetData sheetId="1"/>
      <sheetData sheetId="2">
        <row r="3">
          <cell r="A3" t="str">
            <v>IMPUESTOS</v>
          </cell>
        </row>
      </sheetData>
      <sheetData sheetId="3"/>
      <sheetData sheetId="4"/>
      <sheetData sheetId="5"/>
      <sheetData sheetId="6" refreshError="1"/>
      <sheetData sheetId="7" refreshError="1"/>
      <sheetData sheetId="8" refreshError="1"/>
      <sheetData sheetId="9" refreshError="1"/>
    </sheetDataSet>
  </externalBook>
</externalLink>
</file>

<file path=xl/persons/person.xml><?xml version="1.0" encoding="utf-8"?>
<personList xmlns="http://schemas.microsoft.com/office/spreadsheetml/2018/threadedcomments" xmlns:x="http://schemas.openxmlformats.org/spreadsheetml/2006/main">
  <person displayName="Yelitza Rubiano Martinez" id="{ECEB2487-1A8D-4058-9E10-DBD5054219C7}" userId="S::yrubianom@dane.gov.co::b1b97694-6db2-4483-9277-16f43a0d06c0"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Q239" dT="2025-07-04T17:01:56.21" personId="{ECEB2487-1A8D-4058-9E10-DBD5054219C7}" id="{15BF40D7-587D-4206-BF9D-930451E9CD12}">
    <text>Se corrigió la fórmula</text>
  </threadedComment>
</ThreadedComments>
</file>

<file path=xl/threadedComments/threadedComment2.xml><?xml version="1.0" encoding="utf-8"?>
<ThreadedComments xmlns="http://schemas.microsoft.com/office/spreadsheetml/2018/threadedcomments" xmlns:x="http://schemas.openxmlformats.org/spreadsheetml/2006/main">
  <threadedComment ref="AQ181" dT="2025-07-04T17:01:56.21" personId="{ECEB2487-1A8D-4058-9E10-DBD5054219C7}" id="{170012F3-B466-4133-9363-BBE2AED75068}">
    <text>Se corrigió la fórmula</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Documentos%20compartidos/Forms/AllItems.aspx%3fid=/sites/PlanesInstitucionales" TargetMode="External"/><Relationship Id="rId13" Type="http://schemas.openxmlformats.org/officeDocument/2006/relationships/hyperlink" Target="../../../:b:/r/sites/DANE_RepositoriodeEvidenciasProcesoGTE_0365/Documentos%20compartidos/PLAN%20DE%20ACCION%202025/OSIS_4/IV%20TRIMESTRE/PROYECTOS%20DE%20AUTOMATIZACI%25C3%2593N%202025.pdf%3fcsf=1&amp;web=1&amp;e=e0XouG" TargetMode="External"/><Relationship Id="rId18" Type="http://schemas.openxmlformats.org/officeDocument/2006/relationships/hyperlink" Target="https://www.dane.gov.co/files/operaciones/IPC/nov2025/anex-IPC-sinAlimentosRegulados-oct2025.xlsx" TargetMode="External"/><Relationship Id="rId26" Type="http://schemas.openxmlformats.org/officeDocument/2006/relationships/printerSettings" Target="../printerSettings/printerSettings1.bin"/><Relationship Id="rId3" Type="http://schemas.openxmlformats.org/officeDocument/2006/relationships/hyperlink" Target="../../../:b:/r/sites/DANE_RepositoriodeEvidenciasProcesoGTE_0365/Documentos%20compartidos/PLAN%20DE%20ACCION%202025/OSIS_6/II%20TRIMESTRE/Informe%20Trimestre%20Interoperabilidad.pdf%3fcsf=1&amp;web=1&amp;e=gupj4d" TargetMode="External"/><Relationship Id="rId21" Type="http://schemas.openxmlformats.org/officeDocument/2006/relationships/hyperlink" Target="../../../Documentos%20compartidos/Forms/AllItems.aspx" TargetMode="External"/><Relationship Id="rId7" Type="http://schemas.openxmlformats.org/officeDocument/2006/relationships/hyperlink" Target="../../../Documentos%20compartidos/Forms/AllItems.aspx" TargetMode="External"/><Relationship Id="rId12" Type="http://schemas.openxmlformats.org/officeDocument/2006/relationships/hyperlink" Target="../../../../../:b:/r/sites/PlanesInstitucionales-MetasHisttricasporrea2018-2022/Documentos%20compartidos/DIRECCIONES%20TERRITORIALES/Evidencias%20Planes%20Institucionales%202025/PAI/DT_04/II%20TRIMESTRE%202025%20-%20DTCOR/Taller_Microdatos_Datos_y_Actores_DANE%20V2.pdf?csf=1&amp;web=1&amp;e=Hs94VY" TargetMode="External"/><Relationship Id="rId17" Type="http://schemas.openxmlformats.org/officeDocument/2006/relationships/hyperlink" Target="https://www.dane.gov.co/index.php/estadisticas-por-tema/precios-y-costos/precio-promedio-de-bebidas-alcoholicas" TargetMode="External"/><Relationship Id="rId25" Type="http://schemas.openxmlformats.org/officeDocument/2006/relationships/hyperlink" Target="../../../:f:/r/sites/PlanesInstitucionales-MetasHisttricasporrea2018-2022/Documentos%20compartidos/DIRECCIONES%20TERRITORIALES/Evidencias%20Planes%20Institucionales%202025/PAI/DT_07/TRIMESTRE%204%3fcsf=1&amp;web=1&amp;e=eDfO41" TargetMode="External"/><Relationship Id="rId2" Type="http://schemas.openxmlformats.org/officeDocument/2006/relationships/hyperlink" Target="../../../:b:/r/sites/DANE_RepositoriodeEvidenciasProcesoGTE_0365/Documentos%20compartidos/PLAN%20DE%20ACCION%202025/OSIS_5/II%20TRIMESTRE/Informe%20segundo%20trimestre%20atenciona%20solicitudes.pdf%3fcsf=1&amp;web=1&amp;e=6sYoil" TargetMode="External"/><Relationship Id="rId16" Type="http://schemas.openxmlformats.org/officeDocument/2006/relationships/hyperlink" Target="../../../:b:/r/sites/DANE_RepositoriodeEvidenciasProcesoGTE_0365/Documentos%20compartidos/PLAN%20DE%20ACCION%202025/OSIS_19/IV%20TRIMESTRE/Informe%20web%20service%20Fedegan%20y%20SNR.pdf%3fcsf=1&amp;web=1&amp;e=xALFKS" TargetMode="External"/><Relationship Id="rId20" Type="http://schemas.openxmlformats.org/officeDocument/2006/relationships/hyperlink" Target="../../../Documentos%20compartidos/Forms/AllItems.aspx" TargetMode="External"/><Relationship Id="rId29" Type="http://schemas.openxmlformats.org/officeDocument/2006/relationships/comments" Target="../comments1.xml"/><Relationship Id="rId1" Type="http://schemas.openxmlformats.org/officeDocument/2006/relationships/hyperlink" Target="../../../:b:/r/sites/DANE_RepositoriodeEvidenciasProcesoGTE_0365/Documentos%20compartidos/PLAN%20DE%20ACCION%202025/OSIS_4/II%20TRIMESTRE/Informe_Trimestral_Servicios_Automatizacion_Junio2025.pdf%3fcsf=1&amp;web=1&amp;e=msOlqM" TargetMode="External"/><Relationship Id="rId6" Type="http://schemas.openxmlformats.org/officeDocument/2006/relationships/hyperlink" Target="https://www.dane.gov.co/index.php/estadisticas-por-tema/pobreza-y-condiciones-de-vida/pobreza-multidimensional" TargetMode="External"/><Relationship Id="rId11" Type="http://schemas.openxmlformats.org/officeDocument/2006/relationships/hyperlink" Target="../../../../../:b:/r/sites/PlanesInstitucionales-MetasHisttricasporrea2018-2022/Documentos%20compartidos/DIRECCIONES%20TERRITORIALES/Evidencias%20Planes%20Institucionales%202025/PAI/DT_05/II%20TRIMESTRE%202025%20-%20DTCOR/Metodolog&#195;&#173;a%20construcci&#195;&#179;n%20de%20Matriz%20de%20Indicadores.pdf?csf=1&amp;web=1&amp;e=KfBy6O" TargetMode="External"/><Relationship Id="rId24" Type="http://schemas.openxmlformats.org/officeDocument/2006/relationships/hyperlink" Target="../../../my%3fid=/personal/afvalenciar_dane_gov_co/Documents/PAI%202025/EMS%20segundo%20semestre%202025&amp;viewid=ba17c705-a713-4b29-94e6-96ba5d16ee6f&amp;login_hint=AFValenciaR@DANE.GOV.CO&amp;source=waffle" TargetMode="External"/><Relationship Id="rId5" Type="http://schemas.openxmlformats.org/officeDocument/2006/relationships/hyperlink" Target="../../../:b:/r/sites/DANE_RepositoriodeEvidenciasProcesoGTE_0365/Documentos%20compartidos/PLAN%20DE%20ACCION%202025/OSIS_19/II%20TRIMESTRE/Informe%20Trimestre%20Interoperabilidad%20meta%20Servicio%20Fedegan.pdf%3fcsf=1&amp;web=1&amp;e=DogWpF" TargetMode="External"/><Relationship Id="rId15" Type="http://schemas.openxmlformats.org/officeDocument/2006/relationships/hyperlink" Target="../../../:b:/r/sites/DANE_RepositoriodeEvidenciasProcesoGTE_0365/Documentos%20compartidos/PLAN%20DE%20ACCION%202025/OSIS_6/IV%20TRIMESTRE/Informe%20%20producto%20final%204%20nueva%20%20interoperabilidades%20%20.pdf%3fcsf=1&amp;web=1&amp;e=Cesil3" TargetMode="External"/><Relationship Id="rId23" Type="http://schemas.openxmlformats.org/officeDocument/2006/relationships/hyperlink" Target="../../../:f:/r/sites/PlanesInstitucionales-MetasHisttricasporrea2018-2022/Documentos%20compartidos/DIRECCIONES%20TERRITORIALES/Evidencias%20Planes%20Institucionales%202025/PAI/DT_05/IV%20TRIMESTRE%202025%20-%20DTCOR%3fcsf=1&amp;web=1&amp;e=W9kFLB" TargetMode="External"/><Relationship Id="rId28" Type="http://schemas.openxmlformats.org/officeDocument/2006/relationships/vmlDrawing" Target="../drawings/vmlDrawing1.vml"/><Relationship Id="rId10" Type="http://schemas.openxmlformats.org/officeDocument/2006/relationships/hyperlink" Target="../../../my%3fid=/personal/afvalenciar_dane_gov_co/Documents/Auditoria%20SIPSA%202025&amp;login_hint=afvalenciar@dane.gov.co&amp;source=waffle" TargetMode="External"/><Relationship Id="rId19" Type="http://schemas.openxmlformats.org/officeDocument/2006/relationships/hyperlink" Target="https://www.dane.gov.co/index.php/estadisticas-por-tema/pobreza-y-condiciones-de-vida/pobreza-monetaria" TargetMode="External"/><Relationship Id="rId4" Type="http://schemas.openxmlformats.org/officeDocument/2006/relationships/hyperlink" Target="../../../:b:/r/sites/DANE_RepositoriodeEvidenciasProcesoGTE_0365/Documentos%20compartidos/PLAN%20DE%20ACCION%202025/OSIS_7/II%20TRIMESTRE/Informe%20Trimestre%20Interoperabilidad%20XROAD.pdf%3fcsf=1&amp;web=1&amp;e=LiHqHi" TargetMode="External"/><Relationship Id="rId9" Type="http://schemas.openxmlformats.org/officeDocument/2006/relationships/hyperlink" Target="../../../Documentos%20compartidos/Forms/AllItems.aspx" TargetMode="External"/><Relationship Id="rId14" Type="http://schemas.openxmlformats.org/officeDocument/2006/relationships/hyperlink" Target="../../../:b:/r/sites/DANE_RepositoriodeEvidenciasProcesoGTE_0365/Documentos%20compartidos/PLAN%20DE%20ACCION%202025/OSIS_5/IV%20TRIMESTRE/INFORME%20CUARTO%20TRIMESTRE%20ATENCI%25C3%2593N%20A%20SOLICITUDES.pdf%3fcsf=1&amp;web=1&amp;e=BIl0jQ" TargetMode="External"/><Relationship Id="rId22" Type="http://schemas.openxmlformats.org/officeDocument/2006/relationships/hyperlink" Target="../../../:f:/r/sites/PlanesInstitucionales-MetasHisttricasporrea2018-2022/Documentos%20compartidos/DIRECCIONES%20TERRITORIALES/Evidencias%20Planes%20Institucionales%202025/PAI/DT_04/IV%20TRIMESTRE%202025%20-%20DTCOR%3fcsf=1&amp;web=1&amp;e=MG4FHz" TargetMode="External"/><Relationship Id="rId27" Type="http://schemas.openxmlformats.org/officeDocument/2006/relationships/drawing" Target="../drawings/drawing1.xml"/><Relationship Id="rId30"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hyperlink" Target="../../../Documentos%20compartidos/Forms/AllItems.aspx%3fid=/sites/PlanesInstitucionales" TargetMode="External"/><Relationship Id="rId13" Type="http://schemas.openxmlformats.org/officeDocument/2006/relationships/printerSettings" Target="../printerSettings/printerSettings3.bin"/><Relationship Id="rId3" Type="http://schemas.openxmlformats.org/officeDocument/2006/relationships/hyperlink" Target="../../../:b:/r/sites/DANE_RepositoriodeEvidenciasProcesoGTE_0365/Documentos%20compartidos/PLAN%20DE%20ACCION%202025/OSIS_6/II%20TRIMESTRE/Informe%20Trimestre%20Interoperabilidad.pdf%3fcsf=1&amp;web=1&amp;e=gupj4d" TargetMode="External"/><Relationship Id="rId7" Type="http://schemas.openxmlformats.org/officeDocument/2006/relationships/hyperlink" Target="../../../Documentos%20compartidos/Forms/AllItems.aspx" TargetMode="External"/><Relationship Id="rId12" Type="http://schemas.openxmlformats.org/officeDocument/2006/relationships/hyperlink" Target="../../../../../:b:/r/sites/PlanesInstitucionales-MetasHisttricasporrea2018-2022/Documentos%20compartidos/DIRECCIONES%20TERRITORIALES/Evidencias%20Planes%20Institucionales%202025/PAI/DT_04/II%20TRIMESTRE%202025%20-%20DTCOR/Taller_Microdatos_Datos_y_Actores_DANE%20V2.pdf?csf=1&amp;web=1&amp;e=Hs94VY" TargetMode="External"/><Relationship Id="rId17" Type="http://schemas.microsoft.com/office/2017/10/relationships/threadedComment" Target="../threadedComments/threadedComment2.xml"/><Relationship Id="rId2" Type="http://schemas.openxmlformats.org/officeDocument/2006/relationships/hyperlink" Target="../../../:b:/r/sites/DANE_RepositoriodeEvidenciasProcesoGTE_0365/Documentos%20compartidos/PLAN%20DE%20ACCION%202025/OSIS_5/II%20TRIMESTRE/Informe%20segundo%20trimestre%20atenciona%20solicitudes.pdf%3fcsf=1&amp;web=1&amp;e=6sYoil" TargetMode="External"/><Relationship Id="rId16" Type="http://schemas.openxmlformats.org/officeDocument/2006/relationships/comments" Target="../comments2.xml"/><Relationship Id="rId1" Type="http://schemas.openxmlformats.org/officeDocument/2006/relationships/hyperlink" Target="../../../:b:/r/sites/DANE_RepositoriodeEvidenciasProcesoGTE_0365/Documentos%20compartidos/PLAN%20DE%20ACCION%202025/OSIS_4/II%20TRIMESTRE/Informe_Trimestral_Servicios_Automatizacion_Junio2025.pdf%3fcsf=1&amp;web=1&amp;e=msOlqM" TargetMode="External"/><Relationship Id="rId6" Type="http://schemas.openxmlformats.org/officeDocument/2006/relationships/hyperlink" Target="https://www.dane.gov.co/index.php/estadisticas-por-tema/pobreza-y-condiciones-de-vida/pobreza-multidimensional" TargetMode="External"/><Relationship Id="rId11" Type="http://schemas.openxmlformats.org/officeDocument/2006/relationships/hyperlink" Target="../../../../../:b:/r/sites/PlanesInstitucionales-MetasHisttricasporrea2018-2022/Documentos%20compartidos/DIRECCIONES%20TERRITORIALES/Evidencias%20Planes%20Institucionales%202025/PAI/DT_05/II%20TRIMESTRE%202025%20-%20DTCOR/Metodolog&#195;&#173;a%20construcci&#195;&#179;n%20de%20Matriz%20de%20Indicadores.pdf?csf=1&amp;web=1&amp;e=KfBy6O" TargetMode="External"/><Relationship Id="rId5" Type="http://schemas.openxmlformats.org/officeDocument/2006/relationships/hyperlink" Target="../../../:b:/r/sites/DANE_RepositoriodeEvidenciasProcesoGTE_0365/Documentos%20compartidos/PLAN%20DE%20ACCION%202025/OSIS_19/II%20TRIMESTRE/Informe%20Trimestre%20Interoperabilidad%20meta%20Servicio%20Fedegan.pdf%3fcsf=1&amp;web=1&amp;e=DogWpF" TargetMode="External"/><Relationship Id="rId15" Type="http://schemas.openxmlformats.org/officeDocument/2006/relationships/vmlDrawing" Target="../drawings/vmlDrawing2.vml"/><Relationship Id="rId10" Type="http://schemas.openxmlformats.org/officeDocument/2006/relationships/hyperlink" Target="../../../my%3fid=/personal/afvalenciar_dane_gov_co/Documents/Auditoria%20SIPSA%202025&amp;login_hint=afvalenciar@dane.gov.co&amp;source=waffle" TargetMode="External"/><Relationship Id="rId4" Type="http://schemas.openxmlformats.org/officeDocument/2006/relationships/hyperlink" Target="../../../:b:/r/sites/DANE_RepositoriodeEvidenciasProcesoGTE_0365/Documentos%20compartidos/PLAN%20DE%20ACCION%202025/OSIS_7/II%20TRIMESTRE/Informe%20Trimestre%20Interoperabilidad%20XROAD.pdf%3fcsf=1&amp;web=1&amp;e=LiHqHi" TargetMode="External"/><Relationship Id="rId9" Type="http://schemas.openxmlformats.org/officeDocument/2006/relationships/hyperlink" Target="../../../Documentos%20compartidos/Forms/AllItems.aspx" TargetMode="External"/><Relationship Id="rId1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8" Type="http://schemas.openxmlformats.org/officeDocument/2006/relationships/hyperlink" Target="file:///\\systema20\Seral_PQRSD" TargetMode="External"/><Relationship Id="rId3" Type="http://schemas.openxmlformats.org/officeDocument/2006/relationships/hyperlink" Target="https://dane.isolucion.co/Documentacion/frmListadoMaestroDocumentos.aspx" TargetMode="External"/><Relationship Id="rId7" Type="http://schemas.openxmlformats.org/officeDocument/2006/relationships/hyperlink" Target="https://siwayuu.dane.gov.co/" TargetMode="External"/><Relationship Id="rId2" Type="http://schemas.openxmlformats.org/officeDocument/2006/relationships/hyperlink" Target="https://www.dane.gov.co/index.php/servicios-al-ciudadano/tramites/transparencia-y-acceso-a-la-informacion-publica/instrumentos-de-gestion-de-informacion-publica" TargetMode="External"/><Relationship Id="rId1" Type="http://schemas.openxmlformats.org/officeDocument/2006/relationships/hyperlink" Target="https://dane.isolucion.co/frmHome.aspx" TargetMode="External"/><Relationship Id="rId6" Type="http://schemas.openxmlformats.org/officeDocument/2006/relationships/hyperlink" Target="https://dane.isolucion.co/frmHome.aspx" TargetMode="External"/><Relationship Id="rId5" Type="http://schemas.openxmlformats.org/officeDocument/2006/relationships/hyperlink" Target="https://www.dane.gov.co/index.php/servicios-al-ciudadano/tramites/transparencia-y-acceso-a-la-informacion-publica/instrumentos-de-gestion-de-informacion-publica" TargetMode="External"/><Relationship Id="rId10" Type="http://schemas.openxmlformats.org/officeDocument/2006/relationships/drawing" Target="../drawings/drawing3.xml"/><Relationship Id="rId4" Type="http://schemas.openxmlformats.org/officeDocument/2006/relationships/hyperlink" Target="https://www.dane.gov.co/index.php/servicios-al-ciudadano/tramites/transparencia-y-acceso-a-la-informacion-publica/instrumentos-de-gestion-de-informacion-publica" TargetMode="External"/><Relationship Id="rId9" Type="http://schemas.openxmlformats.org/officeDocument/2006/relationships/hyperlink" Target="../../../osis/seguridad/Documentos%20compartidos/Forms/AllItems.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9B428-898D-494E-8FDB-1BA4F7A84CB2}">
  <sheetPr>
    <tabColor rgb="FFB6004B"/>
    <pageSetUpPr fitToPage="1"/>
  </sheetPr>
  <dimension ref="A1:BV359"/>
  <sheetViews>
    <sheetView tabSelected="1" zoomScale="66" zoomScaleNormal="66" workbookViewId="0">
      <selection activeCell="A7" sqref="A7"/>
    </sheetView>
  </sheetViews>
  <sheetFormatPr baseColWidth="10" defaultColWidth="11" defaultRowHeight="16.5" customHeight="1"/>
  <cols>
    <col min="1" max="1" width="9.36328125" style="101" bestFit="1" customWidth="1"/>
    <col min="2" max="2" width="40" style="100" customWidth="1"/>
    <col min="3" max="3" width="22.36328125" style="100" customWidth="1"/>
    <col min="4" max="4" width="36" style="101" customWidth="1"/>
    <col min="5" max="5" width="41.36328125" style="101" customWidth="1"/>
    <col min="6" max="6" width="27.36328125" style="101" customWidth="1"/>
    <col min="7" max="7" width="14.36328125" style="111" customWidth="1"/>
    <col min="8" max="8" width="56.36328125" style="101" customWidth="1"/>
    <col min="9" max="9" width="19.36328125" style="111" hidden="1" customWidth="1"/>
    <col min="10" max="10" width="16.36328125" style="111" hidden="1" customWidth="1"/>
    <col min="11" max="11" width="41.36328125" style="100" customWidth="1"/>
    <col min="12" max="12" width="36.36328125" style="100" customWidth="1"/>
    <col min="13" max="13" width="15" style="100" customWidth="1"/>
    <col min="14" max="14" width="16.36328125" style="100" customWidth="1"/>
    <col min="15" max="18" width="10.26953125" style="101" customWidth="1"/>
    <col min="19" max="19" width="22.36328125" style="101" customWidth="1"/>
    <col min="20" max="20" width="27.36328125" style="307" customWidth="1"/>
    <col min="21" max="21" width="43.26953125" style="815" customWidth="1"/>
    <col min="22" max="22" width="31" style="570" customWidth="1"/>
    <col min="23" max="27" width="21.90625" style="570" customWidth="1"/>
    <col min="28" max="35" width="21.90625" style="571" customWidth="1"/>
    <col min="36" max="36" width="28.26953125" style="571" customWidth="1"/>
    <col min="37" max="37" width="21.90625" style="571" customWidth="1"/>
    <col min="38" max="38" width="25.90625" style="571" customWidth="1"/>
    <col min="39" max="48" width="21.90625" style="571" customWidth="1"/>
    <col min="49" max="49" width="25.26953125" style="571" customWidth="1"/>
    <col min="50" max="50" width="27.08984375" style="571" customWidth="1"/>
    <col min="51" max="62" width="21.90625" style="571" customWidth="1"/>
    <col min="63" max="63" width="27.90625" style="571" customWidth="1"/>
    <col min="64" max="64" width="25.90625" style="570" customWidth="1"/>
    <col min="65" max="66" width="28.36328125" style="570" customWidth="1"/>
    <col min="67" max="67" width="11" style="100"/>
    <col min="68" max="68" width="16.90625" style="100" customWidth="1"/>
    <col min="69" max="69" width="14.7265625" style="100" customWidth="1"/>
    <col min="70" max="70" width="18.26953125" style="100" customWidth="1"/>
    <col min="71" max="71" width="19" style="100" customWidth="1"/>
    <col min="72" max="72" width="27.08984375" style="100" customWidth="1"/>
    <col min="73" max="73" width="19.26953125" style="100" customWidth="1"/>
    <col min="74" max="74" width="16" style="100" customWidth="1"/>
    <col min="75" max="16384" width="11" style="100"/>
  </cols>
  <sheetData>
    <row r="1" spans="1:74">
      <c r="B1" s="49"/>
      <c r="C1" s="48"/>
      <c r="D1" s="51"/>
      <c r="E1" s="51"/>
      <c r="F1" s="51"/>
      <c r="G1" s="50"/>
      <c r="H1" s="51"/>
      <c r="I1" s="50"/>
      <c r="J1" s="50"/>
      <c r="K1" s="49"/>
      <c r="L1" s="49"/>
      <c r="M1" s="49"/>
      <c r="N1" s="49"/>
      <c r="O1" s="51"/>
      <c r="P1" s="51"/>
      <c r="Q1" s="51"/>
      <c r="R1" s="51"/>
      <c r="S1" s="51"/>
      <c r="T1" s="304"/>
      <c r="U1" s="569"/>
    </row>
    <row r="2" spans="1:74" ht="53.25" customHeight="1">
      <c r="B2" s="1082"/>
      <c r="C2" s="1083" t="s">
        <v>0</v>
      </c>
      <c r="D2" s="1084"/>
      <c r="E2" s="1084"/>
      <c r="F2" s="1084"/>
      <c r="G2" s="1084"/>
      <c r="H2" s="1084"/>
      <c r="I2" s="1084"/>
      <c r="J2" s="1084"/>
      <c r="K2" s="1085"/>
      <c r="L2" s="1089" t="s">
        <v>1</v>
      </c>
      <c r="M2" s="1089"/>
      <c r="N2" s="1089"/>
      <c r="P2" s="65"/>
      <c r="Q2" s="65"/>
      <c r="R2" s="65"/>
      <c r="S2" s="66"/>
      <c r="T2" s="305"/>
      <c r="U2" s="572"/>
    </row>
    <row r="3" spans="1:74" ht="53.25" customHeight="1">
      <c r="B3" s="1082"/>
      <c r="C3" s="1086"/>
      <c r="D3" s="1087"/>
      <c r="E3" s="1087"/>
      <c r="F3" s="1087"/>
      <c r="G3" s="1087"/>
      <c r="H3" s="1087"/>
      <c r="I3" s="1087"/>
      <c r="J3" s="1087"/>
      <c r="K3" s="1088"/>
      <c r="L3" s="1089" t="s">
        <v>2</v>
      </c>
      <c r="M3" s="1089"/>
      <c r="N3" s="1089"/>
      <c r="P3" s="65"/>
      <c r="Q3" s="65"/>
      <c r="R3" s="65"/>
      <c r="S3" s="66"/>
      <c r="T3" s="305"/>
      <c r="U3" s="572"/>
    </row>
    <row r="4" spans="1:74" ht="17" thickBot="1">
      <c r="B4" s="47"/>
      <c r="C4" s="48"/>
      <c r="D4" s="51"/>
      <c r="E4" s="51"/>
      <c r="F4" s="51"/>
      <c r="G4" s="50"/>
      <c r="H4" s="51"/>
      <c r="I4" s="50"/>
      <c r="J4" s="50"/>
      <c r="K4" s="49"/>
      <c r="L4" s="49"/>
      <c r="M4" s="49"/>
      <c r="N4" s="49"/>
      <c r="O4" s="51"/>
      <c r="P4" s="51"/>
      <c r="Q4" s="51"/>
      <c r="R4" s="51"/>
      <c r="S4" s="51"/>
      <c r="T4" s="304"/>
      <c r="U4" s="569"/>
    </row>
    <row r="5" spans="1:74" ht="36.75" customHeight="1" thickBot="1">
      <c r="B5" s="1090" t="s">
        <v>3</v>
      </c>
      <c r="C5" s="1091"/>
      <c r="D5" s="1092" t="s">
        <v>4</v>
      </c>
      <c r="E5" s="1093"/>
      <c r="F5" s="1094"/>
      <c r="G5" s="1095" t="s">
        <v>5</v>
      </c>
      <c r="H5" s="1096"/>
      <c r="I5" s="1096"/>
      <c r="J5" s="1096"/>
      <c r="K5" s="1096"/>
      <c r="L5" s="1096"/>
      <c r="M5" s="1096"/>
      <c r="N5" s="1096"/>
      <c r="O5" s="1096"/>
      <c r="P5" s="1096"/>
      <c r="Q5" s="1096"/>
      <c r="R5" s="1097"/>
      <c r="S5" s="1120" t="s">
        <v>6</v>
      </c>
      <c r="T5" s="1121"/>
      <c r="U5" s="1121"/>
      <c r="V5" s="1121"/>
      <c r="W5" s="1121"/>
      <c r="X5" s="1122" t="s">
        <v>7</v>
      </c>
      <c r="Y5" s="1123"/>
      <c r="Z5" s="1123"/>
      <c r="AA5" s="1123"/>
      <c r="AB5" s="573"/>
      <c r="AC5" s="1124" t="s">
        <v>8</v>
      </c>
      <c r="AD5" s="1125"/>
      <c r="AE5" s="1125"/>
      <c r="AF5" s="1125"/>
      <c r="AG5" s="1125"/>
      <c r="AH5" s="1125"/>
      <c r="AI5" s="1125"/>
      <c r="AJ5" s="1126"/>
      <c r="AK5" s="1126"/>
      <c r="AL5" s="1126"/>
      <c r="AM5" s="1125"/>
      <c r="AN5" s="1125"/>
      <c r="AO5" s="573"/>
      <c r="AP5" s="1124" t="s">
        <v>9</v>
      </c>
      <c r="AQ5" s="1125"/>
      <c r="AR5" s="1125"/>
      <c r="AS5" s="1125"/>
      <c r="AT5" s="1125"/>
      <c r="AU5" s="1125"/>
      <c r="AV5" s="1125"/>
      <c r="AW5" s="1126"/>
      <c r="AX5" s="1126"/>
      <c r="AY5" s="1126"/>
      <c r="AZ5" s="1125"/>
      <c r="BA5" s="1125"/>
      <c r="BB5" s="573"/>
      <c r="BC5" s="1127" t="s">
        <v>10</v>
      </c>
      <c r="BD5" s="1126"/>
      <c r="BE5" s="1126"/>
      <c r="BF5" s="1126"/>
      <c r="BG5" s="1126"/>
      <c r="BH5" s="1126"/>
      <c r="BI5" s="1126"/>
      <c r="BJ5" s="1126"/>
      <c r="BK5" s="1126"/>
      <c r="BL5" s="1126"/>
      <c r="BM5" s="1126"/>
      <c r="BN5" s="1126"/>
      <c r="BP5" s="1124" t="s">
        <v>11</v>
      </c>
      <c r="BQ5" s="1125"/>
      <c r="BR5" s="1125"/>
      <c r="BS5" s="1125"/>
      <c r="BT5" s="1125"/>
      <c r="BU5" s="1125"/>
      <c r="BV5" s="1125"/>
    </row>
    <row r="6" spans="1:74" s="101" customFormat="1" ht="66.5" thickBot="1">
      <c r="B6" s="54" t="s">
        <v>12</v>
      </c>
      <c r="C6" s="54" t="s">
        <v>13</v>
      </c>
      <c r="D6" s="1113" t="s">
        <v>14</v>
      </c>
      <c r="E6" s="1114"/>
      <c r="F6" s="60" t="s">
        <v>15</v>
      </c>
      <c r="G6" s="30" t="s">
        <v>16</v>
      </c>
      <c r="H6" s="29" t="s">
        <v>17</v>
      </c>
      <c r="I6" s="30" t="s">
        <v>18</v>
      </c>
      <c r="J6" s="30" t="s">
        <v>19</v>
      </c>
      <c r="K6" s="29" t="s">
        <v>20</v>
      </c>
      <c r="L6" s="29" t="s">
        <v>21</v>
      </c>
      <c r="M6" s="31" t="s">
        <v>22</v>
      </c>
      <c r="N6" s="32" t="s">
        <v>23</v>
      </c>
      <c r="O6" s="1115" t="s">
        <v>24</v>
      </c>
      <c r="P6" s="1116"/>
      <c r="Q6" s="1116"/>
      <c r="R6" s="1117"/>
      <c r="S6" s="35" t="s">
        <v>25</v>
      </c>
      <c r="T6" s="574" t="s">
        <v>26</v>
      </c>
      <c r="U6" s="34" t="s">
        <v>27</v>
      </c>
      <c r="V6" s="35" t="s">
        <v>28</v>
      </c>
      <c r="W6" s="575" t="s">
        <v>29</v>
      </c>
      <c r="X6" s="36" t="s">
        <v>30</v>
      </c>
      <c r="Y6" s="36" t="s">
        <v>31</v>
      </c>
      <c r="Z6" s="36" t="s">
        <v>32</v>
      </c>
      <c r="AA6" s="36" t="s">
        <v>33</v>
      </c>
      <c r="AB6" s="576"/>
      <c r="AC6" s="69" t="s">
        <v>34</v>
      </c>
      <c r="AD6" s="1118" t="s">
        <v>35</v>
      </c>
      <c r="AE6" s="1119"/>
      <c r="AF6" s="70" t="s">
        <v>36</v>
      </c>
      <c r="AG6" s="71" t="s">
        <v>37</v>
      </c>
      <c r="AH6" s="72" t="s">
        <v>38</v>
      </c>
      <c r="AI6" s="73" t="s">
        <v>39</v>
      </c>
      <c r="AJ6" s="74" t="s">
        <v>40</v>
      </c>
      <c r="AK6" s="74" t="s">
        <v>41</v>
      </c>
      <c r="AL6" s="75" t="s">
        <v>42</v>
      </c>
      <c r="AM6" s="75" t="s">
        <v>43</v>
      </c>
      <c r="AN6" s="76" t="s">
        <v>44</v>
      </c>
      <c r="AO6" s="576"/>
      <c r="AP6" s="69" t="s">
        <v>34</v>
      </c>
      <c r="AQ6" s="1118" t="s">
        <v>35</v>
      </c>
      <c r="AR6" s="1119"/>
      <c r="AS6" s="70" t="s">
        <v>36</v>
      </c>
      <c r="AT6" s="71" t="s">
        <v>37</v>
      </c>
      <c r="AU6" s="72" t="s">
        <v>38</v>
      </c>
      <c r="AV6" s="73" t="s">
        <v>39</v>
      </c>
      <c r="AW6" s="74" t="s">
        <v>40</v>
      </c>
      <c r="AX6" s="74" t="s">
        <v>41</v>
      </c>
      <c r="AY6" s="75" t="s">
        <v>42</v>
      </c>
      <c r="AZ6" s="75" t="s">
        <v>43</v>
      </c>
      <c r="BA6" s="76" t="s">
        <v>44</v>
      </c>
      <c r="BB6" s="576"/>
      <c r="BC6" s="69" t="s">
        <v>34</v>
      </c>
      <c r="BD6" s="1118" t="s">
        <v>35</v>
      </c>
      <c r="BE6" s="1119"/>
      <c r="BF6" s="70" t="s">
        <v>36</v>
      </c>
      <c r="BG6" s="71" t="s">
        <v>37</v>
      </c>
      <c r="BH6" s="72" t="s">
        <v>38</v>
      </c>
      <c r="BI6" s="73" t="s">
        <v>39</v>
      </c>
      <c r="BJ6" s="74" t="s">
        <v>40</v>
      </c>
      <c r="BK6" s="74" t="s">
        <v>41</v>
      </c>
      <c r="BL6" s="75" t="s">
        <v>42</v>
      </c>
      <c r="BM6" s="75" t="s">
        <v>43</v>
      </c>
      <c r="BN6" s="76" t="s">
        <v>44</v>
      </c>
      <c r="BP6" s="69" t="s">
        <v>34</v>
      </c>
      <c r="BQ6" s="1118" t="s">
        <v>35</v>
      </c>
      <c r="BR6" s="1119"/>
      <c r="BS6" s="70" t="s">
        <v>36</v>
      </c>
      <c r="BT6" s="71" t="s">
        <v>37</v>
      </c>
      <c r="BU6" s="72" t="s">
        <v>38</v>
      </c>
      <c r="BV6" s="73" t="s">
        <v>39</v>
      </c>
    </row>
    <row r="7" spans="1:74" ht="57.75" customHeight="1">
      <c r="B7" s="52" t="s">
        <v>45</v>
      </c>
      <c r="C7" s="3" t="s">
        <v>46</v>
      </c>
      <c r="D7" s="62" t="s">
        <v>47</v>
      </c>
      <c r="E7" s="63" t="s">
        <v>48</v>
      </c>
      <c r="F7" s="64" t="s">
        <v>49</v>
      </c>
      <c r="G7" s="4" t="s">
        <v>50</v>
      </c>
      <c r="H7" s="8" t="s">
        <v>51</v>
      </c>
      <c r="I7" s="8" t="s">
        <v>52</v>
      </c>
      <c r="J7" s="9" t="s">
        <v>53</v>
      </c>
      <c r="K7" s="5" t="s">
        <v>54</v>
      </c>
      <c r="L7" s="1" t="s">
        <v>55</v>
      </c>
      <c r="M7" s="577" t="s">
        <v>56</v>
      </c>
      <c r="N7" s="577" t="s">
        <v>56</v>
      </c>
      <c r="O7" s="37" t="s">
        <v>57</v>
      </c>
      <c r="P7" s="37" t="s">
        <v>58</v>
      </c>
      <c r="Q7" s="37" t="s">
        <v>59</v>
      </c>
      <c r="R7" s="578" t="s">
        <v>60</v>
      </c>
      <c r="S7" s="57" t="s">
        <v>61</v>
      </c>
      <c r="T7" s="579" t="s">
        <v>62</v>
      </c>
      <c r="U7" s="57" t="s">
        <v>63</v>
      </c>
      <c r="V7" s="580" t="s">
        <v>28</v>
      </c>
      <c r="W7" s="581" t="s">
        <v>64</v>
      </c>
      <c r="X7" s="6" t="s">
        <v>65</v>
      </c>
      <c r="Y7" s="7" t="s">
        <v>66</v>
      </c>
      <c r="Z7" s="7" t="s">
        <v>67</v>
      </c>
      <c r="AA7" s="7" t="s">
        <v>68</v>
      </c>
      <c r="AB7" s="582"/>
      <c r="AC7" s="82" t="s">
        <v>69</v>
      </c>
      <c r="AD7" s="83" t="s">
        <v>70</v>
      </c>
      <c r="AE7" s="84" t="s">
        <v>71</v>
      </c>
      <c r="AF7" s="85" t="s">
        <v>72</v>
      </c>
      <c r="AG7" s="86" t="s">
        <v>73</v>
      </c>
      <c r="AH7" s="87" t="s">
        <v>74</v>
      </c>
      <c r="AI7" s="88" t="s">
        <v>75</v>
      </c>
      <c r="AJ7" s="89" t="s">
        <v>76</v>
      </c>
      <c r="AK7" s="89" t="s">
        <v>77</v>
      </c>
      <c r="AL7" s="90" t="s">
        <v>78</v>
      </c>
      <c r="AM7" s="90" t="s">
        <v>78</v>
      </c>
      <c r="AN7" s="83" t="s">
        <v>78</v>
      </c>
      <c r="AO7" s="583"/>
      <c r="AP7" s="82" t="s">
        <v>69</v>
      </c>
      <c r="AQ7" s="83" t="s">
        <v>70</v>
      </c>
      <c r="AR7" s="84" t="s">
        <v>71</v>
      </c>
      <c r="AS7" s="85" t="s">
        <v>72</v>
      </c>
      <c r="AT7" s="86" t="s">
        <v>73</v>
      </c>
      <c r="AU7" s="87" t="s">
        <v>74</v>
      </c>
      <c r="AV7" s="88" t="s">
        <v>75</v>
      </c>
      <c r="AW7" s="89" t="s">
        <v>76</v>
      </c>
      <c r="AX7" s="89" t="s">
        <v>77</v>
      </c>
      <c r="AY7" s="90" t="s">
        <v>78</v>
      </c>
      <c r="AZ7" s="90" t="s">
        <v>78</v>
      </c>
      <c r="BA7" s="83" t="s">
        <v>78</v>
      </c>
      <c r="BB7" s="583"/>
      <c r="BC7" s="82" t="s">
        <v>69</v>
      </c>
      <c r="BD7" s="83" t="s">
        <v>70</v>
      </c>
      <c r="BE7" s="84" t="s">
        <v>71</v>
      </c>
      <c r="BF7" s="85" t="s">
        <v>72</v>
      </c>
      <c r="BG7" s="86" t="s">
        <v>73</v>
      </c>
      <c r="BH7" s="87" t="s">
        <v>74</v>
      </c>
      <c r="BI7" s="88" t="s">
        <v>75</v>
      </c>
      <c r="BJ7" s="584" t="s">
        <v>76</v>
      </c>
      <c r="BK7" s="584" t="s">
        <v>77</v>
      </c>
      <c r="BL7" s="90" t="s">
        <v>78</v>
      </c>
      <c r="BM7" s="90" t="s">
        <v>78</v>
      </c>
      <c r="BN7" s="83" t="s">
        <v>78</v>
      </c>
      <c r="BP7" s="82" t="s">
        <v>69</v>
      </c>
      <c r="BQ7" s="83" t="s">
        <v>70</v>
      </c>
      <c r="BR7" s="84" t="s">
        <v>71</v>
      </c>
      <c r="BS7" s="85" t="s">
        <v>72</v>
      </c>
      <c r="BT7" s="86" t="s">
        <v>73</v>
      </c>
      <c r="BU7" s="87" t="s">
        <v>74</v>
      </c>
      <c r="BV7" s="88" t="s">
        <v>75</v>
      </c>
    </row>
    <row r="8" spans="1:74" s="611" customFormat="1" ht="82.5" customHeight="1">
      <c r="A8" s="585"/>
      <c r="B8" s="586" t="s">
        <v>79</v>
      </c>
      <c r="C8" s="587" t="s">
        <v>80</v>
      </c>
      <c r="D8" s="588" t="s">
        <v>81</v>
      </c>
      <c r="E8" s="589" t="s">
        <v>82</v>
      </c>
      <c r="F8" s="588" t="s">
        <v>83</v>
      </c>
      <c r="G8" s="590">
        <v>0.2</v>
      </c>
      <c r="H8" s="591" t="s">
        <v>84</v>
      </c>
      <c r="I8" s="592" t="s">
        <v>85</v>
      </c>
      <c r="J8" s="592" t="s">
        <v>86</v>
      </c>
      <c r="K8" s="593" t="s">
        <v>87</v>
      </c>
      <c r="L8" s="593" t="s">
        <v>88</v>
      </c>
      <c r="M8" s="594" t="s">
        <v>89</v>
      </c>
      <c r="N8" s="595">
        <v>45838</v>
      </c>
      <c r="O8" s="596">
        <v>0.1</v>
      </c>
      <c r="P8" s="596">
        <v>0.2</v>
      </c>
      <c r="Q8" s="596">
        <v>0</v>
      </c>
      <c r="R8" s="597">
        <v>0</v>
      </c>
      <c r="S8" s="592" t="s">
        <v>90</v>
      </c>
      <c r="T8" s="598">
        <v>4898092</v>
      </c>
      <c r="U8" s="599" t="s">
        <v>91</v>
      </c>
      <c r="V8" s="599" t="s">
        <v>91</v>
      </c>
      <c r="W8" s="600">
        <v>0</v>
      </c>
      <c r="X8" s="234" t="s">
        <v>92</v>
      </c>
      <c r="Y8" s="234" t="s">
        <v>91</v>
      </c>
      <c r="Z8" s="234" t="s">
        <v>93</v>
      </c>
      <c r="AA8" s="67" t="s">
        <v>94</v>
      </c>
      <c r="AB8" s="601"/>
      <c r="AC8" s="112">
        <v>0.2</v>
      </c>
      <c r="AD8" s="602">
        <v>1</v>
      </c>
      <c r="AE8" s="241" t="s">
        <v>95</v>
      </c>
      <c r="AF8" s="145" t="s">
        <v>96</v>
      </c>
      <c r="AG8" s="145" t="s">
        <v>97</v>
      </c>
      <c r="AH8" s="242" t="s">
        <v>91</v>
      </c>
      <c r="AI8" s="80" t="s">
        <v>98</v>
      </c>
      <c r="AJ8" s="155">
        <v>4898092</v>
      </c>
      <c r="AK8" s="155">
        <v>1224523</v>
      </c>
      <c r="AL8" s="156">
        <v>82571428</v>
      </c>
      <c r="AM8" s="156">
        <v>74866794</v>
      </c>
      <c r="AN8" s="156">
        <v>3983338</v>
      </c>
      <c r="AO8" s="603"/>
      <c r="AP8" s="971"/>
      <c r="AQ8" s="972">
        <v>1</v>
      </c>
      <c r="AR8" s="973" t="s">
        <v>95</v>
      </c>
      <c r="AS8" s="974" t="s">
        <v>99</v>
      </c>
      <c r="AT8" s="974" t="s">
        <v>91</v>
      </c>
      <c r="AU8" s="974" t="s">
        <v>91</v>
      </c>
      <c r="AV8" s="975" t="s">
        <v>100</v>
      </c>
      <c r="AW8" s="330">
        <v>4898092</v>
      </c>
      <c r="AX8" s="330">
        <v>4898092</v>
      </c>
      <c r="AY8" s="403">
        <v>82571428</v>
      </c>
      <c r="AZ8" s="404">
        <v>74699820</v>
      </c>
      <c r="BA8" s="405">
        <v>25070082</v>
      </c>
      <c r="BB8" s="603"/>
      <c r="BC8" s="926"/>
      <c r="BD8" s="927" t="s">
        <v>101</v>
      </c>
      <c r="BE8" s="928" t="s">
        <v>102</v>
      </c>
      <c r="BF8" s="929" t="s">
        <v>99</v>
      </c>
      <c r="BG8" s="930" t="s">
        <v>91</v>
      </c>
      <c r="BH8" s="931" t="s">
        <v>91</v>
      </c>
      <c r="BI8" s="932" t="s">
        <v>100</v>
      </c>
      <c r="BJ8" s="608">
        <v>4898092</v>
      </c>
      <c r="BK8" s="609">
        <v>4898092</v>
      </c>
      <c r="BL8" s="610">
        <f>+W8</f>
        <v>0</v>
      </c>
      <c r="BM8" s="600">
        <v>0</v>
      </c>
      <c r="BN8" s="600">
        <v>0</v>
      </c>
      <c r="BP8" s="971">
        <v>0.2</v>
      </c>
      <c r="BQ8" s="972">
        <v>1</v>
      </c>
      <c r="BR8" s="973" t="s">
        <v>95</v>
      </c>
      <c r="BS8" s="605" t="s">
        <v>99</v>
      </c>
      <c r="BT8" s="242" t="s">
        <v>91</v>
      </c>
      <c r="BU8" s="144" t="s">
        <v>91</v>
      </c>
      <c r="BV8" s="80" t="s">
        <v>100</v>
      </c>
    </row>
    <row r="9" spans="1:74" s="611" customFormat="1" ht="50.15" customHeight="1">
      <c r="A9" s="585"/>
      <c r="B9" s="586" t="s">
        <v>79</v>
      </c>
      <c r="C9" s="587" t="s">
        <v>103</v>
      </c>
      <c r="D9" s="588" t="s">
        <v>81</v>
      </c>
      <c r="E9" s="589" t="s">
        <v>104</v>
      </c>
      <c r="F9" s="588" t="s">
        <v>83</v>
      </c>
      <c r="G9" s="590">
        <v>1</v>
      </c>
      <c r="H9" s="591" t="s">
        <v>105</v>
      </c>
      <c r="I9" s="592" t="s">
        <v>85</v>
      </c>
      <c r="J9" s="592" t="s">
        <v>86</v>
      </c>
      <c r="K9" s="593" t="s">
        <v>106</v>
      </c>
      <c r="L9" s="593" t="s">
        <v>107</v>
      </c>
      <c r="M9" s="594" t="s">
        <v>89</v>
      </c>
      <c r="N9" s="595">
        <v>46021</v>
      </c>
      <c r="O9" s="596">
        <v>0.1</v>
      </c>
      <c r="P9" s="596">
        <v>0.5</v>
      </c>
      <c r="Q9" s="596">
        <v>0.8</v>
      </c>
      <c r="R9" s="597">
        <v>1</v>
      </c>
      <c r="S9" s="592" t="s">
        <v>108</v>
      </c>
      <c r="T9" s="598">
        <v>4898092</v>
      </c>
      <c r="U9" s="612" t="s">
        <v>109</v>
      </c>
      <c r="V9" s="613" t="s">
        <v>110</v>
      </c>
      <c r="W9" s="614">
        <v>113921746.32499999</v>
      </c>
      <c r="X9" s="234" t="s">
        <v>92</v>
      </c>
      <c r="Y9" s="234" t="s">
        <v>91</v>
      </c>
      <c r="Z9" s="234" t="s">
        <v>93</v>
      </c>
      <c r="AA9" s="67" t="s">
        <v>94</v>
      </c>
      <c r="AB9" s="615"/>
      <c r="AC9" s="112">
        <v>0.1</v>
      </c>
      <c r="AD9" s="602">
        <v>1</v>
      </c>
      <c r="AE9" s="241" t="s">
        <v>95</v>
      </c>
      <c r="AF9" s="145" t="s">
        <v>111</v>
      </c>
      <c r="AG9" s="145" t="s">
        <v>97</v>
      </c>
      <c r="AH9" s="242" t="s">
        <v>91</v>
      </c>
      <c r="AI9" s="80" t="s">
        <v>100</v>
      </c>
      <c r="AJ9" s="155">
        <v>4898092</v>
      </c>
      <c r="AK9" s="155">
        <v>1224523</v>
      </c>
      <c r="AL9" s="339">
        <v>82571428</v>
      </c>
      <c r="AM9" s="339">
        <v>74866794</v>
      </c>
      <c r="AN9" s="339">
        <v>3983338</v>
      </c>
      <c r="AO9" s="603"/>
      <c r="AP9" s="971">
        <v>0.5</v>
      </c>
      <c r="AQ9" s="972">
        <v>1</v>
      </c>
      <c r="AR9" s="973" t="s">
        <v>95</v>
      </c>
      <c r="AS9" s="976" t="s">
        <v>112</v>
      </c>
      <c r="AT9" s="902" t="s">
        <v>113</v>
      </c>
      <c r="AU9" s="974" t="s">
        <v>91</v>
      </c>
      <c r="AV9" s="975" t="s">
        <v>98</v>
      </c>
      <c r="AW9" s="330">
        <v>4898092</v>
      </c>
      <c r="AX9" s="406">
        <v>2449046</v>
      </c>
      <c r="AY9" s="403">
        <v>82571428</v>
      </c>
      <c r="AZ9" s="404">
        <v>74699820</v>
      </c>
      <c r="BA9" s="405">
        <v>25070082</v>
      </c>
      <c r="BB9" s="603"/>
      <c r="BC9" s="926">
        <v>0.8</v>
      </c>
      <c r="BD9" s="927">
        <v>1</v>
      </c>
      <c r="BE9" s="928" t="s">
        <v>95</v>
      </c>
      <c r="BF9" s="933" t="s">
        <v>114</v>
      </c>
      <c r="BG9" s="933" t="s">
        <v>115</v>
      </c>
      <c r="BH9" s="931" t="s">
        <v>91</v>
      </c>
      <c r="BI9" s="932" t="s">
        <v>98</v>
      </c>
      <c r="BJ9" s="617">
        <v>4898092</v>
      </c>
      <c r="BK9" s="617">
        <v>3673569</v>
      </c>
      <c r="BL9" s="617">
        <f t="shared" ref="BL9:BL72" si="0">+W9</f>
        <v>113921746.32499999</v>
      </c>
      <c r="BM9" s="617">
        <v>110716666.33500001</v>
      </c>
      <c r="BN9" s="617">
        <v>68716666.335000008</v>
      </c>
      <c r="BP9" s="98">
        <v>1</v>
      </c>
      <c r="BQ9" s="77">
        <f t="shared" ref="BQ9:BQ17" si="1">+IF($BP9=0,"No Aplica",IF($BP9/$R9&gt;=100%,100%,$BP9/$R9))</f>
        <v>1</v>
      </c>
      <c r="BR9" s="78" t="str">
        <f t="shared" ref="BR9:BR21" si="2">IF(ISTEXT(BQ9),"No reporta avance en el periodo",IF(BQ9&lt;=69%,"Avance insuficiente",IF(BQ9&gt;95%,"Avance satisfactorio",IF(BQ9&gt;70%,"Avance suficiente",IF(BQ9&lt;94%,"Avance suficiente",0)))))</f>
        <v>Avance satisfactorio</v>
      </c>
      <c r="BS9" s="1063" t="s">
        <v>116</v>
      </c>
      <c r="BT9" s="375" t="s">
        <v>117</v>
      </c>
      <c r="BU9" s="144" t="s">
        <v>91</v>
      </c>
      <c r="BV9" s="80" t="str">
        <f t="shared" ref="BV9:BV21" si="3">+IF(BP9="Terminado","Terminado",IF($BP9&gt;=$G9,"Terminado","En Gestión"))</f>
        <v>Terminado</v>
      </c>
    </row>
    <row r="10" spans="1:74" s="611" customFormat="1" ht="50.15" customHeight="1">
      <c r="A10" s="585"/>
      <c r="B10" s="586" t="s">
        <v>79</v>
      </c>
      <c r="C10" s="587" t="s">
        <v>118</v>
      </c>
      <c r="D10" s="588" t="s">
        <v>119</v>
      </c>
      <c r="E10" s="589" t="s">
        <v>120</v>
      </c>
      <c r="F10" s="588" t="s">
        <v>83</v>
      </c>
      <c r="G10" s="590">
        <v>1</v>
      </c>
      <c r="H10" s="591" t="s">
        <v>121</v>
      </c>
      <c r="I10" s="592" t="s">
        <v>85</v>
      </c>
      <c r="J10" s="592" t="s">
        <v>86</v>
      </c>
      <c r="K10" s="593" t="s">
        <v>122</v>
      </c>
      <c r="L10" s="593" t="s">
        <v>123</v>
      </c>
      <c r="M10" s="594" t="s">
        <v>89</v>
      </c>
      <c r="N10" s="595">
        <v>46021</v>
      </c>
      <c r="O10" s="596">
        <v>0.1</v>
      </c>
      <c r="P10" s="596">
        <v>0.5</v>
      </c>
      <c r="Q10" s="596">
        <v>0.8</v>
      </c>
      <c r="R10" s="597">
        <v>1</v>
      </c>
      <c r="S10" s="592" t="s">
        <v>108</v>
      </c>
      <c r="T10" s="598">
        <v>5672678</v>
      </c>
      <c r="U10" s="612" t="s">
        <v>109</v>
      </c>
      <c r="V10" s="613" t="s">
        <v>110</v>
      </c>
      <c r="W10" s="614">
        <v>99280601.670000002</v>
      </c>
      <c r="X10" s="234" t="s">
        <v>92</v>
      </c>
      <c r="Y10" s="234" t="s">
        <v>91</v>
      </c>
      <c r="Z10" s="234" t="s">
        <v>93</v>
      </c>
      <c r="AA10" s="67" t="s">
        <v>91</v>
      </c>
      <c r="AB10" s="615"/>
      <c r="AC10" s="112">
        <v>0.1</v>
      </c>
      <c r="AD10" s="602">
        <v>1</v>
      </c>
      <c r="AE10" s="241" t="s">
        <v>95</v>
      </c>
      <c r="AF10" s="145" t="s">
        <v>124</v>
      </c>
      <c r="AG10" s="145" t="s">
        <v>125</v>
      </c>
      <c r="AH10" s="242" t="s">
        <v>91</v>
      </c>
      <c r="AI10" s="80" t="s">
        <v>98</v>
      </c>
      <c r="AJ10" s="155">
        <v>5672678</v>
      </c>
      <c r="AK10" s="155">
        <v>1418169.5</v>
      </c>
      <c r="AL10" s="339">
        <v>82571428</v>
      </c>
      <c r="AM10" s="339">
        <v>74866794</v>
      </c>
      <c r="AN10" s="339">
        <v>3983338</v>
      </c>
      <c r="AO10" s="603"/>
      <c r="AP10" s="971">
        <v>0.5</v>
      </c>
      <c r="AQ10" s="972">
        <v>1</v>
      </c>
      <c r="AR10" s="973" t="s">
        <v>95</v>
      </c>
      <c r="AS10" s="976" t="s">
        <v>126</v>
      </c>
      <c r="AT10" s="976" t="s">
        <v>127</v>
      </c>
      <c r="AU10" s="974" t="s">
        <v>91</v>
      </c>
      <c r="AV10" s="975" t="s">
        <v>98</v>
      </c>
      <c r="AW10" s="330">
        <v>5672678</v>
      </c>
      <c r="AX10" s="406">
        <v>2836339</v>
      </c>
      <c r="AY10" s="403">
        <v>82571428</v>
      </c>
      <c r="AZ10" s="404">
        <v>74699820</v>
      </c>
      <c r="BA10" s="405">
        <v>25070082</v>
      </c>
      <c r="BB10" s="603"/>
      <c r="BC10" s="926">
        <v>0.8</v>
      </c>
      <c r="BD10" s="927">
        <v>1</v>
      </c>
      <c r="BE10" s="928" t="s">
        <v>95</v>
      </c>
      <c r="BF10" s="933" t="s">
        <v>128</v>
      </c>
      <c r="BG10" s="933" t="s">
        <v>129</v>
      </c>
      <c r="BH10" s="931" t="s">
        <v>91</v>
      </c>
      <c r="BI10" s="932" t="s">
        <v>98</v>
      </c>
      <c r="BJ10" s="617">
        <v>4898092</v>
      </c>
      <c r="BK10" s="618">
        <v>3673569</v>
      </c>
      <c r="BL10" s="609">
        <f t="shared" si="0"/>
        <v>99280601.670000002</v>
      </c>
      <c r="BM10" s="609">
        <v>72207153</v>
      </c>
      <c r="BN10" s="609">
        <v>45627833</v>
      </c>
      <c r="BP10" s="98">
        <v>1</v>
      </c>
      <c r="BQ10" s="77">
        <f t="shared" si="1"/>
        <v>1</v>
      </c>
      <c r="BR10" s="78" t="str">
        <f t="shared" si="2"/>
        <v>Avance satisfactorio</v>
      </c>
      <c r="BS10" s="1064" t="s">
        <v>130</v>
      </c>
      <c r="BT10" s="375" t="s">
        <v>131</v>
      </c>
      <c r="BU10" s="144" t="s">
        <v>91</v>
      </c>
      <c r="BV10" s="80" t="str">
        <f t="shared" si="3"/>
        <v>Terminado</v>
      </c>
    </row>
    <row r="11" spans="1:74" s="611" customFormat="1" ht="50.15" customHeight="1">
      <c r="A11" s="585"/>
      <c r="B11" s="619" t="s">
        <v>79</v>
      </c>
      <c r="C11" s="587" t="s">
        <v>132</v>
      </c>
      <c r="D11" s="588" t="s">
        <v>133</v>
      </c>
      <c r="E11" s="620" t="s">
        <v>134</v>
      </c>
      <c r="F11" s="588" t="s">
        <v>83</v>
      </c>
      <c r="G11" s="590">
        <v>1</v>
      </c>
      <c r="H11" s="621" t="s">
        <v>135</v>
      </c>
      <c r="I11" s="622" t="s">
        <v>85</v>
      </c>
      <c r="J11" s="622" t="s">
        <v>86</v>
      </c>
      <c r="K11" s="623" t="s">
        <v>136</v>
      </c>
      <c r="L11" s="624" t="s">
        <v>137</v>
      </c>
      <c r="M11" s="595">
        <v>45748</v>
      </c>
      <c r="N11" s="595">
        <v>46021</v>
      </c>
      <c r="O11" s="625">
        <v>0</v>
      </c>
      <c r="P11" s="625">
        <v>0.6</v>
      </c>
      <c r="Q11" s="625">
        <v>0.6</v>
      </c>
      <c r="R11" s="626">
        <v>1</v>
      </c>
      <c r="S11" s="592" t="s">
        <v>90</v>
      </c>
      <c r="T11" s="627">
        <v>4898092</v>
      </c>
      <c r="U11" s="612" t="s">
        <v>109</v>
      </c>
      <c r="V11" s="613" t="s">
        <v>110</v>
      </c>
      <c r="W11" s="614">
        <v>49410000.005000003</v>
      </c>
      <c r="X11" s="247" t="s">
        <v>138</v>
      </c>
      <c r="Y11" s="247" t="s">
        <v>101</v>
      </c>
      <c r="Z11" s="247" t="s">
        <v>139</v>
      </c>
      <c r="AA11" s="68" t="s">
        <v>91</v>
      </c>
      <c r="AB11" s="615"/>
      <c r="AC11" s="112"/>
      <c r="AD11" s="602" t="s">
        <v>101</v>
      </c>
      <c r="AE11" s="241" t="s">
        <v>102</v>
      </c>
      <c r="AF11" s="145" t="s">
        <v>140</v>
      </c>
      <c r="AG11" s="145" t="s">
        <v>91</v>
      </c>
      <c r="AH11" s="242" t="s">
        <v>91</v>
      </c>
      <c r="AI11" s="80" t="s">
        <v>141</v>
      </c>
      <c r="AJ11" s="155">
        <v>4898092</v>
      </c>
      <c r="AK11" s="155">
        <f>+(AJ11/4)</f>
        <v>1224523</v>
      </c>
      <c r="AL11" s="157">
        <v>82571428</v>
      </c>
      <c r="AM11" s="157">
        <v>74866794</v>
      </c>
      <c r="AN11" s="157">
        <v>3983338</v>
      </c>
      <c r="AO11" s="603"/>
      <c r="AP11" s="971">
        <v>0.6</v>
      </c>
      <c r="AQ11" s="972">
        <v>1</v>
      </c>
      <c r="AR11" s="973" t="s">
        <v>95</v>
      </c>
      <c r="AS11" s="976" t="s">
        <v>142</v>
      </c>
      <c r="AT11" s="976" t="s">
        <v>143</v>
      </c>
      <c r="AU11" s="974" t="s">
        <v>91</v>
      </c>
      <c r="AV11" s="975" t="s">
        <v>98</v>
      </c>
      <c r="AW11" s="330">
        <v>4898092</v>
      </c>
      <c r="AX11" s="406">
        <v>2449046</v>
      </c>
      <c r="AY11" s="403">
        <v>82571428</v>
      </c>
      <c r="AZ11" s="404">
        <v>74699820</v>
      </c>
      <c r="BA11" s="405">
        <v>25070082</v>
      </c>
      <c r="BB11" s="603"/>
      <c r="BC11" s="934">
        <v>0.8</v>
      </c>
      <c r="BD11" s="927">
        <v>1</v>
      </c>
      <c r="BE11" s="928" t="s">
        <v>95</v>
      </c>
      <c r="BF11" s="933" t="s">
        <v>144</v>
      </c>
      <c r="BG11" s="933" t="s">
        <v>145</v>
      </c>
      <c r="BH11" s="931" t="s">
        <v>91</v>
      </c>
      <c r="BI11" s="932" t="s">
        <v>98</v>
      </c>
      <c r="BJ11" s="617">
        <v>5672678</v>
      </c>
      <c r="BK11" s="618">
        <v>4254508.5</v>
      </c>
      <c r="BL11" s="609">
        <f t="shared" si="0"/>
        <v>49410000.005000003</v>
      </c>
      <c r="BM11" s="609">
        <v>35583333.335000001</v>
      </c>
      <c r="BN11" s="609">
        <v>21583333.335000001</v>
      </c>
      <c r="BP11" s="98">
        <v>1</v>
      </c>
      <c r="BQ11" s="77">
        <f t="shared" si="1"/>
        <v>1</v>
      </c>
      <c r="BR11" s="78" t="str">
        <f t="shared" si="2"/>
        <v>Avance satisfactorio</v>
      </c>
      <c r="BS11" s="1065" t="s">
        <v>146</v>
      </c>
      <c r="BT11" s="375" t="s">
        <v>147</v>
      </c>
      <c r="BU11" s="144" t="s">
        <v>91</v>
      </c>
      <c r="BV11" s="80" t="str">
        <f t="shared" si="3"/>
        <v>Terminado</v>
      </c>
    </row>
    <row r="12" spans="1:74" s="611" customFormat="1" ht="50.15" customHeight="1">
      <c r="A12" s="585"/>
      <c r="B12" s="629" t="s">
        <v>148</v>
      </c>
      <c r="C12" s="587" t="s">
        <v>149</v>
      </c>
      <c r="D12" s="630" t="s">
        <v>150</v>
      </c>
      <c r="E12" s="631" t="s">
        <v>151</v>
      </c>
      <c r="F12" s="630" t="s">
        <v>83</v>
      </c>
      <c r="G12" s="632">
        <v>4</v>
      </c>
      <c r="H12" s="630" t="s">
        <v>152</v>
      </c>
      <c r="I12" s="633" t="s">
        <v>85</v>
      </c>
      <c r="J12" s="633" t="s">
        <v>153</v>
      </c>
      <c r="K12" s="634" t="s">
        <v>154</v>
      </c>
      <c r="L12" s="634" t="s">
        <v>155</v>
      </c>
      <c r="M12" s="635">
        <v>45748</v>
      </c>
      <c r="N12" s="635" t="s">
        <v>156</v>
      </c>
      <c r="O12" s="636">
        <v>0</v>
      </c>
      <c r="P12" s="636">
        <v>1</v>
      </c>
      <c r="Q12" s="636">
        <v>3</v>
      </c>
      <c r="R12" s="637">
        <v>4</v>
      </c>
      <c r="S12" s="592" t="s">
        <v>90</v>
      </c>
      <c r="T12" s="407">
        <v>90000000</v>
      </c>
      <c r="U12" s="639" t="s">
        <v>157</v>
      </c>
      <c r="V12" s="640" t="s">
        <v>158</v>
      </c>
      <c r="W12" s="641">
        <v>166835833.33500001</v>
      </c>
      <c r="X12" s="234" t="s">
        <v>159</v>
      </c>
      <c r="Y12" s="234" t="s">
        <v>91</v>
      </c>
      <c r="Z12" s="234" t="s">
        <v>160</v>
      </c>
      <c r="AA12" s="67" t="s">
        <v>91</v>
      </c>
      <c r="AB12" s="615"/>
      <c r="AC12" s="113"/>
      <c r="AD12" s="602" t="s">
        <v>101</v>
      </c>
      <c r="AE12" s="241" t="s">
        <v>102</v>
      </c>
      <c r="AF12" s="145" t="s">
        <v>161</v>
      </c>
      <c r="AG12" s="145" t="s">
        <v>162</v>
      </c>
      <c r="AH12" s="242" t="s">
        <v>91</v>
      </c>
      <c r="AI12" s="80" t="s">
        <v>141</v>
      </c>
      <c r="AJ12" s="407">
        <v>90000000</v>
      </c>
      <c r="AK12" s="155">
        <v>27120000</v>
      </c>
      <c r="AL12" s="156">
        <v>90165946</v>
      </c>
      <c r="AM12" s="156">
        <v>71487600</v>
      </c>
      <c r="AN12" s="156">
        <v>6487106.5300000003</v>
      </c>
      <c r="AO12" s="603"/>
      <c r="AP12" s="977">
        <v>2</v>
      </c>
      <c r="AQ12" s="972">
        <v>1</v>
      </c>
      <c r="AR12" s="973" t="s">
        <v>95</v>
      </c>
      <c r="AS12" s="974" t="s">
        <v>163</v>
      </c>
      <c r="AT12" s="974" t="s">
        <v>164</v>
      </c>
      <c r="AU12" s="974" t="s">
        <v>101</v>
      </c>
      <c r="AV12" s="975" t="s">
        <v>98</v>
      </c>
      <c r="AW12" s="407">
        <v>90000000</v>
      </c>
      <c r="AX12" s="406">
        <v>27120000</v>
      </c>
      <c r="AY12" s="403">
        <v>90165946</v>
      </c>
      <c r="AZ12" s="404">
        <v>75019677</v>
      </c>
      <c r="BA12" s="405">
        <v>26264144</v>
      </c>
      <c r="BB12" s="603"/>
      <c r="BC12" s="935">
        <v>3</v>
      </c>
      <c r="BD12" s="927">
        <v>1</v>
      </c>
      <c r="BE12" s="928" t="s">
        <v>95</v>
      </c>
      <c r="BF12" s="930" t="s">
        <v>165</v>
      </c>
      <c r="BG12" s="930" t="s">
        <v>166</v>
      </c>
      <c r="BH12" s="931" t="s">
        <v>91</v>
      </c>
      <c r="BI12" s="932" t="s">
        <v>98</v>
      </c>
      <c r="BJ12" s="643">
        <v>90000000</v>
      </c>
      <c r="BK12" s="644">
        <v>67500000</v>
      </c>
      <c r="BL12" s="609">
        <f t="shared" si="0"/>
        <v>166835833.33500001</v>
      </c>
      <c r="BM12" s="609">
        <v>162225000</v>
      </c>
      <c r="BN12" s="609">
        <v>107435833.17000002</v>
      </c>
      <c r="BP12" s="99">
        <v>5</v>
      </c>
      <c r="BQ12" s="77">
        <f t="shared" si="1"/>
        <v>1</v>
      </c>
      <c r="BR12" s="78" t="str">
        <f t="shared" si="2"/>
        <v>Avance satisfactorio</v>
      </c>
      <c r="BS12" s="1065" t="s">
        <v>167</v>
      </c>
      <c r="BT12" s="375" t="s">
        <v>168</v>
      </c>
      <c r="BU12" s="144" t="s">
        <v>91</v>
      </c>
      <c r="BV12" s="80" t="str">
        <f t="shared" si="3"/>
        <v>Terminado</v>
      </c>
    </row>
    <row r="13" spans="1:74" s="611" customFormat="1" ht="50.15" customHeight="1">
      <c r="A13" s="585"/>
      <c r="B13" s="629" t="s">
        <v>148</v>
      </c>
      <c r="C13" s="587" t="s">
        <v>169</v>
      </c>
      <c r="D13" s="630" t="s">
        <v>150</v>
      </c>
      <c r="E13" s="631" t="s">
        <v>151</v>
      </c>
      <c r="F13" s="630" t="s">
        <v>83</v>
      </c>
      <c r="G13" s="632">
        <v>50</v>
      </c>
      <c r="H13" s="630" t="s">
        <v>170</v>
      </c>
      <c r="I13" s="633" t="s">
        <v>85</v>
      </c>
      <c r="J13" s="633" t="s">
        <v>153</v>
      </c>
      <c r="K13" s="634" t="s">
        <v>171</v>
      </c>
      <c r="L13" s="634" t="s">
        <v>172</v>
      </c>
      <c r="M13" s="635" t="s">
        <v>89</v>
      </c>
      <c r="N13" s="635" t="s">
        <v>156</v>
      </c>
      <c r="O13" s="636">
        <v>15</v>
      </c>
      <c r="P13" s="636">
        <v>30</v>
      </c>
      <c r="Q13" s="636">
        <v>40</v>
      </c>
      <c r="R13" s="637">
        <v>50</v>
      </c>
      <c r="S13" s="592" t="s">
        <v>90</v>
      </c>
      <c r="T13" s="407">
        <v>90000000</v>
      </c>
      <c r="U13" s="639" t="s">
        <v>157</v>
      </c>
      <c r="V13" s="640" t="s">
        <v>158</v>
      </c>
      <c r="W13" s="641">
        <v>23309166.664999999</v>
      </c>
      <c r="X13" s="234" t="s">
        <v>159</v>
      </c>
      <c r="Y13" s="234" t="s">
        <v>91</v>
      </c>
      <c r="Z13" s="234" t="s">
        <v>160</v>
      </c>
      <c r="AA13" s="67" t="s">
        <v>91</v>
      </c>
      <c r="AB13" s="615"/>
      <c r="AC13" s="113">
        <v>20</v>
      </c>
      <c r="AD13" s="602">
        <v>1</v>
      </c>
      <c r="AE13" s="241" t="s">
        <v>95</v>
      </c>
      <c r="AF13" s="145" t="s">
        <v>173</v>
      </c>
      <c r="AG13" s="145" t="s">
        <v>174</v>
      </c>
      <c r="AH13" s="242" t="s">
        <v>91</v>
      </c>
      <c r="AI13" s="80" t="s">
        <v>98</v>
      </c>
      <c r="AJ13" s="407">
        <v>90000000</v>
      </c>
      <c r="AK13" s="155">
        <v>27120000</v>
      </c>
      <c r="AL13" s="339">
        <v>90165946</v>
      </c>
      <c r="AM13" s="339">
        <v>71487600</v>
      </c>
      <c r="AN13" s="339">
        <v>6487106.5300000003</v>
      </c>
      <c r="AO13" s="603"/>
      <c r="AP13" s="977">
        <v>30</v>
      </c>
      <c r="AQ13" s="972">
        <v>1</v>
      </c>
      <c r="AR13" s="973" t="s">
        <v>95</v>
      </c>
      <c r="AS13" s="974" t="s">
        <v>175</v>
      </c>
      <c r="AT13" s="974" t="s">
        <v>176</v>
      </c>
      <c r="AU13" s="974" t="s">
        <v>101</v>
      </c>
      <c r="AV13" s="975" t="s">
        <v>98</v>
      </c>
      <c r="AW13" s="407">
        <v>90000000</v>
      </c>
      <c r="AX13" s="406">
        <v>27120000</v>
      </c>
      <c r="AY13" s="403">
        <v>90165946</v>
      </c>
      <c r="AZ13" s="404">
        <v>75019677</v>
      </c>
      <c r="BA13" s="405">
        <v>26264144</v>
      </c>
      <c r="BB13" s="603"/>
      <c r="BC13" s="936">
        <v>40</v>
      </c>
      <c r="BD13" s="927">
        <v>1</v>
      </c>
      <c r="BE13" s="928" t="s">
        <v>95</v>
      </c>
      <c r="BF13" s="937" t="s">
        <v>177</v>
      </c>
      <c r="BG13" s="930" t="s">
        <v>178</v>
      </c>
      <c r="BH13" s="931" t="s">
        <v>91</v>
      </c>
      <c r="BI13" s="932" t="s">
        <v>98</v>
      </c>
      <c r="BJ13" s="643">
        <v>90000000</v>
      </c>
      <c r="BK13" s="644">
        <v>67500000</v>
      </c>
      <c r="BL13" s="609">
        <f t="shared" si="0"/>
        <v>23309166.664999999</v>
      </c>
      <c r="BM13" s="609">
        <v>22825000</v>
      </c>
      <c r="BN13" s="609">
        <v>15009166.5</v>
      </c>
      <c r="BP13" s="99">
        <v>50</v>
      </c>
      <c r="BQ13" s="77">
        <f t="shared" si="1"/>
        <v>1</v>
      </c>
      <c r="BR13" s="78" t="str">
        <f t="shared" si="2"/>
        <v>Avance satisfactorio</v>
      </c>
      <c r="BS13" s="375" t="s">
        <v>179</v>
      </c>
      <c r="BT13" s="145" t="s">
        <v>178</v>
      </c>
      <c r="BU13" s="144" t="s">
        <v>91</v>
      </c>
      <c r="BV13" s="80" t="str">
        <f t="shared" si="3"/>
        <v>Terminado</v>
      </c>
    </row>
    <row r="14" spans="1:74" s="611" customFormat="1" ht="50.15" customHeight="1">
      <c r="A14" s="585"/>
      <c r="B14" s="629" t="s">
        <v>148</v>
      </c>
      <c r="C14" s="587" t="s">
        <v>180</v>
      </c>
      <c r="D14" s="630" t="s">
        <v>150</v>
      </c>
      <c r="E14" s="631" t="s">
        <v>151</v>
      </c>
      <c r="F14" s="630" t="s">
        <v>83</v>
      </c>
      <c r="G14" s="590">
        <v>1</v>
      </c>
      <c r="H14" s="630" t="s">
        <v>181</v>
      </c>
      <c r="I14" s="633" t="s">
        <v>85</v>
      </c>
      <c r="J14" s="633" t="s">
        <v>86</v>
      </c>
      <c r="K14" s="634" t="s">
        <v>87</v>
      </c>
      <c r="L14" s="634" t="s">
        <v>182</v>
      </c>
      <c r="M14" s="635">
        <v>45748</v>
      </c>
      <c r="N14" s="635" t="s">
        <v>156</v>
      </c>
      <c r="O14" s="647">
        <v>0</v>
      </c>
      <c r="P14" s="647">
        <v>0.35</v>
      </c>
      <c r="Q14" s="647">
        <v>0.7</v>
      </c>
      <c r="R14" s="648">
        <v>1</v>
      </c>
      <c r="S14" s="592" t="s">
        <v>90</v>
      </c>
      <c r="T14" s="407">
        <v>90000000</v>
      </c>
      <c r="U14" s="639" t="s">
        <v>157</v>
      </c>
      <c r="V14" s="640" t="s">
        <v>158</v>
      </c>
      <c r="W14" s="641">
        <v>117750000</v>
      </c>
      <c r="X14" s="234" t="s">
        <v>159</v>
      </c>
      <c r="Y14" s="234" t="s">
        <v>91</v>
      </c>
      <c r="Z14" s="234" t="s">
        <v>160</v>
      </c>
      <c r="AA14" s="67" t="s">
        <v>91</v>
      </c>
      <c r="AB14" s="615"/>
      <c r="AC14" s="112"/>
      <c r="AD14" s="602" t="s">
        <v>101</v>
      </c>
      <c r="AE14" s="241" t="s">
        <v>102</v>
      </c>
      <c r="AF14" s="145" t="s">
        <v>183</v>
      </c>
      <c r="AG14" s="145" t="s">
        <v>184</v>
      </c>
      <c r="AH14" s="242" t="s">
        <v>91</v>
      </c>
      <c r="AI14" s="80" t="s">
        <v>141</v>
      </c>
      <c r="AJ14" s="407">
        <v>90000000</v>
      </c>
      <c r="AK14" s="155">
        <v>27120000</v>
      </c>
      <c r="AL14" s="339">
        <v>90165946</v>
      </c>
      <c r="AM14" s="339">
        <v>71487600</v>
      </c>
      <c r="AN14" s="339">
        <v>6487106.5300000003</v>
      </c>
      <c r="AO14" s="603"/>
      <c r="AP14" s="971">
        <v>0.35</v>
      </c>
      <c r="AQ14" s="972">
        <v>1</v>
      </c>
      <c r="AR14" s="973" t="s">
        <v>95</v>
      </c>
      <c r="AS14" s="974" t="s">
        <v>185</v>
      </c>
      <c r="AT14" s="974" t="s">
        <v>184</v>
      </c>
      <c r="AU14" s="974" t="s">
        <v>101</v>
      </c>
      <c r="AV14" s="975" t="s">
        <v>98</v>
      </c>
      <c r="AW14" s="407">
        <v>90000000</v>
      </c>
      <c r="AX14" s="406">
        <v>27120000</v>
      </c>
      <c r="AY14" s="403">
        <v>90165946</v>
      </c>
      <c r="AZ14" s="404">
        <v>75019677</v>
      </c>
      <c r="BA14" s="405">
        <v>26264144</v>
      </c>
      <c r="BB14" s="603"/>
      <c r="BC14" s="926">
        <v>0.7</v>
      </c>
      <c r="BD14" s="927">
        <v>1</v>
      </c>
      <c r="BE14" s="928" t="s">
        <v>95</v>
      </c>
      <c r="BF14" s="937" t="s">
        <v>186</v>
      </c>
      <c r="BG14" s="930" t="s">
        <v>187</v>
      </c>
      <c r="BH14" s="931" t="s">
        <v>91</v>
      </c>
      <c r="BI14" s="932" t="s">
        <v>98</v>
      </c>
      <c r="BJ14" s="643">
        <v>90000000</v>
      </c>
      <c r="BK14" s="644">
        <v>67500000</v>
      </c>
      <c r="BL14" s="609">
        <f t="shared" si="0"/>
        <v>117750000</v>
      </c>
      <c r="BM14" s="609">
        <v>117600000</v>
      </c>
      <c r="BN14" s="609">
        <v>70523948.714285716</v>
      </c>
      <c r="BP14" s="98">
        <v>1</v>
      </c>
      <c r="BQ14" s="77">
        <f t="shared" si="1"/>
        <v>1</v>
      </c>
      <c r="BR14" s="78" t="str">
        <f t="shared" si="2"/>
        <v>Avance satisfactorio</v>
      </c>
      <c r="BS14" s="375" t="s">
        <v>188</v>
      </c>
      <c r="BT14" s="375" t="s">
        <v>189</v>
      </c>
      <c r="BU14" s="144" t="s">
        <v>91</v>
      </c>
      <c r="BV14" s="80" t="str">
        <f t="shared" si="3"/>
        <v>Terminado</v>
      </c>
    </row>
    <row r="15" spans="1:74" s="611" customFormat="1" ht="50.15" customHeight="1">
      <c r="A15" s="585"/>
      <c r="B15" s="629" t="s">
        <v>148</v>
      </c>
      <c r="C15" s="587" t="s">
        <v>190</v>
      </c>
      <c r="D15" s="630" t="s">
        <v>150</v>
      </c>
      <c r="E15" s="631" t="s">
        <v>151</v>
      </c>
      <c r="F15" s="630" t="s">
        <v>83</v>
      </c>
      <c r="G15" s="649">
        <v>1</v>
      </c>
      <c r="H15" s="630" t="s">
        <v>191</v>
      </c>
      <c r="I15" s="633" t="s">
        <v>85</v>
      </c>
      <c r="J15" s="633" t="s">
        <v>86</v>
      </c>
      <c r="K15" s="634" t="s">
        <v>192</v>
      </c>
      <c r="L15" s="634" t="s">
        <v>193</v>
      </c>
      <c r="M15" s="635" t="s">
        <v>194</v>
      </c>
      <c r="N15" s="635" t="s">
        <v>156</v>
      </c>
      <c r="O15" s="647">
        <v>0.25</v>
      </c>
      <c r="P15" s="647">
        <v>0.5</v>
      </c>
      <c r="Q15" s="647">
        <v>0.75</v>
      </c>
      <c r="R15" s="648">
        <v>1</v>
      </c>
      <c r="S15" s="592" t="s">
        <v>90</v>
      </c>
      <c r="T15" s="407">
        <v>90000000</v>
      </c>
      <c r="U15" s="639" t="s">
        <v>157</v>
      </c>
      <c r="V15" s="640" t="s">
        <v>158</v>
      </c>
      <c r="W15" s="641">
        <v>57198865.75</v>
      </c>
      <c r="X15" s="234" t="s">
        <v>159</v>
      </c>
      <c r="Y15" s="234" t="s">
        <v>91</v>
      </c>
      <c r="Z15" s="234" t="s">
        <v>160</v>
      </c>
      <c r="AA15" s="67" t="s">
        <v>91</v>
      </c>
      <c r="AB15" s="615"/>
      <c r="AC15" s="112">
        <v>0.25</v>
      </c>
      <c r="AD15" s="602">
        <v>1</v>
      </c>
      <c r="AE15" s="241" t="s">
        <v>95</v>
      </c>
      <c r="AF15" s="145" t="s">
        <v>195</v>
      </c>
      <c r="AG15" s="145" t="s">
        <v>196</v>
      </c>
      <c r="AH15" s="242" t="s">
        <v>91</v>
      </c>
      <c r="AI15" s="80" t="s">
        <v>98</v>
      </c>
      <c r="AJ15" s="407">
        <v>90000000</v>
      </c>
      <c r="AK15" s="155">
        <v>27120000</v>
      </c>
      <c r="AL15" s="339">
        <v>90165946</v>
      </c>
      <c r="AM15" s="339">
        <v>71487600</v>
      </c>
      <c r="AN15" s="339">
        <v>6487106.5300000003</v>
      </c>
      <c r="AO15" s="603"/>
      <c r="AP15" s="971">
        <v>0.5</v>
      </c>
      <c r="AQ15" s="972">
        <v>1</v>
      </c>
      <c r="AR15" s="973" t="s">
        <v>95</v>
      </c>
      <c r="AS15" s="978" t="s">
        <v>197</v>
      </c>
      <c r="AT15" s="978" t="s">
        <v>196</v>
      </c>
      <c r="AU15" s="974" t="s">
        <v>91</v>
      </c>
      <c r="AV15" s="975" t="s">
        <v>98</v>
      </c>
      <c r="AW15" s="407">
        <v>90000000</v>
      </c>
      <c r="AX15" s="406">
        <v>27120000</v>
      </c>
      <c r="AY15" s="403">
        <v>90165946</v>
      </c>
      <c r="AZ15" s="404">
        <v>75019677</v>
      </c>
      <c r="BA15" s="405">
        <v>26264144</v>
      </c>
      <c r="BB15" s="603"/>
      <c r="BC15" s="926">
        <v>0.75</v>
      </c>
      <c r="BD15" s="927">
        <v>1</v>
      </c>
      <c r="BE15" s="928" t="s">
        <v>95</v>
      </c>
      <c r="BF15" s="937" t="s">
        <v>198</v>
      </c>
      <c r="BG15" s="930" t="s">
        <v>199</v>
      </c>
      <c r="BH15" s="931" t="s">
        <v>91</v>
      </c>
      <c r="BI15" s="932" t="s">
        <v>98</v>
      </c>
      <c r="BJ15" s="643">
        <v>90000000</v>
      </c>
      <c r="BK15" s="644">
        <v>67500000</v>
      </c>
      <c r="BL15" s="609">
        <f t="shared" si="0"/>
        <v>57198865.75</v>
      </c>
      <c r="BM15" s="609">
        <v>34493465.75</v>
      </c>
      <c r="BN15" s="609">
        <v>16568188.864285715</v>
      </c>
      <c r="BP15" s="98">
        <v>1</v>
      </c>
      <c r="BQ15" s="77">
        <f t="shared" si="1"/>
        <v>1</v>
      </c>
      <c r="BR15" s="78" t="str">
        <f t="shared" si="2"/>
        <v>Avance satisfactorio</v>
      </c>
      <c r="BS15" s="375" t="s">
        <v>200</v>
      </c>
      <c r="BT15" s="145" t="s">
        <v>201</v>
      </c>
      <c r="BU15" s="144" t="s">
        <v>91</v>
      </c>
      <c r="BV15" s="80" t="str">
        <f t="shared" si="3"/>
        <v>Terminado</v>
      </c>
    </row>
    <row r="16" spans="1:74" s="611" customFormat="1" ht="50.15" customHeight="1">
      <c r="A16" s="585"/>
      <c r="B16" s="629" t="s">
        <v>148</v>
      </c>
      <c r="C16" s="587" t="s">
        <v>202</v>
      </c>
      <c r="D16" s="630" t="s">
        <v>150</v>
      </c>
      <c r="E16" s="631" t="s">
        <v>151</v>
      </c>
      <c r="F16" s="630" t="s">
        <v>83</v>
      </c>
      <c r="G16" s="649">
        <v>1</v>
      </c>
      <c r="H16" s="630" t="s">
        <v>203</v>
      </c>
      <c r="I16" s="633" t="s">
        <v>85</v>
      </c>
      <c r="J16" s="633" t="s">
        <v>86</v>
      </c>
      <c r="K16" s="634" t="s">
        <v>87</v>
      </c>
      <c r="L16" s="634" t="s">
        <v>204</v>
      </c>
      <c r="M16" s="635">
        <v>45748</v>
      </c>
      <c r="N16" s="635" t="s">
        <v>156</v>
      </c>
      <c r="O16" s="647">
        <v>0</v>
      </c>
      <c r="P16" s="647">
        <v>0.33</v>
      </c>
      <c r="Q16" s="647">
        <v>0.66</v>
      </c>
      <c r="R16" s="648">
        <v>1</v>
      </c>
      <c r="S16" s="633" t="s">
        <v>90</v>
      </c>
      <c r="T16" s="407">
        <v>90000000</v>
      </c>
      <c r="U16" s="639" t="s">
        <v>157</v>
      </c>
      <c r="V16" s="640" t="s">
        <v>158</v>
      </c>
      <c r="W16" s="641">
        <v>89948866.25</v>
      </c>
      <c r="X16" s="234" t="s">
        <v>159</v>
      </c>
      <c r="Y16" s="234" t="s">
        <v>91</v>
      </c>
      <c r="Z16" s="234" t="s">
        <v>160</v>
      </c>
      <c r="AA16" s="67" t="s">
        <v>91</v>
      </c>
      <c r="AB16" s="615"/>
      <c r="AC16" s="112"/>
      <c r="AD16" s="602" t="s">
        <v>101</v>
      </c>
      <c r="AE16" s="241" t="s">
        <v>102</v>
      </c>
      <c r="AF16" s="145" t="s">
        <v>205</v>
      </c>
      <c r="AG16" s="145" t="s">
        <v>206</v>
      </c>
      <c r="AH16" s="242" t="s">
        <v>91</v>
      </c>
      <c r="AI16" s="80" t="s">
        <v>141</v>
      </c>
      <c r="AJ16" s="407">
        <v>90000000</v>
      </c>
      <c r="AK16" s="155">
        <v>27120000</v>
      </c>
      <c r="AL16" s="157">
        <v>90165946</v>
      </c>
      <c r="AM16" s="157">
        <v>71487600</v>
      </c>
      <c r="AN16" s="157">
        <v>6487106.5300000003</v>
      </c>
      <c r="AO16" s="603"/>
      <c r="AP16" s="971">
        <v>0.33</v>
      </c>
      <c r="AQ16" s="972">
        <v>1</v>
      </c>
      <c r="AR16" s="973" t="s">
        <v>95</v>
      </c>
      <c r="AS16" s="979" t="s">
        <v>207</v>
      </c>
      <c r="AT16" s="974" t="s">
        <v>206</v>
      </c>
      <c r="AU16" s="974" t="s">
        <v>91</v>
      </c>
      <c r="AV16" s="975" t="s">
        <v>98</v>
      </c>
      <c r="AW16" s="407">
        <v>90000000</v>
      </c>
      <c r="AX16" s="406">
        <v>27120000</v>
      </c>
      <c r="AY16" s="403">
        <v>90165946</v>
      </c>
      <c r="AZ16" s="404">
        <v>75019677</v>
      </c>
      <c r="BA16" s="405">
        <v>26264144</v>
      </c>
      <c r="BB16" s="603"/>
      <c r="BC16" s="926">
        <v>0.66</v>
      </c>
      <c r="BD16" s="927">
        <v>1</v>
      </c>
      <c r="BE16" s="928" t="s">
        <v>95</v>
      </c>
      <c r="BF16" s="937" t="s">
        <v>208</v>
      </c>
      <c r="BG16" s="930" t="s">
        <v>209</v>
      </c>
      <c r="BH16" s="931" t="s">
        <v>91</v>
      </c>
      <c r="BI16" s="932" t="s">
        <v>98</v>
      </c>
      <c r="BJ16" s="643">
        <v>90000000</v>
      </c>
      <c r="BK16" s="644">
        <v>67500000</v>
      </c>
      <c r="BL16" s="609">
        <f t="shared" si="0"/>
        <v>89948866.25</v>
      </c>
      <c r="BM16" s="609">
        <v>52693543.75</v>
      </c>
      <c r="BN16" s="609">
        <v>31577651.149999999</v>
      </c>
      <c r="BP16" s="98">
        <v>1</v>
      </c>
      <c r="BQ16" s="77">
        <f t="shared" si="1"/>
        <v>1</v>
      </c>
      <c r="BR16" s="78" t="str">
        <f t="shared" si="2"/>
        <v>Avance satisfactorio</v>
      </c>
      <c r="BS16" s="375" t="s">
        <v>210</v>
      </c>
      <c r="BT16" s="375" t="s">
        <v>211</v>
      </c>
      <c r="BU16" s="144" t="s">
        <v>91</v>
      </c>
      <c r="BV16" s="80" t="str">
        <f t="shared" si="3"/>
        <v>Terminado</v>
      </c>
    </row>
    <row r="17" spans="1:74" s="611" customFormat="1" ht="50.15" customHeight="1">
      <c r="A17" s="585"/>
      <c r="B17" s="1105" t="s">
        <v>212</v>
      </c>
      <c r="C17" s="1107" t="s">
        <v>213</v>
      </c>
      <c r="D17" s="1109" t="s">
        <v>81</v>
      </c>
      <c r="E17" s="1109" t="s">
        <v>214</v>
      </c>
      <c r="F17" s="1109" t="s">
        <v>83</v>
      </c>
      <c r="G17" s="1111">
        <v>15</v>
      </c>
      <c r="H17" s="1142" t="s">
        <v>215</v>
      </c>
      <c r="I17" s="1144" t="s">
        <v>85</v>
      </c>
      <c r="J17" s="1144" t="s">
        <v>153</v>
      </c>
      <c r="K17" s="1142" t="s">
        <v>216</v>
      </c>
      <c r="L17" s="1142" t="s">
        <v>217</v>
      </c>
      <c r="M17" s="1135">
        <v>45689</v>
      </c>
      <c r="N17" s="1135" t="s">
        <v>156</v>
      </c>
      <c r="O17" s="1137">
        <v>2</v>
      </c>
      <c r="P17" s="1137">
        <v>5</v>
      </c>
      <c r="Q17" s="1137">
        <v>8</v>
      </c>
      <c r="R17" s="1139">
        <v>15</v>
      </c>
      <c r="S17" s="1141" t="s">
        <v>108</v>
      </c>
      <c r="T17" s="1128">
        <v>52055468.399999991</v>
      </c>
      <c r="U17" s="612" t="s">
        <v>157</v>
      </c>
      <c r="V17" s="613" t="s">
        <v>158</v>
      </c>
      <c r="W17" s="614">
        <v>10000000</v>
      </c>
      <c r="X17" s="1129" t="s">
        <v>138</v>
      </c>
      <c r="Y17" s="1129" t="s">
        <v>91</v>
      </c>
      <c r="Z17" s="1129" t="s">
        <v>139</v>
      </c>
      <c r="AA17" s="1131" t="s">
        <v>91</v>
      </c>
      <c r="AB17" s="615"/>
      <c r="AC17" s="1133">
        <v>2</v>
      </c>
      <c r="AD17" s="1164">
        <v>1</v>
      </c>
      <c r="AE17" s="1166" t="s">
        <v>95</v>
      </c>
      <c r="AF17" s="1168" t="s">
        <v>218</v>
      </c>
      <c r="AG17" s="1168" t="s">
        <v>219</v>
      </c>
      <c r="AH17" s="1170" t="s">
        <v>91</v>
      </c>
      <c r="AI17" s="1098" t="s">
        <v>98</v>
      </c>
      <c r="AJ17" s="1160">
        <v>52055468.399999991</v>
      </c>
      <c r="AK17" s="1160">
        <v>13013867.099999998</v>
      </c>
      <c r="AL17" s="1146">
        <v>82571428</v>
      </c>
      <c r="AM17" s="1146">
        <v>74866794</v>
      </c>
      <c r="AN17" s="1146">
        <v>3983338</v>
      </c>
      <c r="AO17" s="603"/>
      <c r="AP17" s="1162">
        <v>7</v>
      </c>
      <c r="AQ17" s="1150">
        <v>1</v>
      </c>
      <c r="AR17" s="1152" t="s">
        <v>95</v>
      </c>
      <c r="AS17" s="1154" t="s">
        <v>220</v>
      </c>
      <c r="AT17" s="1154" t="s">
        <v>221</v>
      </c>
      <c r="AU17" s="1156" t="s">
        <v>101</v>
      </c>
      <c r="AV17" s="1158" t="s">
        <v>98</v>
      </c>
      <c r="AW17" s="1160">
        <v>52055468.399999991</v>
      </c>
      <c r="AX17" s="1160">
        <v>26027734.199999996</v>
      </c>
      <c r="AY17" s="1146">
        <v>82571428</v>
      </c>
      <c r="AZ17" s="1146">
        <v>74699820</v>
      </c>
      <c r="BA17" s="1146">
        <v>25070082</v>
      </c>
      <c r="BB17" s="650"/>
      <c r="BC17" s="1148">
        <v>11</v>
      </c>
      <c r="BD17" s="1182">
        <v>1</v>
      </c>
      <c r="BE17" s="1184" t="s">
        <v>95</v>
      </c>
      <c r="BF17" s="1186" t="s">
        <v>222</v>
      </c>
      <c r="BG17" s="1154" t="s">
        <v>223</v>
      </c>
      <c r="BH17" s="1187" t="s">
        <v>91</v>
      </c>
      <c r="BI17" s="1189" t="s">
        <v>98</v>
      </c>
      <c r="BJ17" s="1178">
        <v>52055468</v>
      </c>
      <c r="BK17" s="1178">
        <v>39041601</v>
      </c>
      <c r="BL17" s="609">
        <f t="shared" si="0"/>
        <v>10000000</v>
      </c>
      <c r="BM17" s="609">
        <v>10000000</v>
      </c>
      <c r="BN17" s="609">
        <v>220347.43589743588</v>
      </c>
      <c r="BP17" s="1327">
        <v>15</v>
      </c>
      <c r="BQ17" s="1483">
        <f t="shared" si="1"/>
        <v>1</v>
      </c>
      <c r="BR17" s="1487" t="str">
        <f t="shared" si="2"/>
        <v>Avance satisfactorio</v>
      </c>
      <c r="BS17" s="1478" t="s">
        <v>224</v>
      </c>
      <c r="BT17" s="1478" t="s">
        <v>225</v>
      </c>
      <c r="BU17" s="1480" t="s">
        <v>91</v>
      </c>
      <c r="BV17" s="1098" t="str">
        <f t="shared" si="3"/>
        <v>Terminado</v>
      </c>
    </row>
    <row r="18" spans="1:74" s="611" customFormat="1" ht="50.15" customHeight="1">
      <c r="A18" s="585"/>
      <c r="B18" s="1106"/>
      <c r="C18" s="1108"/>
      <c r="D18" s="1110"/>
      <c r="E18" s="1110"/>
      <c r="F18" s="1110"/>
      <c r="G18" s="1112"/>
      <c r="H18" s="1143"/>
      <c r="I18" s="1145"/>
      <c r="J18" s="1145"/>
      <c r="K18" s="1143"/>
      <c r="L18" s="1143"/>
      <c r="M18" s="1136"/>
      <c r="N18" s="1136"/>
      <c r="O18" s="1138"/>
      <c r="P18" s="1138"/>
      <c r="Q18" s="1138"/>
      <c r="R18" s="1140"/>
      <c r="S18" s="1141"/>
      <c r="T18" s="1128"/>
      <c r="U18" s="612" t="s">
        <v>109</v>
      </c>
      <c r="V18" s="613" t="s">
        <v>110</v>
      </c>
      <c r="W18" s="614">
        <v>155112924.333</v>
      </c>
      <c r="X18" s="1130"/>
      <c r="Y18" s="1130"/>
      <c r="Z18" s="1130"/>
      <c r="AA18" s="1132"/>
      <c r="AB18" s="615"/>
      <c r="AC18" s="1134"/>
      <c r="AD18" s="1165"/>
      <c r="AE18" s="1167"/>
      <c r="AF18" s="1169"/>
      <c r="AG18" s="1169"/>
      <c r="AH18" s="1171"/>
      <c r="AI18" s="1099"/>
      <c r="AJ18" s="1161"/>
      <c r="AK18" s="1161"/>
      <c r="AL18" s="1147"/>
      <c r="AM18" s="1147"/>
      <c r="AN18" s="1147"/>
      <c r="AO18" s="603"/>
      <c r="AP18" s="1163"/>
      <c r="AQ18" s="1151"/>
      <c r="AR18" s="1153"/>
      <c r="AS18" s="1155"/>
      <c r="AT18" s="1155"/>
      <c r="AU18" s="1157"/>
      <c r="AV18" s="1159"/>
      <c r="AW18" s="1161"/>
      <c r="AX18" s="1161"/>
      <c r="AY18" s="1147"/>
      <c r="AZ18" s="1147"/>
      <c r="BA18" s="1147"/>
      <c r="BB18" s="650"/>
      <c r="BC18" s="1149"/>
      <c r="BD18" s="1183"/>
      <c r="BE18" s="1185"/>
      <c r="BF18" s="1155"/>
      <c r="BG18" s="1155"/>
      <c r="BH18" s="1188"/>
      <c r="BI18" s="1190"/>
      <c r="BJ18" s="1179"/>
      <c r="BK18" s="1179"/>
      <c r="BL18" s="609">
        <f t="shared" si="0"/>
        <v>155112924.333</v>
      </c>
      <c r="BM18" s="609">
        <v>145086425.80000001</v>
      </c>
      <c r="BN18" s="609">
        <v>88902730.281216577</v>
      </c>
      <c r="BP18" s="1328"/>
      <c r="BQ18" s="1484"/>
      <c r="BR18" s="1488"/>
      <c r="BS18" s="1479"/>
      <c r="BT18" s="1479"/>
      <c r="BU18" s="1481"/>
      <c r="BV18" s="1099"/>
    </row>
    <row r="19" spans="1:74" s="611" customFormat="1" ht="50.15" customHeight="1">
      <c r="A19" s="585"/>
      <c r="B19" s="1105" t="s">
        <v>212</v>
      </c>
      <c r="C19" s="1107" t="s">
        <v>226</v>
      </c>
      <c r="D19" s="1109" t="s">
        <v>81</v>
      </c>
      <c r="E19" s="1109" t="s">
        <v>214</v>
      </c>
      <c r="F19" s="1109" t="s">
        <v>83</v>
      </c>
      <c r="G19" s="1180">
        <v>1</v>
      </c>
      <c r="H19" s="1142" t="s">
        <v>227</v>
      </c>
      <c r="I19" s="1144" t="s">
        <v>85</v>
      </c>
      <c r="J19" s="1144" t="s">
        <v>86</v>
      </c>
      <c r="K19" s="1142" t="s">
        <v>228</v>
      </c>
      <c r="L19" s="1142" t="s">
        <v>229</v>
      </c>
      <c r="M19" s="1135">
        <v>45689</v>
      </c>
      <c r="N19" s="1135" t="s">
        <v>156</v>
      </c>
      <c r="O19" s="1172">
        <v>0.1</v>
      </c>
      <c r="P19" s="1172">
        <v>0.3</v>
      </c>
      <c r="Q19" s="1172">
        <v>0.7</v>
      </c>
      <c r="R19" s="1174">
        <v>1</v>
      </c>
      <c r="S19" s="1141" t="s">
        <v>90</v>
      </c>
      <c r="T19" s="1128">
        <v>11400248.400000002</v>
      </c>
      <c r="U19" s="612" t="s">
        <v>157</v>
      </c>
      <c r="V19" s="613" t="s">
        <v>158</v>
      </c>
      <c r="W19" s="614">
        <v>6000000</v>
      </c>
      <c r="X19" s="1129" t="s">
        <v>230</v>
      </c>
      <c r="Y19" s="1129" t="s">
        <v>91</v>
      </c>
      <c r="Z19" s="1129" t="s">
        <v>139</v>
      </c>
      <c r="AA19" s="1131" t="s">
        <v>91</v>
      </c>
      <c r="AB19" s="615"/>
      <c r="AC19" s="1176">
        <v>0.2</v>
      </c>
      <c r="AD19" s="1164">
        <v>1</v>
      </c>
      <c r="AE19" s="1166" t="s">
        <v>95</v>
      </c>
      <c r="AF19" s="1168" t="s">
        <v>231</v>
      </c>
      <c r="AG19" s="1168" t="s">
        <v>232</v>
      </c>
      <c r="AH19" s="1170" t="s">
        <v>91</v>
      </c>
      <c r="AI19" s="1098" t="s">
        <v>98</v>
      </c>
      <c r="AJ19" s="1160">
        <v>11400248.400000002</v>
      </c>
      <c r="AK19" s="1160">
        <v>2850062.1000000006</v>
      </c>
      <c r="AL19" s="1146">
        <v>82571428</v>
      </c>
      <c r="AM19" s="1146">
        <v>74866794</v>
      </c>
      <c r="AN19" s="1146">
        <v>3983338</v>
      </c>
      <c r="AO19" s="603"/>
      <c r="AP19" s="1191">
        <v>0.47</v>
      </c>
      <c r="AQ19" s="1150">
        <v>1</v>
      </c>
      <c r="AR19" s="1152" t="s">
        <v>95</v>
      </c>
      <c r="AS19" s="1154" t="s">
        <v>233</v>
      </c>
      <c r="AT19" s="1154" t="s">
        <v>234</v>
      </c>
      <c r="AU19" s="1156" t="s">
        <v>101</v>
      </c>
      <c r="AV19" s="1158" t="s">
        <v>98</v>
      </c>
      <c r="AW19" s="1160">
        <v>11400248.400000002</v>
      </c>
      <c r="AX19" s="1160">
        <v>5700124.2000000011</v>
      </c>
      <c r="AY19" s="1146">
        <v>82571428</v>
      </c>
      <c r="AZ19" s="1146">
        <v>74699820</v>
      </c>
      <c r="BA19" s="1146">
        <v>25070082</v>
      </c>
      <c r="BB19" s="650"/>
      <c r="BC19" s="1193">
        <v>0.73</v>
      </c>
      <c r="BD19" s="1182">
        <v>1</v>
      </c>
      <c r="BE19" s="1184" t="s">
        <v>95</v>
      </c>
      <c r="BF19" s="1154" t="s">
        <v>235</v>
      </c>
      <c r="BG19" s="1154" t="s">
        <v>236</v>
      </c>
      <c r="BH19" s="1187" t="s">
        <v>91</v>
      </c>
      <c r="BI19" s="1189" t="s">
        <v>98</v>
      </c>
      <c r="BJ19" s="1178">
        <v>11400248</v>
      </c>
      <c r="BK19" s="1178">
        <v>8550186</v>
      </c>
      <c r="BL19" s="609">
        <f t="shared" si="0"/>
        <v>6000000</v>
      </c>
      <c r="BM19" s="609">
        <v>6000000</v>
      </c>
      <c r="BN19" s="609">
        <v>132208.46153846153</v>
      </c>
      <c r="BP19" s="1199">
        <v>1</v>
      </c>
      <c r="BQ19" s="1485">
        <f>+IF($BP19=0,"No Aplica",IF($BP19/$R19&gt;=100%,100%,$BP19/$R19))</f>
        <v>1</v>
      </c>
      <c r="BR19" s="1489" t="str">
        <f t="shared" si="2"/>
        <v>Avance satisfactorio</v>
      </c>
      <c r="BS19" s="1478" t="s">
        <v>237</v>
      </c>
      <c r="BT19" s="1478" t="s">
        <v>238</v>
      </c>
      <c r="BU19" s="1478" t="s">
        <v>91</v>
      </c>
      <c r="BV19" s="1098" t="str">
        <f t="shared" si="3"/>
        <v>Terminado</v>
      </c>
    </row>
    <row r="20" spans="1:74" s="611" customFormat="1" ht="50.15" customHeight="1">
      <c r="A20" s="585"/>
      <c r="B20" s="1106"/>
      <c r="C20" s="1108"/>
      <c r="D20" s="1110"/>
      <c r="E20" s="1110"/>
      <c r="F20" s="1110"/>
      <c r="G20" s="1181"/>
      <c r="H20" s="1143"/>
      <c r="I20" s="1145"/>
      <c r="J20" s="1145"/>
      <c r="K20" s="1143"/>
      <c r="L20" s="1143"/>
      <c r="M20" s="1136"/>
      <c r="N20" s="1136"/>
      <c r="O20" s="1173"/>
      <c r="P20" s="1173"/>
      <c r="Q20" s="1173"/>
      <c r="R20" s="1175"/>
      <c r="S20" s="1141"/>
      <c r="T20" s="1128"/>
      <c r="U20" s="612" t="s">
        <v>109</v>
      </c>
      <c r="V20" s="613" t="s">
        <v>110</v>
      </c>
      <c r="W20" s="614">
        <v>87581046.333000004</v>
      </c>
      <c r="X20" s="1130"/>
      <c r="Y20" s="1130"/>
      <c r="Z20" s="1130"/>
      <c r="AA20" s="1132"/>
      <c r="AB20" s="615"/>
      <c r="AC20" s="1177"/>
      <c r="AD20" s="1165"/>
      <c r="AE20" s="1167"/>
      <c r="AF20" s="1169"/>
      <c r="AG20" s="1169"/>
      <c r="AH20" s="1171"/>
      <c r="AI20" s="1099"/>
      <c r="AJ20" s="1161"/>
      <c r="AK20" s="1161"/>
      <c r="AL20" s="1147"/>
      <c r="AM20" s="1147"/>
      <c r="AN20" s="1147"/>
      <c r="AO20" s="603"/>
      <c r="AP20" s="1192"/>
      <c r="AQ20" s="1151"/>
      <c r="AR20" s="1153"/>
      <c r="AS20" s="1155"/>
      <c r="AT20" s="1155"/>
      <c r="AU20" s="1157"/>
      <c r="AV20" s="1159"/>
      <c r="AW20" s="1161"/>
      <c r="AX20" s="1161"/>
      <c r="AY20" s="1147"/>
      <c r="AZ20" s="1147"/>
      <c r="BA20" s="1147"/>
      <c r="BB20" s="650"/>
      <c r="BC20" s="1194"/>
      <c r="BD20" s="1183"/>
      <c r="BE20" s="1185"/>
      <c r="BF20" s="1155"/>
      <c r="BG20" s="1155"/>
      <c r="BH20" s="1188"/>
      <c r="BI20" s="1190"/>
      <c r="BJ20" s="1179"/>
      <c r="BK20" s="1179"/>
      <c r="BL20" s="609">
        <f t="shared" si="0"/>
        <v>87581046.333000004</v>
      </c>
      <c r="BM20" s="609">
        <v>81565147.200000003</v>
      </c>
      <c r="BN20" s="609">
        <v>50004881.888729952</v>
      </c>
      <c r="BP20" s="1200"/>
      <c r="BQ20" s="1486"/>
      <c r="BR20" s="1490"/>
      <c r="BS20" s="1482"/>
      <c r="BT20" s="1482"/>
      <c r="BU20" s="1479"/>
      <c r="BV20" s="1099"/>
    </row>
    <row r="21" spans="1:74" s="611" customFormat="1" ht="50.15" customHeight="1">
      <c r="A21" s="585"/>
      <c r="B21" s="1105" t="s">
        <v>212</v>
      </c>
      <c r="C21" s="1107" t="s">
        <v>239</v>
      </c>
      <c r="D21" s="1109" t="s">
        <v>81</v>
      </c>
      <c r="E21" s="1109" t="s">
        <v>214</v>
      </c>
      <c r="F21" s="1109" t="s">
        <v>83</v>
      </c>
      <c r="G21" s="1180">
        <v>1</v>
      </c>
      <c r="H21" s="1142" t="s">
        <v>240</v>
      </c>
      <c r="I21" s="1144" t="s">
        <v>85</v>
      </c>
      <c r="J21" s="1144" t="s">
        <v>86</v>
      </c>
      <c r="K21" s="1142" t="s">
        <v>241</v>
      </c>
      <c r="L21" s="1142" t="s">
        <v>242</v>
      </c>
      <c r="M21" s="1135">
        <v>45689</v>
      </c>
      <c r="N21" s="1135" t="s">
        <v>156</v>
      </c>
      <c r="O21" s="1172">
        <v>0.1</v>
      </c>
      <c r="P21" s="1172">
        <v>0.3</v>
      </c>
      <c r="Q21" s="1172">
        <v>0.7</v>
      </c>
      <c r="R21" s="1174">
        <v>1</v>
      </c>
      <c r="S21" s="1141" t="s">
        <v>108</v>
      </c>
      <c r="T21" s="1128">
        <v>17854723.199999999</v>
      </c>
      <c r="U21" s="612" t="s">
        <v>157</v>
      </c>
      <c r="V21" s="613" t="s">
        <v>158</v>
      </c>
      <c r="W21" s="614">
        <v>4000000</v>
      </c>
      <c r="X21" s="1129" t="s">
        <v>243</v>
      </c>
      <c r="Y21" s="1129" t="s">
        <v>91</v>
      </c>
      <c r="Z21" s="1129" t="s">
        <v>139</v>
      </c>
      <c r="AA21" s="1131" t="s">
        <v>91</v>
      </c>
      <c r="AB21" s="615"/>
      <c r="AC21" s="1176">
        <v>0.2</v>
      </c>
      <c r="AD21" s="1164">
        <v>1</v>
      </c>
      <c r="AE21" s="1166" t="s">
        <v>95</v>
      </c>
      <c r="AF21" s="1168" t="s">
        <v>244</v>
      </c>
      <c r="AG21" s="1168" t="s">
        <v>245</v>
      </c>
      <c r="AH21" s="1170" t="s">
        <v>91</v>
      </c>
      <c r="AI21" s="1098" t="s">
        <v>98</v>
      </c>
      <c r="AJ21" s="1160">
        <v>17854723.199999999</v>
      </c>
      <c r="AK21" s="1160">
        <v>4463680.8</v>
      </c>
      <c r="AL21" s="1146">
        <v>82571428</v>
      </c>
      <c r="AM21" s="1146">
        <v>74866794</v>
      </c>
      <c r="AN21" s="1146">
        <v>3983338</v>
      </c>
      <c r="AO21" s="603"/>
      <c r="AP21" s="1191">
        <v>0.47</v>
      </c>
      <c r="AQ21" s="1150">
        <v>1</v>
      </c>
      <c r="AR21" s="1152" t="s">
        <v>95</v>
      </c>
      <c r="AS21" s="1154" t="s">
        <v>246</v>
      </c>
      <c r="AT21" s="1154" t="s">
        <v>247</v>
      </c>
      <c r="AU21" s="1156" t="s">
        <v>101</v>
      </c>
      <c r="AV21" s="1158" t="s">
        <v>98</v>
      </c>
      <c r="AW21" s="1160">
        <v>17854723.199999999</v>
      </c>
      <c r="AX21" s="1160">
        <v>8927361.5999999996</v>
      </c>
      <c r="AY21" s="1146">
        <v>82571428</v>
      </c>
      <c r="AZ21" s="1146">
        <v>74699820</v>
      </c>
      <c r="BA21" s="1146">
        <v>25070082</v>
      </c>
      <c r="BB21" s="653"/>
      <c r="BC21" s="1195">
        <v>0.73</v>
      </c>
      <c r="BD21" s="1182">
        <v>1</v>
      </c>
      <c r="BE21" s="1184" t="s">
        <v>95</v>
      </c>
      <c r="BF21" s="1154" t="s">
        <v>248</v>
      </c>
      <c r="BG21" s="1154" t="s">
        <v>249</v>
      </c>
      <c r="BH21" s="1187" t="s">
        <v>91</v>
      </c>
      <c r="BI21" s="1189" t="s">
        <v>98</v>
      </c>
      <c r="BJ21" s="1178">
        <v>17854723</v>
      </c>
      <c r="BK21" s="1178">
        <v>13391042</v>
      </c>
      <c r="BL21" s="609">
        <f t="shared" si="0"/>
        <v>4000000</v>
      </c>
      <c r="BM21" s="609">
        <v>4000000</v>
      </c>
      <c r="BN21" s="609">
        <v>88138.974358974359</v>
      </c>
      <c r="BP21" s="1491">
        <v>1</v>
      </c>
      <c r="BQ21" s="1493">
        <f>+IF($BP21=0,"No Aplica",IF($BP21/$R21&gt;=100%,100%,$BP21/$R21))</f>
        <v>1</v>
      </c>
      <c r="BR21" s="1495" t="str">
        <f t="shared" si="2"/>
        <v>Avance satisfactorio</v>
      </c>
      <c r="BS21" s="1482" t="s">
        <v>250</v>
      </c>
      <c r="BT21" s="1482" t="s">
        <v>251</v>
      </c>
      <c r="BU21" s="1492" t="s">
        <v>91</v>
      </c>
      <c r="BV21" s="1098" t="str">
        <f t="shared" si="3"/>
        <v>Terminado</v>
      </c>
    </row>
    <row r="22" spans="1:74" s="611" customFormat="1" ht="50.15" customHeight="1">
      <c r="A22" s="585"/>
      <c r="B22" s="1106"/>
      <c r="C22" s="1108"/>
      <c r="D22" s="1110"/>
      <c r="E22" s="1110"/>
      <c r="F22" s="1110"/>
      <c r="G22" s="1181"/>
      <c r="H22" s="1143"/>
      <c r="I22" s="1145"/>
      <c r="J22" s="1145"/>
      <c r="K22" s="1143"/>
      <c r="L22" s="1143"/>
      <c r="M22" s="1136"/>
      <c r="N22" s="1136"/>
      <c r="O22" s="1173"/>
      <c r="P22" s="1173"/>
      <c r="Q22" s="1173"/>
      <c r="R22" s="1175"/>
      <c r="S22" s="1141"/>
      <c r="T22" s="1128"/>
      <c r="U22" s="612" t="s">
        <v>109</v>
      </c>
      <c r="V22" s="613" t="s">
        <v>110</v>
      </c>
      <c r="W22" s="614">
        <v>81257679.334000006</v>
      </c>
      <c r="X22" s="1130"/>
      <c r="Y22" s="1130"/>
      <c r="Z22" s="1130"/>
      <c r="AA22" s="1132"/>
      <c r="AB22" s="615"/>
      <c r="AC22" s="1177"/>
      <c r="AD22" s="1165"/>
      <c r="AE22" s="1167"/>
      <c r="AF22" s="1169"/>
      <c r="AG22" s="1169"/>
      <c r="AH22" s="1171"/>
      <c r="AI22" s="1099"/>
      <c r="AJ22" s="1161"/>
      <c r="AK22" s="1161"/>
      <c r="AL22" s="1147"/>
      <c r="AM22" s="1147"/>
      <c r="AN22" s="1147"/>
      <c r="AO22" s="603"/>
      <c r="AP22" s="1192"/>
      <c r="AQ22" s="1151"/>
      <c r="AR22" s="1153"/>
      <c r="AS22" s="1155"/>
      <c r="AT22" s="1155"/>
      <c r="AU22" s="1157"/>
      <c r="AV22" s="1159"/>
      <c r="AW22" s="1161"/>
      <c r="AX22" s="1161"/>
      <c r="AY22" s="1147"/>
      <c r="AZ22" s="1147"/>
      <c r="BA22" s="1147"/>
      <c r="BB22" s="653"/>
      <c r="BC22" s="1196"/>
      <c r="BD22" s="1183"/>
      <c r="BE22" s="1185"/>
      <c r="BF22" s="1155"/>
      <c r="BG22" s="1155"/>
      <c r="BH22" s="1188"/>
      <c r="BI22" s="1190"/>
      <c r="BJ22" s="1179"/>
      <c r="BK22" s="1179"/>
      <c r="BL22" s="609">
        <f t="shared" si="0"/>
        <v>81257679.334000006</v>
      </c>
      <c r="BM22" s="609">
        <v>77247080</v>
      </c>
      <c r="BN22" s="609">
        <v>47780289.792486638</v>
      </c>
      <c r="BP22" s="1491"/>
      <c r="BQ22" s="1493"/>
      <c r="BR22" s="1495"/>
      <c r="BS22" s="1479"/>
      <c r="BT22" s="1479"/>
      <c r="BU22" s="1492"/>
      <c r="BV22" s="1099"/>
    </row>
    <row r="23" spans="1:74" s="611" customFormat="1" ht="50.15" customHeight="1">
      <c r="A23" s="585"/>
      <c r="B23" s="629" t="s">
        <v>252</v>
      </c>
      <c r="C23" s="587" t="s">
        <v>253</v>
      </c>
      <c r="D23" s="630" t="s">
        <v>254</v>
      </c>
      <c r="E23" s="631" t="s">
        <v>255</v>
      </c>
      <c r="F23" s="630" t="s">
        <v>256</v>
      </c>
      <c r="G23" s="590">
        <v>0.01</v>
      </c>
      <c r="H23" s="630" t="s">
        <v>257</v>
      </c>
      <c r="I23" s="654" t="s">
        <v>258</v>
      </c>
      <c r="J23" s="654" t="s">
        <v>86</v>
      </c>
      <c r="K23" s="655" t="s">
        <v>259</v>
      </c>
      <c r="L23" s="655" t="s">
        <v>260</v>
      </c>
      <c r="M23" s="635">
        <v>45689</v>
      </c>
      <c r="N23" s="635">
        <v>45746</v>
      </c>
      <c r="O23" s="656">
        <v>0.01</v>
      </c>
      <c r="P23" s="656">
        <v>0</v>
      </c>
      <c r="Q23" s="656">
        <v>0</v>
      </c>
      <c r="R23" s="657">
        <v>0</v>
      </c>
      <c r="S23" s="633" t="s">
        <v>90</v>
      </c>
      <c r="T23" s="658">
        <v>733254</v>
      </c>
      <c r="U23" s="639" t="s">
        <v>91</v>
      </c>
      <c r="V23" s="639" t="s">
        <v>91</v>
      </c>
      <c r="W23" s="659">
        <v>0</v>
      </c>
      <c r="X23" s="250" t="s">
        <v>159</v>
      </c>
      <c r="Y23" s="251" t="s">
        <v>91</v>
      </c>
      <c r="Z23" s="250" t="s">
        <v>261</v>
      </c>
      <c r="AA23" s="41" t="s">
        <v>91</v>
      </c>
      <c r="AB23" s="601"/>
      <c r="AC23" s="112">
        <v>0.01</v>
      </c>
      <c r="AD23" s="602">
        <v>1</v>
      </c>
      <c r="AE23" s="241" t="s">
        <v>95</v>
      </c>
      <c r="AF23" s="145" t="s">
        <v>244</v>
      </c>
      <c r="AG23" s="145" t="s">
        <v>245</v>
      </c>
      <c r="AH23" s="242" t="s">
        <v>91</v>
      </c>
      <c r="AI23" s="80" t="s">
        <v>100</v>
      </c>
      <c r="AJ23" s="155">
        <v>733254</v>
      </c>
      <c r="AK23" s="158">
        <v>733254</v>
      </c>
      <c r="AL23" s="172">
        <v>213500000</v>
      </c>
      <c r="AM23" s="172">
        <v>158875889.5</v>
      </c>
      <c r="AN23" s="172">
        <v>18449222.34</v>
      </c>
      <c r="AO23" s="603"/>
      <c r="AP23" s="971"/>
      <c r="AQ23" s="972" t="s">
        <v>101</v>
      </c>
      <c r="AR23" s="973" t="s">
        <v>102</v>
      </c>
      <c r="AS23" s="974" t="s">
        <v>99</v>
      </c>
      <c r="AT23" s="974" t="s">
        <v>91</v>
      </c>
      <c r="AU23" s="974"/>
      <c r="AV23" s="975" t="s">
        <v>100</v>
      </c>
      <c r="AW23" s="330">
        <v>733254</v>
      </c>
      <c r="AX23" s="330">
        <v>733254</v>
      </c>
      <c r="AY23" s="403">
        <v>213500000</v>
      </c>
      <c r="AZ23" s="404">
        <v>186088065</v>
      </c>
      <c r="BA23" s="405">
        <v>66279595</v>
      </c>
      <c r="BB23" s="603"/>
      <c r="BC23" s="926"/>
      <c r="BD23" s="927" t="s">
        <v>101</v>
      </c>
      <c r="BE23" s="928" t="s">
        <v>102</v>
      </c>
      <c r="BF23" s="938" t="s">
        <v>99</v>
      </c>
      <c r="BG23" s="930" t="s">
        <v>91</v>
      </c>
      <c r="BH23" s="930" t="s">
        <v>91</v>
      </c>
      <c r="BI23" s="932" t="s">
        <v>100</v>
      </c>
      <c r="BJ23" s="660">
        <v>733254</v>
      </c>
      <c r="BK23" s="660">
        <v>733254</v>
      </c>
      <c r="BL23" s="609">
        <f t="shared" si="0"/>
        <v>0</v>
      </c>
      <c r="BM23" s="609">
        <v>0</v>
      </c>
      <c r="BN23" s="609">
        <v>0</v>
      </c>
      <c r="BP23" s="112">
        <v>0.01</v>
      </c>
      <c r="BQ23" s="602">
        <v>1</v>
      </c>
      <c r="BR23" s="241" t="s">
        <v>95</v>
      </c>
      <c r="BS23" s="375" t="s">
        <v>99</v>
      </c>
      <c r="BT23" s="375" t="s">
        <v>91</v>
      </c>
      <c r="BU23" s="375" t="s">
        <v>91</v>
      </c>
      <c r="BV23" s="80" t="str">
        <f>IF(BI23="Terminado","Terminado",IF($BC23&gt;=$G23,"Terminado","En Gestión"))</f>
        <v>Terminado</v>
      </c>
    </row>
    <row r="24" spans="1:74" s="611" customFormat="1" ht="50.15" customHeight="1">
      <c r="A24" s="585"/>
      <c r="B24" s="629" t="s">
        <v>252</v>
      </c>
      <c r="C24" s="587" t="s">
        <v>262</v>
      </c>
      <c r="D24" s="630" t="s">
        <v>254</v>
      </c>
      <c r="E24" s="631" t="s">
        <v>255</v>
      </c>
      <c r="F24" s="630" t="s">
        <v>83</v>
      </c>
      <c r="G24" s="590">
        <v>1</v>
      </c>
      <c r="H24" s="630" t="s">
        <v>263</v>
      </c>
      <c r="I24" s="654" t="s">
        <v>85</v>
      </c>
      <c r="J24" s="654" t="s">
        <v>86</v>
      </c>
      <c r="K24" s="655" t="s">
        <v>264</v>
      </c>
      <c r="L24" s="655" t="s">
        <v>265</v>
      </c>
      <c r="M24" s="635">
        <v>45689</v>
      </c>
      <c r="N24" s="635" t="s">
        <v>156</v>
      </c>
      <c r="O24" s="656">
        <v>0.15</v>
      </c>
      <c r="P24" s="656">
        <v>0.4</v>
      </c>
      <c r="Q24" s="656">
        <v>0.6</v>
      </c>
      <c r="R24" s="657">
        <v>1</v>
      </c>
      <c r="S24" s="633" t="s">
        <v>90</v>
      </c>
      <c r="T24" s="155">
        <v>599002816</v>
      </c>
      <c r="U24" s="639" t="s">
        <v>157</v>
      </c>
      <c r="V24" s="640" t="s">
        <v>266</v>
      </c>
      <c r="W24" s="641">
        <v>427000000</v>
      </c>
      <c r="X24" s="236" t="s">
        <v>159</v>
      </c>
      <c r="Y24" s="236" t="s">
        <v>91</v>
      </c>
      <c r="Z24" s="236" t="s">
        <v>261</v>
      </c>
      <c r="AA24" s="40" t="s">
        <v>91</v>
      </c>
      <c r="AB24" s="615"/>
      <c r="AC24" s="112">
        <v>0.2</v>
      </c>
      <c r="AD24" s="602">
        <v>1</v>
      </c>
      <c r="AE24" s="241" t="s">
        <v>95</v>
      </c>
      <c r="AF24" s="145" t="s">
        <v>267</v>
      </c>
      <c r="AG24" s="145" t="s">
        <v>268</v>
      </c>
      <c r="AH24" s="242" t="s">
        <v>91</v>
      </c>
      <c r="AI24" s="80" t="s">
        <v>98</v>
      </c>
      <c r="AJ24" s="155">
        <v>599002816</v>
      </c>
      <c r="AK24" s="158">
        <v>145021207</v>
      </c>
      <c r="AL24" s="172">
        <v>213500000</v>
      </c>
      <c r="AM24" s="172">
        <v>158875889.5</v>
      </c>
      <c r="AN24" s="172">
        <v>18449222.34</v>
      </c>
      <c r="AO24" s="653"/>
      <c r="AP24" s="971">
        <v>0.47</v>
      </c>
      <c r="AQ24" s="972">
        <v>1</v>
      </c>
      <c r="AR24" s="973" t="s">
        <v>95</v>
      </c>
      <c r="AS24" s="974" t="s">
        <v>269</v>
      </c>
      <c r="AT24" s="974" t="s">
        <v>270</v>
      </c>
      <c r="AU24" s="974" t="s">
        <v>91</v>
      </c>
      <c r="AV24" s="975" t="s">
        <v>98</v>
      </c>
      <c r="AW24" s="406">
        <v>640984388</v>
      </c>
      <c r="AX24" s="408">
        <v>317144150.32999998</v>
      </c>
      <c r="AY24" s="403">
        <v>213500000</v>
      </c>
      <c r="AZ24" s="404">
        <v>186088065</v>
      </c>
      <c r="BA24" s="405">
        <v>66279595</v>
      </c>
      <c r="BB24" s="603"/>
      <c r="BC24" s="926">
        <v>0.76</v>
      </c>
      <c r="BD24" s="927">
        <v>1</v>
      </c>
      <c r="BE24" s="928" t="s">
        <v>95</v>
      </c>
      <c r="BF24" s="930" t="s">
        <v>271</v>
      </c>
      <c r="BG24" s="930" t="s">
        <v>272</v>
      </c>
      <c r="BH24" s="930" t="s">
        <v>91</v>
      </c>
      <c r="BI24" s="932" t="s">
        <v>98</v>
      </c>
      <c r="BJ24" s="661">
        <v>674132964</v>
      </c>
      <c r="BK24" s="662">
        <v>494559757</v>
      </c>
      <c r="BL24" s="609">
        <f t="shared" si="0"/>
        <v>427000000</v>
      </c>
      <c r="BM24" s="609">
        <v>376439970.87236553</v>
      </c>
      <c r="BN24" s="609">
        <v>242120226.01782611</v>
      </c>
      <c r="BP24" s="98">
        <v>1</v>
      </c>
      <c r="BQ24" s="77">
        <f>+IF($BP24=0,"No Aplica",IF($AP24/$R24&gt;=100%,100%,$BP24/$R24))</f>
        <v>1</v>
      </c>
      <c r="BR24" s="78" t="str">
        <f t="shared" ref="BR24" si="4">IF(ISTEXT(BQ24),"No reporta avance en el periodo",IF(BQ24&lt;=69%,"Avance insuficiente",IF(BQ24&gt;95%,"Avance satisfactorio",IF(BQ24&gt;70%,"Avance suficiente",IF(BQ24&lt;94%,"Avance suficiente",0)))))</f>
        <v>Avance satisfactorio</v>
      </c>
      <c r="BS24" s="375" t="s">
        <v>273</v>
      </c>
      <c r="BT24" s="375" t="s">
        <v>274</v>
      </c>
      <c r="BU24" s="375" t="s">
        <v>91</v>
      </c>
      <c r="BV24" s="80" t="str">
        <f>IF($BP24&lt;1%,"Sin iniciar",IF($BP24&gt;=$G24,"Terminado","En gestión"))</f>
        <v>Terminado</v>
      </c>
    </row>
    <row r="25" spans="1:74" s="611" customFormat="1" ht="50.15" customHeight="1">
      <c r="A25" s="585"/>
      <c r="B25" s="1105" t="s">
        <v>275</v>
      </c>
      <c r="C25" s="1107" t="s">
        <v>276</v>
      </c>
      <c r="D25" s="1109" t="s">
        <v>254</v>
      </c>
      <c r="E25" s="1109" t="s">
        <v>277</v>
      </c>
      <c r="F25" s="1109" t="s">
        <v>83</v>
      </c>
      <c r="G25" s="1180">
        <v>1</v>
      </c>
      <c r="H25" s="1142" t="s">
        <v>278</v>
      </c>
      <c r="I25" s="1144" t="s">
        <v>85</v>
      </c>
      <c r="J25" s="1144" t="s">
        <v>86</v>
      </c>
      <c r="K25" s="1142" t="s">
        <v>279</v>
      </c>
      <c r="L25" s="1142" t="s">
        <v>280</v>
      </c>
      <c r="M25" s="1135" t="s">
        <v>281</v>
      </c>
      <c r="N25" s="1135" t="s">
        <v>156</v>
      </c>
      <c r="O25" s="1172">
        <v>0.25</v>
      </c>
      <c r="P25" s="1172">
        <v>0.5</v>
      </c>
      <c r="Q25" s="1172">
        <v>0.75</v>
      </c>
      <c r="R25" s="1174">
        <v>1</v>
      </c>
      <c r="S25" s="1141" t="s">
        <v>108</v>
      </c>
      <c r="T25" s="1128">
        <v>70000000</v>
      </c>
      <c r="U25" s="1201" t="s">
        <v>109</v>
      </c>
      <c r="V25" s="613" t="s">
        <v>110</v>
      </c>
      <c r="W25" s="614">
        <v>386021900</v>
      </c>
      <c r="X25" s="1129" t="s">
        <v>138</v>
      </c>
      <c r="Y25" s="1129" t="s">
        <v>91</v>
      </c>
      <c r="Z25" s="1129" t="s">
        <v>139</v>
      </c>
      <c r="AA25" s="1131" t="s">
        <v>91</v>
      </c>
      <c r="AB25" s="615"/>
      <c r="AC25" s="1199">
        <v>0.25</v>
      </c>
      <c r="AD25" s="1164">
        <v>1</v>
      </c>
      <c r="AE25" s="1166" t="s">
        <v>95</v>
      </c>
      <c r="AF25" s="1168" t="s">
        <v>282</v>
      </c>
      <c r="AG25" s="1168" t="s">
        <v>283</v>
      </c>
      <c r="AH25" s="1170" t="s">
        <v>91</v>
      </c>
      <c r="AI25" s="1098" t="s">
        <v>98</v>
      </c>
      <c r="AJ25" s="1160">
        <v>70000000</v>
      </c>
      <c r="AK25" s="1160">
        <v>17500000</v>
      </c>
      <c r="AL25" s="1146">
        <v>350000000</v>
      </c>
      <c r="AM25" s="1146">
        <v>183362479</v>
      </c>
      <c r="AN25" s="1146">
        <v>10901579</v>
      </c>
      <c r="AO25" s="653"/>
      <c r="AP25" s="1197">
        <v>0.5</v>
      </c>
      <c r="AQ25" s="1150">
        <v>1</v>
      </c>
      <c r="AR25" s="1152" t="s">
        <v>95</v>
      </c>
      <c r="AS25" s="1154" t="s">
        <v>284</v>
      </c>
      <c r="AT25" s="1154" t="s">
        <v>285</v>
      </c>
      <c r="AU25" s="1156" t="s">
        <v>91</v>
      </c>
      <c r="AV25" s="1158" t="s">
        <v>98</v>
      </c>
      <c r="AW25" s="1160">
        <v>70000000</v>
      </c>
      <c r="AX25" s="1160">
        <v>34000000</v>
      </c>
      <c r="AY25" s="1146">
        <v>350000000</v>
      </c>
      <c r="AZ25" s="1146">
        <v>242085984</v>
      </c>
      <c r="BA25" s="1146">
        <v>69072783</v>
      </c>
      <c r="BB25" s="653"/>
      <c r="BC25" s="1195">
        <v>0.75</v>
      </c>
      <c r="BD25" s="1182">
        <v>1</v>
      </c>
      <c r="BE25" s="1184" t="s">
        <v>95</v>
      </c>
      <c r="BF25" s="1154" t="s">
        <v>286</v>
      </c>
      <c r="BG25" s="1154" t="s">
        <v>285</v>
      </c>
      <c r="BH25" s="1154" t="s">
        <v>91</v>
      </c>
      <c r="BI25" s="1189" t="s">
        <v>98</v>
      </c>
      <c r="BJ25" s="1202">
        <v>70000000</v>
      </c>
      <c r="BK25" s="1202">
        <v>52500000</v>
      </c>
      <c r="BL25" s="609">
        <f t="shared" si="0"/>
        <v>386021900</v>
      </c>
      <c r="BM25" s="609">
        <v>298635976</v>
      </c>
      <c r="BN25" s="609">
        <v>142098613.72628352</v>
      </c>
      <c r="BP25" s="1199">
        <v>1</v>
      </c>
      <c r="BQ25" s="1485">
        <f>+IF(BP25=0,"No Aplica",IF(BP25/R25&gt;=100%,100%,BP25/R25))</f>
        <v>1</v>
      </c>
      <c r="BR25" s="1489" t="str">
        <f>IF(ISTEXT(BQ25),"No reporta avance en el periodo",IF(BQ25&lt;=69%,"Avance insuficiente",IF(BQ25&gt;95%,"Avance satisfactorio",IF(BQ25&gt;70%,"Avance suficiente",IF(BQ25&lt;94%,"Avance suficiente",0)))))</f>
        <v>Avance satisfactorio</v>
      </c>
      <c r="BS25" s="1478" t="s">
        <v>287</v>
      </c>
      <c r="BT25" s="1478" t="s">
        <v>285</v>
      </c>
      <c r="BU25" s="1478" t="s">
        <v>91</v>
      </c>
      <c r="BV25" s="1100" t="str">
        <f>IF($BP25&lt;1%,"Sin iniciar",IF($BP25&gt;=$G25,"Terminado","En gestión"))</f>
        <v>Terminado</v>
      </c>
    </row>
    <row r="26" spans="1:74" s="611" customFormat="1" ht="50.15" customHeight="1">
      <c r="A26" s="585"/>
      <c r="B26" s="1106"/>
      <c r="C26" s="1108"/>
      <c r="D26" s="1110"/>
      <c r="E26" s="1110"/>
      <c r="F26" s="1110"/>
      <c r="G26" s="1181"/>
      <c r="H26" s="1143"/>
      <c r="I26" s="1145"/>
      <c r="J26" s="1145"/>
      <c r="K26" s="1143"/>
      <c r="L26" s="1143"/>
      <c r="M26" s="1136"/>
      <c r="N26" s="1136"/>
      <c r="O26" s="1173"/>
      <c r="P26" s="1173"/>
      <c r="Q26" s="1173"/>
      <c r="R26" s="1175"/>
      <c r="S26" s="1141"/>
      <c r="T26" s="1128"/>
      <c r="U26" s="1201"/>
      <c r="V26" s="613" t="s">
        <v>288</v>
      </c>
      <c r="W26" s="614">
        <v>45000000</v>
      </c>
      <c r="X26" s="1130"/>
      <c r="Y26" s="1130"/>
      <c r="Z26" s="1130"/>
      <c r="AA26" s="1132"/>
      <c r="AB26" s="615"/>
      <c r="AC26" s="1200"/>
      <c r="AD26" s="1165"/>
      <c r="AE26" s="1167"/>
      <c r="AF26" s="1169"/>
      <c r="AG26" s="1169"/>
      <c r="AH26" s="1171"/>
      <c r="AI26" s="1099"/>
      <c r="AJ26" s="1161"/>
      <c r="AK26" s="1161"/>
      <c r="AL26" s="1147"/>
      <c r="AM26" s="1147"/>
      <c r="AN26" s="1147"/>
      <c r="AO26" s="603"/>
      <c r="AP26" s="1198"/>
      <c r="AQ26" s="1151"/>
      <c r="AR26" s="1153"/>
      <c r="AS26" s="1155"/>
      <c r="AT26" s="1155"/>
      <c r="AU26" s="1157"/>
      <c r="AV26" s="1159"/>
      <c r="AW26" s="1161"/>
      <c r="AX26" s="1161"/>
      <c r="AY26" s="1147"/>
      <c r="AZ26" s="1147"/>
      <c r="BA26" s="1147"/>
      <c r="BB26" s="653"/>
      <c r="BC26" s="1196"/>
      <c r="BD26" s="1183"/>
      <c r="BE26" s="1185"/>
      <c r="BF26" s="1155"/>
      <c r="BG26" s="1155"/>
      <c r="BH26" s="1155"/>
      <c r="BI26" s="1190"/>
      <c r="BJ26" s="1203"/>
      <c r="BK26" s="1203"/>
      <c r="BL26" s="609">
        <f t="shared" si="0"/>
        <v>45000000</v>
      </c>
      <c r="BM26" s="609">
        <v>38700000</v>
      </c>
      <c r="BN26" s="609">
        <v>2700000</v>
      </c>
      <c r="BP26" s="1200"/>
      <c r="BQ26" s="1494"/>
      <c r="BR26" s="1496"/>
      <c r="BS26" s="1479"/>
      <c r="BT26" s="1479"/>
      <c r="BU26" s="1479"/>
      <c r="BV26" s="1101"/>
    </row>
    <row r="27" spans="1:74" s="611" customFormat="1" ht="50.15" customHeight="1">
      <c r="A27" s="585"/>
      <c r="B27" s="586" t="s">
        <v>275</v>
      </c>
      <c r="C27" s="587" t="s">
        <v>289</v>
      </c>
      <c r="D27" s="588" t="s">
        <v>81</v>
      </c>
      <c r="E27" s="589" t="s">
        <v>277</v>
      </c>
      <c r="F27" s="588" t="s">
        <v>290</v>
      </c>
      <c r="G27" s="590">
        <v>1</v>
      </c>
      <c r="H27" s="591" t="s">
        <v>291</v>
      </c>
      <c r="I27" s="592" t="s">
        <v>85</v>
      </c>
      <c r="J27" s="592" t="s">
        <v>86</v>
      </c>
      <c r="K27" s="593" t="s">
        <v>292</v>
      </c>
      <c r="L27" s="593" t="s">
        <v>293</v>
      </c>
      <c r="M27" s="594">
        <v>45748</v>
      </c>
      <c r="N27" s="594" t="s">
        <v>156</v>
      </c>
      <c r="O27" s="664">
        <v>0</v>
      </c>
      <c r="P27" s="664">
        <v>0.05</v>
      </c>
      <c r="Q27" s="664">
        <v>0.3</v>
      </c>
      <c r="R27" s="665">
        <v>1</v>
      </c>
      <c r="S27" s="592" t="s">
        <v>108</v>
      </c>
      <c r="T27" s="598">
        <v>70000000</v>
      </c>
      <c r="U27" s="612" t="s">
        <v>294</v>
      </c>
      <c r="V27" s="613" t="s">
        <v>288</v>
      </c>
      <c r="W27" s="614">
        <v>455000000</v>
      </c>
      <c r="X27" s="236" t="s">
        <v>138</v>
      </c>
      <c r="Y27" s="236" t="s">
        <v>91</v>
      </c>
      <c r="Z27" s="236" t="s">
        <v>139</v>
      </c>
      <c r="AA27" s="40" t="s">
        <v>91</v>
      </c>
      <c r="AB27" s="615"/>
      <c r="AC27" s="98">
        <v>0</v>
      </c>
      <c r="AD27" s="602" t="s">
        <v>101</v>
      </c>
      <c r="AE27" s="241" t="s">
        <v>102</v>
      </c>
      <c r="AF27" s="375" t="s">
        <v>295</v>
      </c>
      <c r="AG27" s="375" t="s">
        <v>296</v>
      </c>
      <c r="AH27" s="254" t="s">
        <v>91</v>
      </c>
      <c r="AI27" s="80" t="s">
        <v>141</v>
      </c>
      <c r="AJ27" s="239">
        <v>70000000</v>
      </c>
      <c r="AK27" s="239">
        <v>17500000</v>
      </c>
      <c r="AL27" s="159">
        <v>416190000</v>
      </c>
      <c r="AM27" s="159">
        <v>128363000</v>
      </c>
      <c r="AN27" s="159">
        <v>9673733</v>
      </c>
      <c r="AO27" s="603"/>
      <c r="AP27" s="980">
        <v>0.05</v>
      </c>
      <c r="AQ27" s="972">
        <v>1</v>
      </c>
      <c r="AR27" s="973" t="s">
        <v>95</v>
      </c>
      <c r="AS27" s="978" t="s">
        <v>297</v>
      </c>
      <c r="AT27" s="978" t="s">
        <v>298</v>
      </c>
      <c r="AU27" s="978" t="s">
        <v>91</v>
      </c>
      <c r="AV27" s="975" t="s">
        <v>98</v>
      </c>
      <c r="AW27" s="142">
        <v>70000000</v>
      </c>
      <c r="AX27" s="142">
        <v>34000000</v>
      </c>
      <c r="AY27" s="403">
        <v>416190000</v>
      </c>
      <c r="AZ27" s="404">
        <v>263693733</v>
      </c>
      <c r="BA27" s="405">
        <v>53826400</v>
      </c>
      <c r="BB27" s="603"/>
      <c r="BC27" s="926">
        <v>0.35</v>
      </c>
      <c r="BD27" s="927">
        <v>1</v>
      </c>
      <c r="BE27" s="928" t="s">
        <v>95</v>
      </c>
      <c r="BF27" s="930" t="s">
        <v>299</v>
      </c>
      <c r="BG27" s="930" t="s">
        <v>298</v>
      </c>
      <c r="BH27" s="930" t="s">
        <v>91</v>
      </c>
      <c r="BI27" s="932" t="s">
        <v>98</v>
      </c>
      <c r="BJ27" s="661">
        <v>70000000</v>
      </c>
      <c r="BK27" s="663">
        <v>52500000</v>
      </c>
      <c r="BL27" s="609">
        <f t="shared" si="0"/>
        <v>455000000</v>
      </c>
      <c r="BM27" s="609">
        <v>362173168.67000002</v>
      </c>
      <c r="BN27" s="609">
        <v>161928138.67000002</v>
      </c>
      <c r="BP27" s="98">
        <v>1</v>
      </c>
      <c r="BQ27" s="77">
        <f>+IF(BP27=0,"No Aplica",IF(BP27/R27&gt;=100%,100%,BP27/R27))</f>
        <v>1</v>
      </c>
      <c r="BR27" s="78" t="str">
        <f t="shared" ref="BR27" si="5">IF(ISTEXT(BQ27),"No reporta avance en el periodo",IF(BQ27&lt;=69%,"Avance insuficiente",IF(BQ27&gt;95%,"Avance satisfactorio",IF(BQ27&gt;70%,"Avance suficiente",IF(BQ27&lt;94%,"Avance suficiente",0)))))</f>
        <v>Avance satisfactorio</v>
      </c>
      <c r="BS27" s="375" t="s">
        <v>300</v>
      </c>
      <c r="BT27" s="375" t="s">
        <v>301</v>
      </c>
      <c r="BU27" s="375" t="s">
        <v>91</v>
      </c>
      <c r="BV27" s="80" t="str">
        <f>IF($BP27&lt;1%,"Sin iniciar",IF($BP27&gt;=$G27,"Terminado","En gestión"))</f>
        <v>Terminado</v>
      </c>
    </row>
    <row r="28" spans="1:74" s="611" customFormat="1" ht="50.15" customHeight="1">
      <c r="A28" s="585"/>
      <c r="B28" s="629" t="s">
        <v>302</v>
      </c>
      <c r="C28" s="587" t="s">
        <v>303</v>
      </c>
      <c r="D28" s="630" t="s">
        <v>254</v>
      </c>
      <c r="E28" s="631" t="s">
        <v>304</v>
      </c>
      <c r="F28" s="630" t="s">
        <v>83</v>
      </c>
      <c r="G28" s="666">
        <v>0.03</v>
      </c>
      <c r="H28" s="630" t="s">
        <v>305</v>
      </c>
      <c r="I28" s="633" t="s">
        <v>85</v>
      </c>
      <c r="J28" s="633" t="s">
        <v>86</v>
      </c>
      <c r="K28" s="634" t="s">
        <v>306</v>
      </c>
      <c r="L28" s="634" t="s">
        <v>307</v>
      </c>
      <c r="M28" s="635">
        <v>45839</v>
      </c>
      <c r="N28" s="635" t="s">
        <v>308</v>
      </c>
      <c r="O28" s="647">
        <v>0</v>
      </c>
      <c r="P28" s="647">
        <v>0.03</v>
      </c>
      <c r="Q28" s="647">
        <v>0</v>
      </c>
      <c r="R28" s="648">
        <v>0</v>
      </c>
      <c r="S28" s="633" t="s">
        <v>108</v>
      </c>
      <c r="T28" s="383">
        <v>115878800</v>
      </c>
      <c r="U28" s="639" t="s">
        <v>309</v>
      </c>
      <c r="V28" s="640" t="s">
        <v>310</v>
      </c>
      <c r="W28" s="641">
        <v>117333623.56966895</v>
      </c>
      <c r="X28" s="236" t="s">
        <v>311</v>
      </c>
      <c r="Y28" s="236" t="s">
        <v>312</v>
      </c>
      <c r="Z28" s="236" t="s">
        <v>313</v>
      </c>
      <c r="AA28" s="40" t="s">
        <v>314</v>
      </c>
      <c r="AB28" s="615"/>
      <c r="AC28" s="112"/>
      <c r="AD28" s="602" t="s">
        <v>101</v>
      </c>
      <c r="AE28" s="241" t="s">
        <v>102</v>
      </c>
      <c r="AF28" s="145" t="s">
        <v>315</v>
      </c>
      <c r="AG28" s="145" t="s">
        <v>91</v>
      </c>
      <c r="AH28" s="242" t="s">
        <v>91</v>
      </c>
      <c r="AI28" s="80" t="s">
        <v>141</v>
      </c>
      <c r="AJ28" s="383">
        <v>115878800</v>
      </c>
      <c r="AK28" s="382">
        <v>28969700</v>
      </c>
      <c r="AL28" s="357">
        <v>155205266</v>
      </c>
      <c r="AM28" s="156">
        <v>138118427.66999999</v>
      </c>
      <c r="AN28" s="156">
        <v>13226603.109999999</v>
      </c>
      <c r="AO28" s="603"/>
      <c r="AP28" s="981">
        <v>7.5336579776568185E-2</v>
      </c>
      <c r="AQ28" s="972">
        <v>1</v>
      </c>
      <c r="AR28" s="973" t="s">
        <v>95</v>
      </c>
      <c r="AS28" s="982" t="s">
        <v>316</v>
      </c>
      <c r="AT28" s="983" t="s">
        <v>317</v>
      </c>
      <c r="AU28" s="978" t="s">
        <v>91</v>
      </c>
      <c r="AV28" s="975" t="s">
        <v>100</v>
      </c>
      <c r="AW28" s="409">
        <v>117861528</v>
      </c>
      <c r="AX28" s="366">
        <v>58930764</v>
      </c>
      <c r="AY28" s="403">
        <v>155205266</v>
      </c>
      <c r="AZ28" s="404">
        <v>147914261</v>
      </c>
      <c r="BA28" s="405">
        <v>49555060</v>
      </c>
      <c r="BB28" s="603"/>
      <c r="BC28" s="926"/>
      <c r="BD28" s="927" t="s">
        <v>101</v>
      </c>
      <c r="BE28" s="928" t="s">
        <v>102</v>
      </c>
      <c r="BF28" s="938" t="s">
        <v>318</v>
      </c>
      <c r="BG28" s="930" t="s">
        <v>91</v>
      </c>
      <c r="BH28" s="930" t="s">
        <v>91</v>
      </c>
      <c r="BI28" s="932" t="s">
        <v>100</v>
      </c>
      <c r="BJ28" s="608">
        <v>153339090</v>
      </c>
      <c r="BK28" s="609">
        <v>106134927</v>
      </c>
      <c r="BL28" s="609">
        <f t="shared" si="0"/>
        <v>117333623.56966895</v>
      </c>
      <c r="BM28" s="609">
        <v>109129221</v>
      </c>
      <c r="BN28" s="609">
        <v>71161258</v>
      </c>
      <c r="BP28" s="981">
        <v>7.5336579776568185E-2</v>
      </c>
      <c r="BQ28" s="972">
        <v>1</v>
      </c>
      <c r="BR28" s="973" t="s">
        <v>95</v>
      </c>
      <c r="BS28" s="375" t="s">
        <v>318</v>
      </c>
      <c r="BT28" s="375" t="s">
        <v>91</v>
      </c>
      <c r="BU28" s="375" t="s">
        <v>91</v>
      </c>
      <c r="BV28" s="80" t="str">
        <f>IF(BI28="Terminado","Terminado",IF($BC28&gt;=$G28,"Terminado","En Gestión"))</f>
        <v>Terminado</v>
      </c>
    </row>
    <row r="29" spans="1:74" s="611" customFormat="1" ht="50.15" customHeight="1">
      <c r="A29" s="585"/>
      <c r="B29" s="629" t="s">
        <v>302</v>
      </c>
      <c r="C29" s="587" t="s">
        <v>319</v>
      </c>
      <c r="D29" s="630" t="s">
        <v>81</v>
      </c>
      <c r="E29" s="631" t="s">
        <v>320</v>
      </c>
      <c r="F29" s="630" t="s">
        <v>83</v>
      </c>
      <c r="G29" s="666">
        <v>1</v>
      </c>
      <c r="H29" s="630" t="s">
        <v>321</v>
      </c>
      <c r="I29" s="633" t="s">
        <v>85</v>
      </c>
      <c r="J29" s="633" t="s">
        <v>86</v>
      </c>
      <c r="K29" s="634" t="s">
        <v>322</v>
      </c>
      <c r="L29" s="634" t="s">
        <v>323</v>
      </c>
      <c r="M29" s="635">
        <v>45659</v>
      </c>
      <c r="N29" s="635" t="s">
        <v>156</v>
      </c>
      <c r="O29" s="656">
        <v>0.2</v>
      </c>
      <c r="P29" s="656">
        <v>0.45</v>
      </c>
      <c r="Q29" s="656">
        <v>0.7</v>
      </c>
      <c r="R29" s="657">
        <v>1</v>
      </c>
      <c r="S29" s="633" t="s">
        <v>324</v>
      </c>
      <c r="T29" s="638" t="s">
        <v>91</v>
      </c>
      <c r="U29" s="639" t="s">
        <v>309</v>
      </c>
      <c r="V29" s="640" t="s">
        <v>310</v>
      </c>
      <c r="W29" s="641">
        <v>168552555.99476865</v>
      </c>
      <c r="X29" s="236" t="s">
        <v>311</v>
      </c>
      <c r="Y29" s="236" t="s">
        <v>312</v>
      </c>
      <c r="Z29" s="236" t="s">
        <v>313</v>
      </c>
      <c r="AA29" s="40" t="s">
        <v>314</v>
      </c>
      <c r="AB29" s="615"/>
      <c r="AC29" s="132">
        <v>0.2</v>
      </c>
      <c r="AD29" s="602">
        <v>1</v>
      </c>
      <c r="AE29" s="241" t="s">
        <v>95</v>
      </c>
      <c r="AF29" s="145" t="s">
        <v>325</v>
      </c>
      <c r="AG29" s="145" t="s">
        <v>326</v>
      </c>
      <c r="AH29" s="242" t="s">
        <v>91</v>
      </c>
      <c r="AI29" s="80" t="s">
        <v>98</v>
      </c>
      <c r="AJ29" s="146">
        <v>0</v>
      </c>
      <c r="AK29" s="147">
        <v>0</v>
      </c>
      <c r="AL29" s="358">
        <v>155205266</v>
      </c>
      <c r="AM29" s="339">
        <v>138118427.66999999</v>
      </c>
      <c r="AN29" s="339">
        <v>13226603.109999999</v>
      </c>
      <c r="AO29" s="653"/>
      <c r="AP29" s="984">
        <v>0.53590000000000004</v>
      </c>
      <c r="AQ29" s="972">
        <v>1</v>
      </c>
      <c r="AR29" s="973" t="s">
        <v>95</v>
      </c>
      <c r="AS29" s="982" t="s">
        <v>327</v>
      </c>
      <c r="AT29" s="983" t="s">
        <v>328</v>
      </c>
      <c r="AU29" s="978" t="s">
        <v>91</v>
      </c>
      <c r="AV29" s="975" t="s">
        <v>98</v>
      </c>
      <c r="AW29" s="138" t="s">
        <v>91</v>
      </c>
      <c r="AX29" s="138" t="s">
        <v>91</v>
      </c>
      <c r="AY29" s="403">
        <v>155205266</v>
      </c>
      <c r="AZ29" s="404">
        <v>147914261</v>
      </c>
      <c r="BA29" s="405">
        <v>49555060</v>
      </c>
      <c r="BB29" s="603"/>
      <c r="BC29" s="926">
        <v>0.74840000000000007</v>
      </c>
      <c r="BD29" s="927">
        <v>1</v>
      </c>
      <c r="BE29" s="928" t="s">
        <v>95</v>
      </c>
      <c r="BF29" s="930" t="s">
        <v>329</v>
      </c>
      <c r="BG29" s="939" t="s">
        <v>330</v>
      </c>
      <c r="BH29" s="930" t="s">
        <v>91</v>
      </c>
      <c r="BI29" s="932" t="s">
        <v>98</v>
      </c>
      <c r="BJ29" s="643">
        <v>0</v>
      </c>
      <c r="BK29" s="643">
        <v>0</v>
      </c>
      <c r="BL29" s="609">
        <f t="shared" si="0"/>
        <v>168552555.99476865</v>
      </c>
      <c r="BM29" s="609">
        <v>158139199.69999999</v>
      </c>
      <c r="BN29" s="609">
        <v>101244059.436</v>
      </c>
      <c r="BP29" s="901">
        <f>+(98.39)/(98.39)</f>
        <v>1</v>
      </c>
      <c r="BQ29" s="77">
        <f t="shared" ref="BQ29:BQ48" si="6">+IF(BP29=0,"No Aplica",IF(BP29/R29&gt;=100%,100%,BP29/R29))</f>
        <v>1</v>
      </c>
      <c r="BR29" s="78" t="str">
        <f t="shared" ref="BR29:BR48" si="7">IF(ISTEXT(BQ29),"No reporta avance en el periodo",IF(BQ29&lt;=69%,"Avance insuficiente",IF(BQ29&gt;95%,"Avance satisfactorio",IF(BQ29&gt;70%,"Avance suficiente",IF(BQ29&lt;94%,"Avance suficiente",0)))))</f>
        <v>Avance satisfactorio</v>
      </c>
      <c r="BS29" s="1047" t="s">
        <v>331</v>
      </c>
      <c r="BT29" s="1047" t="s">
        <v>332</v>
      </c>
      <c r="BU29" s="1049" t="s">
        <v>91</v>
      </c>
      <c r="BV29" s="80" t="str">
        <f t="shared" ref="BV29:BV48" si="8">IF($BP29&lt;1%,"Sin iniciar",IF($BP29&gt;=$G29,"Terminado","En gestión"))</f>
        <v>Terminado</v>
      </c>
    </row>
    <row r="30" spans="1:74" s="611" customFormat="1" ht="50.15" customHeight="1">
      <c r="A30" s="585"/>
      <c r="B30" s="629" t="s">
        <v>302</v>
      </c>
      <c r="C30" s="587" t="s">
        <v>333</v>
      </c>
      <c r="D30" s="630" t="s">
        <v>81</v>
      </c>
      <c r="E30" s="631" t="s">
        <v>320</v>
      </c>
      <c r="F30" s="630" t="s">
        <v>83</v>
      </c>
      <c r="G30" s="666">
        <v>0.9</v>
      </c>
      <c r="H30" s="630" t="s">
        <v>334</v>
      </c>
      <c r="I30" s="633" t="s">
        <v>85</v>
      </c>
      <c r="J30" s="633" t="s">
        <v>86</v>
      </c>
      <c r="K30" s="634" t="s">
        <v>335</v>
      </c>
      <c r="L30" s="634" t="s">
        <v>336</v>
      </c>
      <c r="M30" s="635">
        <v>45659</v>
      </c>
      <c r="N30" s="635" t="s">
        <v>337</v>
      </c>
      <c r="O30" s="656">
        <v>0.4</v>
      </c>
      <c r="P30" s="656">
        <v>0.6</v>
      </c>
      <c r="Q30" s="656">
        <v>0.8</v>
      </c>
      <c r="R30" s="657">
        <v>0.9</v>
      </c>
      <c r="S30" s="633" t="s">
        <v>108</v>
      </c>
      <c r="T30" s="638">
        <v>339858051</v>
      </c>
      <c r="U30" s="639" t="s">
        <v>309</v>
      </c>
      <c r="V30" s="640" t="s">
        <v>310</v>
      </c>
      <c r="W30" s="641">
        <v>352852534.67431903</v>
      </c>
      <c r="X30" s="236" t="s">
        <v>311</v>
      </c>
      <c r="Y30" s="236" t="s">
        <v>312</v>
      </c>
      <c r="Z30" s="236" t="s">
        <v>313</v>
      </c>
      <c r="AA30" s="40" t="s">
        <v>314</v>
      </c>
      <c r="AB30" s="615"/>
      <c r="AC30" s="133">
        <v>0.73480000000000001</v>
      </c>
      <c r="AD30" s="602">
        <v>1</v>
      </c>
      <c r="AE30" s="241" t="s">
        <v>95</v>
      </c>
      <c r="AF30" s="145" t="s">
        <v>338</v>
      </c>
      <c r="AG30" s="145" t="s">
        <v>339</v>
      </c>
      <c r="AH30" s="242" t="s">
        <v>91</v>
      </c>
      <c r="AI30" s="80" t="s">
        <v>98</v>
      </c>
      <c r="AJ30" s="257">
        <v>339858051</v>
      </c>
      <c r="AK30" s="257">
        <v>84964513</v>
      </c>
      <c r="AL30" s="176">
        <v>155205266</v>
      </c>
      <c r="AM30" s="157">
        <v>138118427.66999999</v>
      </c>
      <c r="AN30" s="157">
        <v>13226603.109999999</v>
      </c>
      <c r="AO30" s="653"/>
      <c r="AP30" s="984">
        <v>0.96685082872928174</v>
      </c>
      <c r="AQ30" s="972">
        <v>1</v>
      </c>
      <c r="AR30" s="973" t="s">
        <v>95</v>
      </c>
      <c r="AS30" s="982" t="s">
        <v>340</v>
      </c>
      <c r="AT30" s="983" t="s">
        <v>341</v>
      </c>
      <c r="AU30" s="978" t="s">
        <v>91</v>
      </c>
      <c r="AV30" s="975" t="s">
        <v>98</v>
      </c>
      <c r="AW30" s="387">
        <v>352518672</v>
      </c>
      <c r="AX30" s="366">
        <v>176259336</v>
      </c>
      <c r="AY30" s="403">
        <v>155205266</v>
      </c>
      <c r="AZ30" s="404">
        <v>147914261</v>
      </c>
      <c r="BA30" s="405">
        <v>49555060</v>
      </c>
      <c r="BB30" s="603"/>
      <c r="BC30" s="926">
        <v>0.99447513812154698</v>
      </c>
      <c r="BD30" s="927">
        <v>1</v>
      </c>
      <c r="BE30" s="928" t="s">
        <v>95</v>
      </c>
      <c r="BF30" s="930" t="s">
        <v>342</v>
      </c>
      <c r="BG30" s="930" t="s">
        <v>343</v>
      </c>
      <c r="BH30" s="930" t="s">
        <v>91</v>
      </c>
      <c r="BI30" s="932" t="s">
        <v>100</v>
      </c>
      <c r="BJ30" s="608">
        <v>331374090</v>
      </c>
      <c r="BK30" s="609">
        <v>264389004</v>
      </c>
      <c r="BL30" s="609">
        <f t="shared" si="0"/>
        <v>352852534.67431903</v>
      </c>
      <c r="BM30" s="609">
        <v>334395471.32999998</v>
      </c>
      <c r="BN30" s="609">
        <v>206438672.32999998</v>
      </c>
      <c r="BP30" s="901">
        <f>+(188)/(188)</f>
        <v>1</v>
      </c>
      <c r="BQ30" s="77">
        <f t="shared" si="6"/>
        <v>1</v>
      </c>
      <c r="BR30" s="78" t="str">
        <f t="shared" si="7"/>
        <v>Avance satisfactorio</v>
      </c>
      <c r="BS30" s="1047" t="s">
        <v>344</v>
      </c>
      <c r="BT30" s="1047" t="s">
        <v>345</v>
      </c>
      <c r="BU30" s="1049" t="s">
        <v>91</v>
      </c>
      <c r="BV30" s="80" t="str">
        <f t="shared" si="8"/>
        <v>Terminado</v>
      </c>
    </row>
    <row r="31" spans="1:74" s="611" customFormat="1" ht="50.15" customHeight="1">
      <c r="A31" s="585"/>
      <c r="B31" s="629" t="s">
        <v>302</v>
      </c>
      <c r="C31" s="587" t="s">
        <v>346</v>
      </c>
      <c r="D31" s="630" t="s">
        <v>81</v>
      </c>
      <c r="E31" s="631" t="s">
        <v>320</v>
      </c>
      <c r="F31" s="630" t="s">
        <v>83</v>
      </c>
      <c r="G31" s="666">
        <v>1</v>
      </c>
      <c r="H31" s="630" t="s">
        <v>347</v>
      </c>
      <c r="I31" s="633" t="s">
        <v>85</v>
      </c>
      <c r="J31" s="633" t="s">
        <v>86</v>
      </c>
      <c r="K31" s="634" t="s">
        <v>348</v>
      </c>
      <c r="L31" s="634" t="s">
        <v>349</v>
      </c>
      <c r="M31" s="635">
        <v>45691</v>
      </c>
      <c r="N31" s="635" t="s">
        <v>337</v>
      </c>
      <c r="O31" s="656">
        <v>0.25</v>
      </c>
      <c r="P31" s="656">
        <v>0.5</v>
      </c>
      <c r="Q31" s="656">
        <v>0.75</v>
      </c>
      <c r="R31" s="657">
        <v>1</v>
      </c>
      <c r="S31" s="633" t="s">
        <v>108</v>
      </c>
      <c r="T31" s="638">
        <v>28731131</v>
      </c>
      <c r="U31" s="639" t="s">
        <v>309</v>
      </c>
      <c r="V31" s="640" t="s">
        <v>350</v>
      </c>
      <c r="W31" s="641">
        <v>420439489.44080001</v>
      </c>
      <c r="X31" s="236" t="s">
        <v>311</v>
      </c>
      <c r="Y31" s="236" t="s">
        <v>351</v>
      </c>
      <c r="Z31" s="236" t="s">
        <v>313</v>
      </c>
      <c r="AA31" s="40" t="s">
        <v>314</v>
      </c>
      <c r="AB31" s="615"/>
      <c r="AC31" s="133">
        <v>0.25</v>
      </c>
      <c r="AD31" s="602">
        <v>1</v>
      </c>
      <c r="AE31" s="241" t="s">
        <v>95</v>
      </c>
      <c r="AF31" s="145" t="s">
        <v>352</v>
      </c>
      <c r="AG31" s="145" t="s">
        <v>353</v>
      </c>
      <c r="AH31" s="242" t="s">
        <v>91</v>
      </c>
      <c r="AI31" s="80" t="s">
        <v>98</v>
      </c>
      <c r="AJ31" s="257">
        <v>28731131</v>
      </c>
      <c r="AK31" s="257">
        <v>7182783</v>
      </c>
      <c r="AL31" s="357">
        <v>267152595</v>
      </c>
      <c r="AM31" s="156">
        <v>267152595</v>
      </c>
      <c r="AN31" s="156">
        <v>16058094</v>
      </c>
      <c r="AO31" s="603"/>
      <c r="AP31" s="984">
        <v>0.5</v>
      </c>
      <c r="AQ31" s="972">
        <v>1</v>
      </c>
      <c r="AR31" s="973" t="s">
        <v>95</v>
      </c>
      <c r="AS31" s="982" t="s">
        <v>354</v>
      </c>
      <c r="AT31" s="985" t="s">
        <v>355</v>
      </c>
      <c r="AU31" s="978" t="s">
        <v>91</v>
      </c>
      <c r="AV31" s="975" t="s">
        <v>98</v>
      </c>
      <c r="AW31" s="387">
        <v>29222728</v>
      </c>
      <c r="AX31" s="366">
        <v>14611364</v>
      </c>
      <c r="AY31" s="403">
        <v>267152595</v>
      </c>
      <c r="AZ31" s="404">
        <v>266172005</v>
      </c>
      <c r="BA31" s="405">
        <v>82716831</v>
      </c>
      <c r="BB31" s="603"/>
      <c r="BC31" s="926">
        <v>0.75</v>
      </c>
      <c r="BD31" s="927">
        <v>1</v>
      </c>
      <c r="BE31" s="928" t="s">
        <v>95</v>
      </c>
      <c r="BF31" s="930" t="s">
        <v>356</v>
      </c>
      <c r="BG31" s="930" t="s">
        <v>357</v>
      </c>
      <c r="BH31" s="930" t="s">
        <v>91</v>
      </c>
      <c r="BI31" s="932" t="s">
        <v>98</v>
      </c>
      <c r="BJ31" s="608">
        <v>29222729</v>
      </c>
      <c r="BK31" s="609">
        <v>21917046</v>
      </c>
      <c r="BL31" s="609">
        <f t="shared" si="0"/>
        <v>420439489.44080001</v>
      </c>
      <c r="BM31" s="609">
        <v>407240747.60000002</v>
      </c>
      <c r="BN31" s="609">
        <v>241303887.63500002</v>
      </c>
      <c r="BP31" s="901">
        <f t="shared" ref="BP31:BP43" si="9">4/4</f>
        <v>1</v>
      </c>
      <c r="BQ31" s="77">
        <f t="shared" si="6"/>
        <v>1</v>
      </c>
      <c r="BR31" s="78" t="str">
        <f t="shared" si="7"/>
        <v>Avance satisfactorio</v>
      </c>
      <c r="BS31" s="1047" t="s">
        <v>358</v>
      </c>
      <c r="BT31" s="1047" t="s">
        <v>359</v>
      </c>
      <c r="BU31" s="1049" t="s">
        <v>91</v>
      </c>
      <c r="BV31" s="80" t="str">
        <f t="shared" si="8"/>
        <v>Terminado</v>
      </c>
    </row>
    <row r="32" spans="1:74" s="611" customFormat="1" ht="50.15" customHeight="1">
      <c r="A32" s="585"/>
      <c r="B32" s="629" t="s">
        <v>302</v>
      </c>
      <c r="C32" s="587" t="s">
        <v>360</v>
      </c>
      <c r="D32" s="630" t="s">
        <v>81</v>
      </c>
      <c r="E32" s="631" t="s">
        <v>320</v>
      </c>
      <c r="F32" s="630" t="s">
        <v>83</v>
      </c>
      <c r="G32" s="666">
        <v>1</v>
      </c>
      <c r="H32" s="630" t="s">
        <v>361</v>
      </c>
      <c r="I32" s="633" t="s">
        <v>85</v>
      </c>
      <c r="J32" s="633" t="s">
        <v>86</v>
      </c>
      <c r="K32" s="634" t="s">
        <v>362</v>
      </c>
      <c r="L32" s="634" t="s">
        <v>363</v>
      </c>
      <c r="M32" s="635" t="s">
        <v>364</v>
      </c>
      <c r="N32" s="635">
        <v>46021</v>
      </c>
      <c r="O32" s="656">
        <v>1</v>
      </c>
      <c r="P32" s="656">
        <v>1</v>
      </c>
      <c r="Q32" s="656">
        <v>1</v>
      </c>
      <c r="R32" s="657">
        <v>1</v>
      </c>
      <c r="S32" s="633" t="s">
        <v>90</v>
      </c>
      <c r="T32" s="638">
        <v>275843305</v>
      </c>
      <c r="U32" s="639" t="s">
        <v>309</v>
      </c>
      <c r="V32" s="640" t="s">
        <v>350</v>
      </c>
      <c r="W32" s="641">
        <v>953125197.58380008</v>
      </c>
      <c r="X32" s="236" t="s">
        <v>311</v>
      </c>
      <c r="Y32" s="236" t="s">
        <v>351</v>
      </c>
      <c r="Z32" s="236" t="s">
        <v>313</v>
      </c>
      <c r="AA32" s="40" t="s">
        <v>314</v>
      </c>
      <c r="AB32" s="615"/>
      <c r="AC32" s="133">
        <v>1</v>
      </c>
      <c r="AD32" s="602">
        <v>1</v>
      </c>
      <c r="AE32" s="241" t="s">
        <v>95</v>
      </c>
      <c r="AF32" s="145" t="s">
        <v>365</v>
      </c>
      <c r="AG32" s="145" t="s">
        <v>366</v>
      </c>
      <c r="AH32" s="242" t="s">
        <v>91</v>
      </c>
      <c r="AI32" s="80" t="s">
        <v>98</v>
      </c>
      <c r="AJ32" s="257">
        <v>275843305</v>
      </c>
      <c r="AK32" s="257">
        <v>68960826</v>
      </c>
      <c r="AL32" s="358">
        <v>267152595</v>
      </c>
      <c r="AM32" s="339">
        <v>267152595</v>
      </c>
      <c r="AN32" s="339">
        <v>16058094</v>
      </c>
      <c r="AO32" s="603"/>
      <c r="AP32" s="984">
        <v>1</v>
      </c>
      <c r="AQ32" s="972">
        <v>1</v>
      </c>
      <c r="AR32" s="973" t="s">
        <v>95</v>
      </c>
      <c r="AS32" s="982" t="s">
        <v>367</v>
      </c>
      <c r="AT32" s="985" t="s">
        <v>368</v>
      </c>
      <c r="AU32" s="978" t="s">
        <v>91</v>
      </c>
      <c r="AV32" s="975" t="s">
        <v>98</v>
      </c>
      <c r="AW32" s="387">
        <v>280563064</v>
      </c>
      <c r="AX32" s="366">
        <v>140281532</v>
      </c>
      <c r="AY32" s="403">
        <v>267152595</v>
      </c>
      <c r="AZ32" s="404">
        <v>266172005</v>
      </c>
      <c r="BA32" s="405">
        <v>82716831</v>
      </c>
      <c r="BB32" s="603"/>
      <c r="BC32" s="940">
        <v>100</v>
      </c>
      <c r="BD32" s="927">
        <v>1</v>
      </c>
      <c r="BE32" s="928" t="s">
        <v>95</v>
      </c>
      <c r="BF32" s="930" t="s">
        <v>369</v>
      </c>
      <c r="BG32" s="930" t="s">
        <v>370</v>
      </c>
      <c r="BH32" s="930" t="s">
        <v>91</v>
      </c>
      <c r="BI32" s="932" t="s">
        <v>100</v>
      </c>
      <c r="BJ32" s="608">
        <v>256611344</v>
      </c>
      <c r="BK32" s="609">
        <v>210422298</v>
      </c>
      <c r="BL32" s="609">
        <f t="shared" si="0"/>
        <v>953125197.58380008</v>
      </c>
      <c r="BM32" s="609">
        <v>890557287.73000014</v>
      </c>
      <c r="BN32" s="609">
        <v>551237882.39699996</v>
      </c>
      <c r="BP32" s="98">
        <f t="shared" si="9"/>
        <v>1</v>
      </c>
      <c r="BQ32" s="77">
        <f t="shared" si="6"/>
        <v>1</v>
      </c>
      <c r="BR32" s="78" t="str">
        <f t="shared" si="7"/>
        <v>Avance satisfactorio</v>
      </c>
      <c r="BS32" s="1047" t="s">
        <v>371</v>
      </c>
      <c r="BT32" s="1047" t="s">
        <v>372</v>
      </c>
      <c r="BU32" s="1049" t="s">
        <v>91</v>
      </c>
      <c r="BV32" s="80" t="str">
        <f t="shared" si="8"/>
        <v>Terminado</v>
      </c>
    </row>
    <row r="33" spans="1:74" s="611" customFormat="1" ht="50.15" customHeight="1">
      <c r="A33" s="585"/>
      <c r="B33" s="629" t="s">
        <v>302</v>
      </c>
      <c r="C33" s="587" t="s">
        <v>373</v>
      </c>
      <c r="D33" s="630" t="s">
        <v>81</v>
      </c>
      <c r="E33" s="631" t="s">
        <v>320</v>
      </c>
      <c r="F33" s="630" t="s">
        <v>83</v>
      </c>
      <c r="G33" s="666">
        <v>1</v>
      </c>
      <c r="H33" s="630" t="s">
        <v>374</v>
      </c>
      <c r="I33" s="633" t="s">
        <v>85</v>
      </c>
      <c r="J33" s="633" t="s">
        <v>86</v>
      </c>
      <c r="K33" s="634" t="s">
        <v>375</v>
      </c>
      <c r="L33" s="634" t="s">
        <v>376</v>
      </c>
      <c r="M33" s="635">
        <v>45691</v>
      </c>
      <c r="N33" s="635" t="s">
        <v>337</v>
      </c>
      <c r="O33" s="656">
        <v>0.25</v>
      </c>
      <c r="P33" s="656">
        <v>0.5</v>
      </c>
      <c r="Q33" s="656">
        <v>0.75</v>
      </c>
      <c r="R33" s="657">
        <v>1</v>
      </c>
      <c r="S33" s="633" t="s">
        <v>108</v>
      </c>
      <c r="T33" s="638">
        <v>28731131</v>
      </c>
      <c r="U33" s="639" t="s">
        <v>309</v>
      </c>
      <c r="V33" s="640" t="s">
        <v>350</v>
      </c>
      <c r="W33" s="641">
        <v>72340761.644400001</v>
      </c>
      <c r="X33" s="236" t="s">
        <v>311</v>
      </c>
      <c r="Y33" s="236" t="s">
        <v>351</v>
      </c>
      <c r="Z33" s="236" t="s">
        <v>313</v>
      </c>
      <c r="AA33" s="40" t="s">
        <v>314</v>
      </c>
      <c r="AB33" s="615"/>
      <c r="AC33" s="133">
        <v>0.25</v>
      </c>
      <c r="AD33" s="602">
        <v>1</v>
      </c>
      <c r="AE33" s="241" t="s">
        <v>95</v>
      </c>
      <c r="AF33" s="145" t="s">
        <v>377</v>
      </c>
      <c r="AG33" s="145" t="s">
        <v>378</v>
      </c>
      <c r="AH33" s="242" t="s">
        <v>91</v>
      </c>
      <c r="AI33" s="80" t="s">
        <v>98</v>
      </c>
      <c r="AJ33" s="257">
        <v>28731131</v>
      </c>
      <c r="AK33" s="257">
        <v>7182783</v>
      </c>
      <c r="AL33" s="358">
        <v>267152595</v>
      </c>
      <c r="AM33" s="339">
        <v>267152595</v>
      </c>
      <c r="AN33" s="339">
        <v>16058094</v>
      </c>
      <c r="AO33" s="603"/>
      <c r="AP33" s="984">
        <v>0.5</v>
      </c>
      <c r="AQ33" s="972">
        <v>1</v>
      </c>
      <c r="AR33" s="973" t="s">
        <v>95</v>
      </c>
      <c r="AS33" s="982" t="s">
        <v>379</v>
      </c>
      <c r="AT33" s="985" t="s">
        <v>380</v>
      </c>
      <c r="AU33" s="978" t="s">
        <v>91</v>
      </c>
      <c r="AV33" s="975" t="s">
        <v>98</v>
      </c>
      <c r="AW33" s="387">
        <v>29222728</v>
      </c>
      <c r="AX33" s="366">
        <v>14611364</v>
      </c>
      <c r="AY33" s="403">
        <v>267152595</v>
      </c>
      <c r="AZ33" s="404">
        <v>266172005</v>
      </c>
      <c r="BA33" s="405">
        <v>82716831</v>
      </c>
      <c r="BB33" s="603"/>
      <c r="BC33" s="926">
        <v>0.75</v>
      </c>
      <c r="BD33" s="927">
        <v>1</v>
      </c>
      <c r="BE33" s="928" t="s">
        <v>95</v>
      </c>
      <c r="BF33" s="930" t="s">
        <v>381</v>
      </c>
      <c r="BG33" s="930" t="s">
        <v>382</v>
      </c>
      <c r="BH33" s="930" t="s">
        <v>91</v>
      </c>
      <c r="BI33" s="932" t="s">
        <v>98</v>
      </c>
      <c r="BJ33" s="608">
        <v>29222729</v>
      </c>
      <c r="BK33" s="609">
        <v>21917046</v>
      </c>
      <c r="BL33" s="609">
        <f t="shared" si="0"/>
        <v>72340761.644400001</v>
      </c>
      <c r="BM33" s="609">
        <v>56908484</v>
      </c>
      <c r="BN33" s="609">
        <v>35333749.732000001</v>
      </c>
      <c r="BP33" s="98">
        <f t="shared" si="9"/>
        <v>1</v>
      </c>
      <c r="BQ33" s="77">
        <f t="shared" si="6"/>
        <v>1</v>
      </c>
      <c r="BR33" s="78" t="str">
        <f t="shared" si="7"/>
        <v>Avance satisfactorio</v>
      </c>
      <c r="BS33" s="1066" t="s">
        <v>383</v>
      </c>
      <c r="BT33" s="1066" t="s">
        <v>384</v>
      </c>
      <c r="BU33" s="1049" t="s">
        <v>91</v>
      </c>
      <c r="BV33" s="80" t="str">
        <f t="shared" si="8"/>
        <v>Terminado</v>
      </c>
    </row>
    <row r="34" spans="1:74" s="611" customFormat="1" ht="50.15" customHeight="1">
      <c r="A34" s="585"/>
      <c r="B34" s="629" t="s">
        <v>302</v>
      </c>
      <c r="C34" s="587" t="s">
        <v>385</v>
      </c>
      <c r="D34" s="630" t="s">
        <v>81</v>
      </c>
      <c r="E34" s="631" t="s">
        <v>320</v>
      </c>
      <c r="F34" s="630" t="s">
        <v>83</v>
      </c>
      <c r="G34" s="666">
        <v>1</v>
      </c>
      <c r="H34" s="630" t="s">
        <v>386</v>
      </c>
      <c r="I34" s="633" t="s">
        <v>85</v>
      </c>
      <c r="J34" s="633" t="s">
        <v>86</v>
      </c>
      <c r="K34" s="634" t="s">
        <v>387</v>
      </c>
      <c r="L34" s="634" t="s">
        <v>388</v>
      </c>
      <c r="M34" s="635">
        <v>45748</v>
      </c>
      <c r="N34" s="635" t="s">
        <v>337</v>
      </c>
      <c r="O34" s="656">
        <v>0</v>
      </c>
      <c r="P34" s="656">
        <v>0.33</v>
      </c>
      <c r="Q34" s="656">
        <v>0.66</v>
      </c>
      <c r="R34" s="657">
        <v>1</v>
      </c>
      <c r="S34" s="633" t="s">
        <v>108</v>
      </c>
      <c r="T34" s="638">
        <v>28731131</v>
      </c>
      <c r="U34" s="639" t="s">
        <v>309</v>
      </c>
      <c r="V34" s="640" t="s">
        <v>350</v>
      </c>
      <c r="W34" s="641">
        <v>10054242</v>
      </c>
      <c r="X34" s="236" t="s">
        <v>311</v>
      </c>
      <c r="Y34" s="236" t="s">
        <v>351</v>
      </c>
      <c r="Z34" s="236" t="s">
        <v>313</v>
      </c>
      <c r="AA34" s="40" t="s">
        <v>314</v>
      </c>
      <c r="AB34" s="615"/>
      <c r="AC34" s="134"/>
      <c r="AD34" s="602" t="s">
        <v>101</v>
      </c>
      <c r="AE34" s="241" t="s">
        <v>102</v>
      </c>
      <c r="AF34" s="145"/>
      <c r="AG34" s="145" t="s">
        <v>91</v>
      </c>
      <c r="AH34" s="242" t="s">
        <v>91</v>
      </c>
      <c r="AI34" s="80" t="s">
        <v>141</v>
      </c>
      <c r="AJ34" s="155">
        <v>0</v>
      </c>
      <c r="AK34" s="155">
        <v>0</v>
      </c>
      <c r="AL34" s="176">
        <v>267152595</v>
      </c>
      <c r="AM34" s="157">
        <v>267152595</v>
      </c>
      <c r="AN34" s="157">
        <v>16058094</v>
      </c>
      <c r="AO34" s="603"/>
      <c r="AP34" s="984">
        <v>0.33333333333333331</v>
      </c>
      <c r="AQ34" s="972">
        <v>1</v>
      </c>
      <c r="AR34" s="973" t="s">
        <v>95</v>
      </c>
      <c r="AS34" s="982" t="s">
        <v>389</v>
      </c>
      <c r="AT34" s="985" t="s">
        <v>390</v>
      </c>
      <c r="AU34" s="978" t="s">
        <v>91</v>
      </c>
      <c r="AV34" s="975" t="s">
        <v>98</v>
      </c>
      <c r="AW34" s="410">
        <v>29222728</v>
      </c>
      <c r="AX34" s="366">
        <v>14611364</v>
      </c>
      <c r="AY34" s="403">
        <v>267152595</v>
      </c>
      <c r="AZ34" s="404">
        <v>266172005</v>
      </c>
      <c r="BA34" s="405">
        <v>82716831</v>
      </c>
      <c r="BB34" s="603"/>
      <c r="BC34" s="926">
        <v>0.66666666666666663</v>
      </c>
      <c r="BD34" s="927">
        <v>1</v>
      </c>
      <c r="BE34" s="928" t="s">
        <v>95</v>
      </c>
      <c r="BF34" s="930" t="s">
        <v>391</v>
      </c>
      <c r="BG34" s="941" t="s">
        <v>392</v>
      </c>
      <c r="BH34" s="930" t="s">
        <v>91</v>
      </c>
      <c r="BI34" s="932" t="s">
        <v>98</v>
      </c>
      <c r="BJ34" s="608">
        <v>29222729</v>
      </c>
      <c r="BK34" s="609">
        <v>21917046</v>
      </c>
      <c r="BL34" s="609">
        <f t="shared" si="0"/>
        <v>10054242</v>
      </c>
      <c r="BM34" s="609">
        <v>10054242</v>
      </c>
      <c r="BN34" s="609">
        <v>5880208.2000000002</v>
      </c>
      <c r="BP34" s="98">
        <f t="shared" si="9"/>
        <v>1</v>
      </c>
      <c r="BQ34" s="77">
        <f t="shared" si="6"/>
        <v>1</v>
      </c>
      <c r="BR34" s="78" t="str">
        <f t="shared" si="7"/>
        <v>Avance satisfactorio</v>
      </c>
      <c r="BS34" s="222" t="s">
        <v>393</v>
      </c>
      <c r="BT34" s="1047" t="s">
        <v>394</v>
      </c>
      <c r="BU34" s="1049" t="s">
        <v>91</v>
      </c>
      <c r="BV34" s="80" t="str">
        <f t="shared" si="8"/>
        <v>Terminado</v>
      </c>
    </row>
    <row r="35" spans="1:74" s="611" customFormat="1" ht="50.15" customHeight="1">
      <c r="A35" s="585"/>
      <c r="B35" s="1204" t="s">
        <v>302</v>
      </c>
      <c r="C35" s="1107" t="s">
        <v>395</v>
      </c>
      <c r="D35" s="1206" t="s">
        <v>81</v>
      </c>
      <c r="E35" s="1206" t="s">
        <v>396</v>
      </c>
      <c r="F35" s="1206" t="s">
        <v>83</v>
      </c>
      <c r="G35" s="1208">
        <v>1</v>
      </c>
      <c r="H35" s="1206" t="s">
        <v>397</v>
      </c>
      <c r="I35" s="1210" t="s">
        <v>398</v>
      </c>
      <c r="J35" s="1210" t="s">
        <v>86</v>
      </c>
      <c r="K35" s="1206" t="s">
        <v>399</v>
      </c>
      <c r="L35" s="1206" t="s">
        <v>400</v>
      </c>
      <c r="M35" s="1225" t="s">
        <v>401</v>
      </c>
      <c r="N35" s="1225" t="s">
        <v>156</v>
      </c>
      <c r="O35" s="1218">
        <v>0.25</v>
      </c>
      <c r="P35" s="1218">
        <v>0.5</v>
      </c>
      <c r="Q35" s="1218">
        <v>0.75</v>
      </c>
      <c r="R35" s="1220">
        <v>1</v>
      </c>
      <c r="S35" s="1222" t="s">
        <v>90</v>
      </c>
      <c r="T35" s="1223">
        <v>49961495</v>
      </c>
      <c r="U35" s="1224" t="s">
        <v>309</v>
      </c>
      <c r="V35" s="640" t="s">
        <v>310</v>
      </c>
      <c r="W35" s="641">
        <v>40262134.387565941</v>
      </c>
      <c r="X35" s="1212" t="s">
        <v>311</v>
      </c>
      <c r="Y35" s="1212" t="s">
        <v>312</v>
      </c>
      <c r="Z35" s="1212" t="s">
        <v>313</v>
      </c>
      <c r="AA35" s="1214" t="s">
        <v>314</v>
      </c>
      <c r="AB35" s="615"/>
      <c r="AC35" s="1216">
        <v>0.25</v>
      </c>
      <c r="AD35" s="1164">
        <v>1</v>
      </c>
      <c r="AE35" s="1166" t="s">
        <v>95</v>
      </c>
      <c r="AF35" s="1168" t="s">
        <v>402</v>
      </c>
      <c r="AG35" s="1168" t="s">
        <v>403</v>
      </c>
      <c r="AH35" s="1170" t="s">
        <v>91</v>
      </c>
      <c r="AI35" s="1098" t="s">
        <v>98</v>
      </c>
      <c r="AJ35" s="1160">
        <v>49961495</v>
      </c>
      <c r="AK35" s="1160">
        <v>12490374</v>
      </c>
      <c r="AL35" s="1146">
        <v>2447026023</v>
      </c>
      <c r="AM35" s="1146">
        <v>1367209063</v>
      </c>
      <c r="AN35" s="1146">
        <v>131608992</v>
      </c>
      <c r="AO35" s="603"/>
      <c r="AP35" s="1229">
        <v>0.5</v>
      </c>
      <c r="AQ35" s="1150">
        <v>1</v>
      </c>
      <c r="AR35" s="1152" t="s">
        <v>95</v>
      </c>
      <c r="AS35" s="1154" t="s">
        <v>404</v>
      </c>
      <c r="AT35" s="1154" t="s">
        <v>403</v>
      </c>
      <c r="AU35" s="1156" t="s">
        <v>91</v>
      </c>
      <c r="AV35" s="1158" t="s">
        <v>98</v>
      </c>
      <c r="AW35" s="1160">
        <v>50816356</v>
      </c>
      <c r="AX35" s="1160">
        <v>25408178</v>
      </c>
      <c r="AY35" s="1146">
        <v>2447026023</v>
      </c>
      <c r="AZ35" s="1146">
        <v>1903804141</v>
      </c>
      <c r="BA35" s="1146">
        <v>1611407923</v>
      </c>
      <c r="BB35" s="653"/>
      <c r="BC35" s="1195">
        <v>0.75</v>
      </c>
      <c r="BD35" s="1182">
        <v>1</v>
      </c>
      <c r="BE35" s="1184" t="s">
        <v>95</v>
      </c>
      <c r="BF35" s="1154" t="s">
        <v>405</v>
      </c>
      <c r="BG35" s="1154" t="s">
        <v>406</v>
      </c>
      <c r="BH35" s="1154" t="s">
        <v>91</v>
      </c>
      <c r="BI35" s="1189" t="s">
        <v>98</v>
      </c>
      <c r="BJ35" s="1227">
        <v>50816354</v>
      </c>
      <c r="BK35" s="1227">
        <v>38112267</v>
      </c>
      <c r="BL35" s="609">
        <f t="shared" si="0"/>
        <v>40262134.387565941</v>
      </c>
      <c r="BM35" s="609">
        <v>38525721.799999997</v>
      </c>
      <c r="BN35" s="609">
        <v>25282022.934</v>
      </c>
      <c r="BP35" s="1199">
        <f t="shared" si="9"/>
        <v>1</v>
      </c>
      <c r="BQ35" s="1502">
        <f t="shared" si="6"/>
        <v>1</v>
      </c>
      <c r="BR35" s="1489" t="str">
        <f t="shared" si="7"/>
        <v>Avance satisfactorio</v>
      </c>
      <c r="BS35" s="1497" t="s">
        <v>407</v>
      </c>
      <c r="BT35" s="1499" t="s">
        <v>406</v>
      </c>
      <c r="BU35" s="1478" t="s">
        <v>2195</v>
      </c>
      <c r="BV35" s="1098" t="str">
        <f t="shared" si="8"/>
        <v>Terminado</v>
      </c>
    </row>
    <row r="36" spans="1:74" s="611" customFormat="1" ht="50.15" customHeight="1">
      <c r="A36" s="585"/>
      <c r="B36" s="1205"/>
      <c r="C36" s="1108"/>
      <c r="D36" s="1207"/>
      <c r="E36" s="1207"/>
      <c r="F36" s="1207"/>
      <c r="G36" s="1209"/>
      <c r="H36" s="1207"/>
      <c r="I36" s="1211"/>
      <c r="J36" s="1211"/>
      <c r="K36" s="1207"/>
      <c r="L36" s="1207"/>
      <c r="M36" s="1226"/>
      <c r="N36" s="1226"/>
      <c r="O36" s="1219"/>
      <c r="P36" s="1219"/>
      <c r="Q36" s="1219"/>
      <c r="R36" s="1221"/>
      <c r="S36" s="1222"/>
      <c r="T36" s="1223"/>
      <c r="U36" s="1224"/>
      <c r="V36" s="640" t="s">
        <v>408</v>
      </c>
      <c r="W36" s="641">
        <v>2057490624.8474393</v>
      </c>
      <c r="X36" s="1213"/>
      <c r="Y36" s="1213"/>
      <c r="Z36" s="1213"/>
      <c r="AA36" s="1215"/>
      <c r="AB36" s="615"/>
      <c r="AC36" s="1217"/>
      <c r="AD36" s="1165"/>
      <c r="AE36" s="1167"/>
      <c r="AF36" s="1169"/>
      <c r="AG36" s="1169"/>
      <c r="AH36" s="1171"/>
      <c r="AI36" s="1099"/>
      <c r="AJ36" s="1161"/>
      <c r="AK36" s="1161"/>
      <c r="AL36" s="1147"/>
      <c r="AM36" s="1147"/>
      <c r="AN36" s="1147"/>
      <c r="AO36" s="603"/>
      <c r="AP36" s="1230"/>
      <c r="AQ36" s="1151"/>
      <c r="AR36" s="1153"/>
      <c r="AS36" s="1155"/>
      <c r="AT36" s="1155"/>
      <c r="AU36" s="1157"/>
      <c r="AV36" s="1159"/>
      <c r="AW36" s="1161"/>
      <c r="AX36" s="1161"/>
      <c r="AY36" s="1147"/>
      <c r="AZ36" s="1147"/>
      <c r="BA36" s="1147"/>
      <c r="BB36" s="653"/>
      <c r="BC36" s="1196"/>
      <c r="BD36" s="1183"/>
      <c r="BE36" s="1185"/>
      <c r="BF36" s="1155"/>
      <c r="BG36" s="1155"/>
      <c r="BH36" s="1155"/>
      <c r="BI36" s="1190"/>
      <c r="BJ36" s="1228"/>
      <c r="BK36" s="1228"/>
      <c r="BL36" s="609">
        <f t="shared" si="0"/>
        <v>2057490624.8474393</v>
      </c>
      <c r="BM36" s="609">
        <v>1396861186.21</v>
      </c>
      <c r="BN36" s="609">
        <v>1184504653.924</v>
      </c>
      <c r="BP36" s="1200"/>
      <c r="BQ36" s="1503"/>
      <c r="BR36" s="1496"/>
      <c r="BS36" s="1498"/>
      <c r="BT36" s="1498"/>
      <c r="BU36" s="1479"/>
      <c r="BV36" s="1099"/>
    </row>
    <row r="37" spans="1:74" s="611" customFormat="1" ht="50.15" customHeight="1">
      <c r="A37" s="585"/>
      <c r="B37" s="629" t="s">
        <v>302</v>
      </c>
      <c r="C37" s="587" t="s">
        <v>409</v>
      </c>
      <c r="D37" s="630" t="s">
        <v>81</v>
      </c>
      <c r="E37" s="631" t="s">
        <v>320</v>
      </c>
      <c r="F37" s="630" t="s">
        <v>83</v>
      </c>
      <c r="G37" s="666">
        <v>1</v>
      </c>
      <c r="H37" s="630" t="s">
        <v>410</v>
      </c>
      <c r="I37" s="633" t="s">
        <v>85</v>
      </c>
      <c r="J37" s="633" t="s">
        <v>86</v>
      </c>
      <c r="K37" s="634" t="s">
        <v>411</v>
      </c>
      <c r="L37" s="634" t="s">
        <v>412</v>
      </c>
      <c r="M37" s="635" t="s">
        <v>413</v>
      </c>
      <c r="N37" s="635" t="s">
        <v>156</v>
      </c>
      <c r="O37" s="656">
        <v>0.25</v>
      </c>
      <c r="P37" s="656">
        <v>0.5</v>
      </c>
      <c r="Q37" s="656">
        <v>0.75</v>
      </c>
      <c r="R37" s="657">
        <v>1</v>
      </c>
      <c r="S37" s="633" t="s">
        <v>108</v>
      </c>
      <c r="T37" s="638">
        <v>74624461</v>
      </c>
      <c r="U37" s="639" t="s">
        <v>309</v>
      </c>
      <c r="V37" s="640" t="s">
        <v>408</v>
      </c>
      <c r="W37" s="641">
        <v>57553878.213830903</v>
      </c>
      <c r="X37" s="308" t="s">
        <v>311</v>
      </c>
      <c r="Y37" s="308" t="s">
        <v>312</v>
      </c>
      <c r="Z37" s="308" t="s">
        <v>313</v>
      </c>
      <c r="AA37" s="332" t="s">
        <v>314</v>
      </c>
      <c r="AB37" s="615"/>
      <c r="AC37" s="133">
        <v>0.25</v>
      </c>
      <c r="AD37" s="602">
        <v>1</v>
      </c>
      <c r="AE37" s="241" t="s">
        <v>95</v>
      </c>
      <c r="AF37" s="145" t="s">
        <v>414</v>
      </c>
      <c r="AG37" s="145" t="s">
        <v>415</v>
      </c>
      <c r="AH37" s="242" t="s">
        <v>91</v>
      </c>
      <c r="AI37" s="80" t="s">
        <v>98</v>
      </c>
      <c r="AJ37" s="257">
        <v>74624461</v>
      </c>
      <c r="AK37" s="382">
        <v>18656115</v>
      </c>
      <c r="AL37" s="339">
        <v>2447026023</v>
      </c>
      <c r="AM37" s="339">
        <v>1367209063</v>
      </c>
      <c r="AN37" s="339">
        <v>131608992</v>
      </c>
      <c r="AO37" s="603"/>
      <c r="AP37" s="984">
        <v>0.5</v>
      </c>
      <c r="AQ37" s="972">
        <v>1</v>
      </c>
      <c r="AR37" s="973" t="s">
        <v>95</v>
      </c>
      <c r="AS37" s="982" t="s">
        <v>416</v>
      </c>
      <c r="AT37" s="983" t="s">
        <v>417</v>
      </c>
      <c r="AU37" s="978" t="s">
        <v>91</v>
      </c>
      <c r="AV37" s="975" t="s">
        <v>98</v>
      </c>
      <c r="AW37" s="387">
        <v>75901312</v>
      </c>
      <c r="AX37" s="366">
        <v>37950656</v>
      </c>
      <c r="AY37" s="403">
        <v>2447026023</v>
      </c>
      <c r="AZ37" s="404">
        <v>1903804141</v>
      </c>
      <c r="BA37" s="405">
        <v>1611407923</v>
      </c>
      <c r="BB37" s="603"/>
      <c r="BC37" s="926">
        <v>0.75</v>
      </c>
      <c r="BD37" s="927">
        <v>1</v>
      </c>
      <c r="BE37" s="928" t="s">
        <v>95</v>
      </c>
      <c r="BF37" s="930" t="s">
        <v>418</v>
      </c>
      <c r="BG37" s="941" t="s">
        <v>419</v>
      </c>
      <c r="BH37" s="930" t="s">
        <v>91</v>
      </c>
      <c r="BI37" s="932" t="s">
        <v>98</v>
      </c>
      <c r="BJ37" s="608">
        <v>75901310</v>
      </c>
      <c r="BK37" s="609">
        <v>56925984</v>
      </c>
      <c r="BL37" s="609">
        <f t="shared" si="0"/>
        <v>57553878.213830903</v>
      </c>
      <c r="BM37" s="609">
        <v>56691200</v>
      </c>
      <c r="BN37" s="609">
        <v>36915200</v>
      </c>
      <c r="BP37" s="98">
        <f t="shared" si="9"/>
        <v>1</v>
      </c>
      <c r="BQ37" s="77">
        <f t="shared" si="6"/>
        <v>1</v>
      </c>
      <c r="BR37" s="78" t="str">
        <f t="shared" si="7"/>
        <v>Avance satisfactorio</v>
      </c>
      <c r="BS37" s="1047" t="s">
        <v>420</v>
      </c>
      <c r="BT37" s="1047" t="s">
        <v>419</v>
      </c>
      <c r="BU37" s="1049" t="s">
        <v>91</v>
      </c>
      <c r="BV37" s="80" t="str">
        <f t="shared" si="8"/>
        <v>Terminado</v>
      </c>
    </row>
    <row r="38" spans="1:74" s="611" customFormat="1" ht="50.15" customHeight="1">
      <c r="A38" s="585"/>
      <c r="B38" s="629" t="s">
        <v>302</v>
      </c>
      <c r="C38" s="587" t="s">
        <v>421</v>
      </c>
      <c r="D38" s="630" t="s">
        <v>81</v>
      </c>
      <c r="E38" s="631" t="s">
        <v>320</v>
      </c>
      <c r="F38" s="630" t="s">
        <v>83</v>
      </c>
      <c r="G38" s="666">
        <v>1</v>
      </c>
      <c r="H38" s="630" t="s">
        <v>422</v>
      </c>
      <c r="I38" s="633" t="s">
        <v>85</v>
      </c>
      <c r="J38" s="633" t="s">
        <v>86</v>
      </c>
      <c r="K38" s="634" t="s">
        <v>423</v>
      </c>
      <c r="L38" s="634" t="s">
        <v>424</v>
      </c>
      <c r="M38" s="635" t="s">
        <v>401</v>
      </c>
      <c r="N38" s="635" t="s">
        <v>156</v>
      </c>
      <c r="O38" s="656">
        <v>0.25</v>
      </c>
      <c r="P38" s="656">
        <v>0.5</v>
      </c>
      <c r="Q38" s="656">
        <v>0.75</v>
      </c>
      <c r="R38" s="657">
        <v>1</v>
      </c>
      <c r="S38" s="633" t="s">
        <v>108</v>
      </c>
      <c r="T38" s="638">
        <v>185770676</v>
      </c>
      <c r="U38" s="639" t="s">
        <v>309</v>
      </c>
      <c r="V38" s="640" t="s">
        <v>408</v>
      </c>
      <c r="W38" s="641">
        <v>8319953516.7014313</v>
      </c>
      <c r="X38" s="308" t="s">
        <v>311</v>
      </c>
      <c r="Y38" s="308" t="s">
        <v>312</v>
      </c>
      <c r="Z38" s="308" t="s">
        <v>313</v>
      </c>
      <c r="AA38" s="332" t="s">
        <v>314</v>
      </c>
      <c r="AB38" s="615"/>
      <c r="AC38" s="133">
        <v>0.25</v>
      </c>
      <c r="AD38" s="602">
        <v>1</v>
      </c>
      <c r="AE38" s="241" t="s">
        <v>95</v>
      </c>
      <c r="AF38" s="145" t="s">
        <v>425</v>
      </c>
      <c r="AG38" s="145" t="s">
        <v>426</v>
      </c>
      <c r="AH38" s="242" t="s">
        <v>91</v>
      </c>
      <c r="AI38" s="80" t="s">
        <v>98</v>
      </c>
      <c r="AJ38" s="383">
        <v>185770676</v>
      </c>
      <c r="AK38" s="382">
        <v>46442669</v>
      </c>
      <c r="AL38" s="339">
        <v>2447026023</v>
      </c>
      <c r="AM38" s="339">
        <v>1367209063</v>
      </c>
      <c r="AN38" s="339">
        <v>131608992</v>
      </c>
      <c r="AO38" s="603"/>
      <c r="AP38" s="984">
        <v>0.5</v>
      </c>
      <c r="AQ38" s="972">
        <v>1</v>
      </c>
      <c r="AR38" s="973" t="s">
        <v>95</v>
      </c>
      <c r="AS38" s="982" t="s">
        <v>427</v>
      </c>
      <c r="AT38" s="983" t="s">
        <v>426</v>
      </c>
      <c r="AU38" s="978" t="s">
        <v>91</v>
      </c>
      <c r="AV38" s="975" t="s">
        <v>98</v>
      </c>
      <c r="AW38" s="410">
        <v>188949268</v>
      </c>
      <c r="AX38" s="366">
        <v>94474634</v>
      </c>
      <c r="AY38" s="403">
        <v>2447026023</v>
      </c>
      <c r="AZ38" s="404">
        <v>1903804141</v>
      </c>
      <c r="BA38" s="405">
        <v>1611407923</v>
      </c>
      <c r="BB38" s="603"/>
      <c r="BC38" s="926">
        <v>0.75</v>
      </c>
      <c r="BD38" s="927">
        <v>1</v>
      </c>
      <c r="BE38" s="928" t="s">
        <v>95</v>
      </c>
      <c r="BF38" s="930" t="s">
        <v>428</v>
      </c>
      <c r="BG38" s="941" t="s">
        <v>429</v>
      </c>
      <c r="BH38" s="930" t="s">
        <v>91</v>
      </c>
      <c r="BI38" s="932" t="s">
        <v>98</v>
      </c>
      <c r="BJ38" s="608">
        <v>188949266</v>
      </c>
      <c r="BK38" s="609">
        <v>141711951</v>
      </c>
      <c r="BL38" s="609">
        <f t="shared" si="0"/>
        <v>8319953516.7014313</v>
      </c>
      <c r="BM38" s="609">
        <v>7199605511.9700003</v>
      </c>
      <c r="BN38" s="609">
        <v>6164105909.5800009</v>
      </c>
      <c r="BP38" s="98">
        <f t="shared" si="9"/>
        <v>1</v>
      </c>
      <c r="BQ38" s="77">
        <f t="shared" si="6"/>
        <v>1</v>
      </c>
      <c r="BR38" s="78" t="str">
        <f t="shared" si="7"/>
        <v>Avance satisfactorio</v>
      </c>
      <c r="BS38" s="1047" t="s">
        <v>420</v>
      </c>
      <c r="BT38" s="1047" t="s">
        <v>429</v>
      </c>
      <c r="BU38" s="1049" t="s">
        <v>91</v>
      </c>
      <c r="BV38" s="80" t="str">
        <f t="shared" si="8"/>
        <v>Terminado</v>
      </c>
    </row>
    <row r="39" spans="1:74" s="611" customFormat="1" ht="50.15" customHeight="1">
      <c r="A39" s="585"/>
      <c r="B39" s="629" t="s">
        <v>302</v>
      </c>
      <c r="C39" s="587" t="s">
        <v>430</v>
      </c>
      <c r="D39" s="630" t="s">
        <v>81</v>
      </c>
      <c r="E39" s="631" t="s">
        <v>320</v>
      </c>
      <c r="F39" s="630" t="s">
        <v>83</v>
      </c>
      <c r="G39" s="666">
        <v>1</v>
      </c>
      <c r="H39" s="630" t="s">
        <v>431</v>
      </c>
      <c r="I39" s="633" t="s">
        <v>258</v>
      </c>
      <c r="J39" s="633" t="s">
        <v>86</v>
      </c>
      <c r="K39" s="634" t="s">
        <v>432</v>
      </c>
      <c r="L39" s="634" t="s">
        <v>433</v>
      </c>
      <c r="M39" s="635" t="s">
        <v>413</v>
      </c>
      <c r="N39" s="635" t="s">
        <v>156</v>
      </c>
      <c r="O39" s="656">
        <v>0.25</v>
      </c>
      <c r="P39" s="656">
        <v>0.5</v>
      </c>
      <c r="Q39" s="656">
        <v>0.75</v>
      </c>
      <c r="R39" s="657">
        <v>1</v>
      </c>
      <c r="S39" s="633" t="s">
        <v>90</v>
      </c>
      <c r="T39" s="638">
        <v>104969527</v>
      </c>
      <c r="U39" s="639" t="s">
        <v>309</v>
      </c>
      <c r="V39" s="640" t="s">
        <v>408</v>
      </c>
      <c r="W39" s="641">
        <v>1157815801.6839521</v>
      </c>
      <c r="X39" s="308" t="s">
        <v>311</v>
      </c>
      <c r="Y39" s="308" t="s">
        <v>312</v>
      </c>
      <c r="Z39" s="308" t="s">
        <v>313</v>
      </c>
      <c r="AA39" s="332" t="s">
        <v>314</v>
      </c>
      <c r="AB39" s="615"/>
      <c r="AC39" s="133">
        <v>0.25</v>
      </c>
      <c r="AD39" s="602">
        <v>1</v>
      </c>
      <c r="AE39" s="241" t="s">
        <v>95</v>
      </c>
      <c r="AF39" s="145" t="s">
        <v>434</v>
      </c>
      <c r="AG39" s="145" t="s">
        <v>435</v>
      </c>
      <c r="AH39" s="242" t="s">
        <v>91</v>
      </c>
      <c r="AI39" s="80" t="s">
        <v>98</v>
      </c>
      <c r="AJ39" s="257">
        <v>104969527</v>
      </c>
      <c r="AK39" s="382">
        <v>26242382</v>
      </c>
      <c r="AL39" s="339">
        <v>2447026023</v>
      </c>
      <c r="AM39" s="339">
        <v>1367209063</v>
      </c>
      <c r="AN39" s="339">
        <v>131608992</v>
      </c>
      <c r="AO39" s="603"/>
      <c r="AP39" s="984">
        <v>0.5</v>
      </c>
      <c r="AQ39" s="972">
        <v>1</v>
      </c>
      <c r="AR39" s="973" t="s">
        <v>95</v>
      </c>
      <c r="AS39" s="982" t="s">
        <v>436</v>
      </c>
      <c r="AT39" s="983" t="s">
        <v>435</v>
      </c>
      <c r="AU39" s="978" t="s">
        <v>91</v>
      </c>
      <c r="AV39" s="975" t="s">
        <v>98</v>
      </c>
      <c r="AW39" s="387">
        <v>117994144</v>
      </c>
      <c r="AX39" s="366">
        <v>58997072</v>
      </c>
      <c r="AY39" s="403">
        <v>2447026023</v>
      </c>
      <c r="AZ39" s="404">
        <v>1903804141</v>
      </c>
      <c r="BA39" s="405">
        <v>1611407923</v>
      </c>
      <c r="BB39" s="603"/>
      <c r="BC39" s="926">
        <v>0.75</v>
      </c>
      <c r="BD39" s="927">
        <v>1</v>
      </c>
      <c r="BE39" s="928" t="s">
        <v>95</v>
      </c>
      <c r="BF39" s="930" t="s">
        <v>437</v>
      </c>
      <c r="BG39" s="941" t="s">
        <v>438</v>
      </c>
      <c r="BH39" s="930" t="s">
        <v>91</v>
      </c>
      <c r="BI39" s="932" t="s">
        <v>98</v>
      </c>
      <c r="BJ39" s="608">
        <v>117994142</v>
      </c>
      <c r="BK39" s="609">
        <v>88495608</v>
      </c>
      <c r="BL39" s="609">
        <f t="shared" si="0"/>
        <v>1157815801.6839521</v>
      </c>
      <c r="BM39" s="609">
        <v>1140461237.5999999</v>
      </c>
      <c r="BN39" s="609">
        <v>941429940.13599992</v>
      </c>
      <c r="BP39" s="98">
        <f t="shared" si="9"/>
        <v>1</v>
      </c>
      <c r="BQ39" s="77">
        <f t="shared" si="6"/>
        <v>1</v>
      </c>
      <c r="BR39" s="78" t="str">
        <f t="shared" si="7"/>
        <v>Avance satisfactorio</v>
      </c>
      <c r="BS39" s="1047" t="s">
        <v>439</v>
      </c>
      <c r="BT39" s="1047" t="s">
        <v>438</v>
      </c>
      <c r="BU39" s="1049" t="s">
        <v>91</v>
      </c>
      <c r="BV39" s="80" t="str">
        <f t="shared" si="8"/>
        <v>Terminado</v>
      </c>
    </row>
    <row r="40" spans="1:74" s="611" customFormat="1" ht="50.15" customHeight="1">
      <c r="A40" s="585"/>
      <c r="B40" s="629" t="s">
        <v>302</v>
      </c>
      <c r="C40" s="587" t="s">
        <v>440</v>
      </c>
      <c r="D40" s="630" t="s">
        <v>81</v>
      </c>
      <c r="E40" s="631" t="s">
        <v>320</v>
      </c>
      <c r="F40" s="630" t="s">
        <v>83</v>
      </c>
      <c r="G40" s="666">
        <v>1</v>
      </c>
      <c r="H40" s="630" t="s">
        <v>441</v>
      </c>
      <c r="I40" s="633" t="s">
        <v>85</v>
      </c>
      <c r="J40" s="633" t="s">
        <v>86</v>
      </c>
      <c r="K40" s="634" t="s">
        <v>442</v>
      </c>
      <c r="L40" s="634" t="s">
        <v>443</v>
      </c>
      <c r="M40" s="635" t="s">
        <v>413</v>
      </c>
      <c r="N40" s="635" t="s">
        <v>156</v>
      </c>
      <c r="O40" s="656">
        <v>0.25</v>
      </c>
      <c r="P40" s="656">
        <v>0.5</v>
      </c>
      <c r="Q40" s="656">
        <v>0.75</v>
      </c>
      <c r="R40" s="657">
        <v>1</v>
      </c>
      <c r="S40" s="633" t="s">
        <v>108</v>
      </c>
      <c r="T40" s="638">
        <v>219400380</v>
      </c>
      <c r="U40" s="639" t="s">
        <v>309</v>
      </c>
      <c r="V40" s="640" t="s">
        <v>408</v>
      </c>
      <c r="W40" s="641">
        <v>642316292.55334651</v>
      </c>
      <c r="X40" s="308" t="s">
        <v>311</v>
      </c>
      <c r="Y40" s="308" t="s">
        <v>312</v>
      </c>
      <c r="Z40" s="308" t="s">
        <v>313</v>
      </c>
      <c r="AA40" s="332" t="s">
        <v>314</v>
      </c>
      <c r="AB40" s="615"/>
      <c r="AC40" s="133">
        <v>0.25</v>
      </c>
      <c r="AD40" s="602">
        <v>1</v>
      </c>
      <c r="AE40" s="241" t="s">
        <v>95</v>
      </c>
      <c r="AF40" s="145" t="s">
        <v>444</v>
      </c>
      <c r="AG40" s="145" t="s">
        <v>445</v>
      </c>
      <c r="AH40" s="242" t="s">
        <v>91</v>
      </c>
      <c r="AI40" s="80" t="s">
        <v>98</v>
      </c>
      <c r="AJ40" s="383">
        <v>219400380</v>
      </c>
      <c r="AK40" s="382">
        <v>60962522</v>
      </c>
      <c r="AL40" s="157">
        <v>2447026023</v>
      </c>
      <c r="AM40" s="157">
        <v>1367209063</v>
      </c>
      <c r="AN40" s="157">
        <v>131608992</v>
      </c>
      <c r="AO40" s="653"/>
      <c r="AP40" s="984">
        <v>0.5</v>
      </c>
      <c r="AQ40" s="972">
        <v>1</v>
      </c>
      <c r="AR40" s="973" t="s">
        <v>95</v>
      </c>
      <c r="AS40" s="982" t="s">
        <v>446</v>
      </c>
      <c r="AT40" s="983" t="s">
        <v>445</v>
      </c>
      <c r="AU40" s="978" t="s">
        <v>91</v>
      </c>
      <c r="AV40" s="975" t="s">
        <v>98</v>
      </c>
      <c r="AW40" s="410">
        <v>258537712</v>
      </c>
      <c r="AX40" s="366">
        <v>129268856</v>
      </c>
      <c r="AY40" s="403">
        <v>2447026023</v>
      </c>
      <c r="AZ40" s="404">
        <v>1903804141</v>
      </c>
      <c r="BA40" s="405">
        <v>1611407923</v>
      </c>
      <c r="BB40" s="603"/>
      <c r="BC40" s="926">
        <v>0.75</v>
      </c>
      <c r="BD40" s="927">
        <v>1</v>
      </c>
      <c r="BE40" s="928" t="s">
        <v>95</v>
      </c>
      <c r="BF40" s="930" t="s">
        <v>447</v>
      </c>
      <c r="BG40" s="941" t="s">
        <v>448</v>
      </c>
      <c r="BH40" s="930" t="s">
        <v>91</v>
      </c>
      <c r="BI40" s="932" t="s">
        <v>98</v>
      </c>
      <c r="BJ40" s="608">
        <v>258537710</v>
      </c>
      <c r="BK40" s="609">
        <v>193903284</v>
      </c>
      <c r="BL40" s="609">
        <f t="shared" si="0"/>
        <v>642316292.55334651</v>
      </c>
      <c r="BM40" s="609">
        <v>635427600.90999997</v>
      </c>
      <c r="BN40" s="609">
        <v>392287770.25</v>
      </c>
      <c r="BP40" s="98">
        <f t="shared" si="9"/>
        <v>1</v>
      </c>
      <c r="BQ40" s="77">
        <f t="shared" si="6"/>
        <v>1</v>
      </c>
      <c r="BR40" s="78" t="str">
        <f t="shared" si="7"/>
        <v>Avance satisfactorio</v>
      </c>
      <c r="BS40" s="1047" t="s">
        <v>449</v>
      </c>
      <c r="BT40" s="1047" t="s">
        <v>448</v>
      </c>
      <c r="BU40" s="1049" t="s">
        <v>91</v>
      </c>
      <c r="BV40" s="80" t="str">
        <f t="shared" si="8"/>
        <v>Terminado</v>
      </c>
    </row>
    <row r="41" spans="1:74" s="611" customFormat="1" ht="50.15" customHeight="1">
      <c r="A41" s="585"/>
      <c r="B41" s="629" t="s">
        <v>302</v>
      </c>
      <c r="C41" s="587" t="s">
        <v>450</v>
      </c>
      <c r="D41" s="630" t="s">
        <v>81</v>
      </c>
      <c r="E41" s="631" t="s">
        <v>320</v>
      </c>
      <c r="F41" s="630" t="s">
        <v>83</v>
      </c>
      <c r="G41" s="666">
        <v>1</v>
      </c>
      <c r="H41" s="630" t="s">
        <v>451</v>
      </c>
      <c r="I41" s="633" t="s">
        <v>85</v>
      </c>
      <c r="J41" s="633" t="s">
        <v>86</v>
      </c>
      <c r="K41" s="634" t="s">
        <v>452</v>
      </c>
      <c r="L41" s="634" t="s">
        <v>453</v>
      </c>
      <c r="M41" s="635" t="s">
        <v>413</v>
      </c>
      <c r="N41" s="635" t="s">
        <v>156</v>
      </c>
      <c r="O41" s="656">
        <v>0.25</v>
      </c>
      <c r="P41" s="656">
        <v>0.5</v>
      </c>
      <c r="Q41" s="656">
        <v>0.75</v>
      </c>
      <c r="R41" s="657">
        <v>1</v>
      </c>
      <c r="S41" s="633" t="s">
        <v>108</v>
      </c>
      <c r="T41" s="638">
        <v>281885368</v>
      </c>
      <c r="U41" s="639" t="s">
        <v>309</v>
      </c>
      <c r="V41" s="640" t="s">
        <v>454</v>
      </c>
      <c r="W41" s="641">
        <v>1182121806.9263074</v>
      </c>
      <c r="X41" s="308" t="s">
        <v>311</v>
      </c>
      <c r="Y41" s="308" t="s">
        <v>312</v>
      </c>
      <c r="Z41" s="308" t="s">
        <v>313</v>
      </c>
      <c r="AA41" s="332" t="s">
        <v>314</v>
      </c>
      <c r="AB41" s="615"/>
      <c r="AC41" s="133">
        <v>0.25</v>
      </c>
      <c r="AD41" s="602">
        <v>1</v>
      </c>
      <c r="AE41" s="241" t="s">
        <v>95</v>
      </c>
      <c r="AF41" s="145" t="s">
        <v>455</v>
      </c>
      <c r="AG41" s="145" t="s">
        <v>456</v>
      </c>
      <c r="AH41" s="242" t="s">
        <v>91</v>
      </c>
      <c r="AI41" s="80" t="s">
        <v>98</v>
      </c>
      <c r="AJ41" s="383">
        <v>281885368</v>
      </c>
      <c r="AK41" s="382">
        <v>70471342</v>
      </c>
      <c r="AL41" s="156">
        <v>1076907573</v>
      </c>
      <c r="AM41" s="156">
        <v>1076443270</v>
      </c>
      <c r="AN41" s="156">
        <v>65478975</v>
      </c>
      <c r="AO41" s="653"/>
      <c r="AP41" s="984">
        <v>0.5</v>
      </c>
      <c r="AQ41" s="972">
        <v>1</v>
      </c>
      <c r="AR41" s="973" t="s">
        <v>95</v>
      </c>
      <c r="AS41" s="982" t="s">
        <v>457</v>
      </c>
      <c r="AT41" s="983" t="s">
        <v>458</v>
      </c>
      <c r="AU41" s="978" t="s">
        <v>91</v>
      </c>
      <c r="AV41" s="975" t="s">
        <v>98</v>
      </c>
      <c r="AW41" s="410">
        <v>289143012</v>
      </c>
      <c r="AX41" s="366">
        <v>144571506</v>
      </c>
      <c r="AY41" s="403">
        <v>1076907573</v>
      </c>
      <c r="AZ41" s="404">
        <v>1076443270</v>
      </c>
      <c r="BA41" s="405">
        <v>389557238</v>
      </c>
      <c r="BB41" s="603"/>
      <c r="BC41" s="926">
        <v>0.75</v>
      </c>
      <c r="BD41" s="927">
        <v>1</v>
      </c>
      <c r="BE41" s="928" t="s">
        <v>95</v>
      </c>
      <c r="BF41" s="930" t="s">
        <v>459</v>
      </c>
      <c r="BG41" s="942" t="s">
        <v>460</v>
      </c>
      <c r="BH41" s="930" t="s">
        <v>91</v>
      </c>
      <c r="BI41" s="932" t="s">
        <v>98</v>
      </c>
      <c r="BJ41" s="608">
        <v>311383347</v>
      </c>
      <c r="BK41" s="609">
        <v>227977427</v>
      </c>
      <c r="BL41" s="609">
        <f t="shared" si="0"/>
        <v>1182121806.9263074</v>
      </c>
      <c r="BM41" s="609">
        <v>1156499412.423929</v>
      </c>
      <c r="BN41" s="609">
        <v>783211413.14536023</v>
      </c>
      <c r="BP41" s="98">
        <f t="shared" si="9"/>
        <v>1</v>
      </c>
      <c r="BQ41" s="77">
        <f t="shared" si="6"/>
        <v>1</v>
      </c>
      <c r="BR41" s="78" t="str">
        <f t="shared" si="7"/>
        <v>Avance satisfactorio</v>
      </c>
      <c r="BS41" s="1047" t="s">
        <v>461</v>
      </c>
      <c r="BT41" s="1047" t="s">
        <v>2658</v>
      </c>
      <c r="BU41" s="1049" t="s">
        <v>91</v>
      </c>
      <c r="BV41" s="80" t="str">
        <f t="shared" si="8"/>
        <v>Terminado</v>
      </c>
    </row>
    <row r="42" spans="1:74" s="611" customFormat="1" ht="50.15" customHeight="1">
      <c r="A42" s="585"/>
      <c r="B42" s="629" t="s">
        <v>302</v>
      </c>
      <c r="C42" s="587" t="s">
        <v>462</v>
      </c>
      <c r="D42" s="630" t="s">
        <v>81</v>
      </c>
      <c r="E42" s="631" t="s">
        <v>320</v>
      </c>
      <c r="F42" s="630" t="s">
        <v>83</v>
      </c>
      <c r="G42" s="666">
        <v>1</v>
      </c>
      <c r="H42" s="630" t="s">
        <v>463</v>
      </c>
      <c r="I42" s="633" t="s">
        <v>85</v>
      </c>
      <c r="J42" s="633" t="s">
        <v>86</v>
      </c>
      <c r="K42" s="634" t="s">
        <v>464</v>
      </c>
      <c r="L42" s="634" t="s">
        <v>465</v>
      </c>
      <c r="M42" s="635" t="s">
        <v>413</v>
      </c>
      <c r="N42" s="635" t="s">
        <v>156</v>
      </c>
      <c r="O42" s="656">
        <v>0.8</v>
      </c>
      <c r="P42" s="656">
        <v>0.85</v>
      </c>
      <c r="Q42" s="656">
        <v>0.9</v>
      </c>
      <c r="R42" s="657">
        <v>1</v>
      </c>
      <c r="S42" s="633" t="s">
        <v>90</v>
      </c>
      <c r="T42" s="638">
        <v>428564980</v>
      </c>
      <c r="U42" s="639" t="s">
        <v>309</v>
      </c>
      <c r="V42" s="640" t="s">
        <v>454</v>
      </c>
      <c r="W42" s="641">
        <v>1151172544.9711907</v>
      </c>
      <c r="X42" s="308" t="s">
        <v>311</v>
      </c>
      <c r="Y42" s="308" t="s">
        <v>312</v>
      </c>
      <c r="Z42" s="308" t="s">
        <v>313</v>
      </c>
      <c r="AA42" s="332" t="s">
        <v>314</v>
      </c>
      <c r="AB42" s="615"/>
      <c r="AC42" s="133">
        <v>0.98180000000000001</v>
      </c>
      <c r="AD42" s="602">
        <v>1</v>
      </c>
      <c r="AE42" s="241" t="s">
        <v>95</v>
      </c>
      <c r="AF42" s="145" t="s">
        <v>466</v>
      </c>
      <c r="AG42" s="145" t="s">
        <v>467</v>
      </c>
      <c r="AH42" s="242" t="s">
        <v>468</v>
      </c>
      <c r="AI42" s="80" t="s">
        <v>98</v>
      </c>
      <c r="AJ42" s="383">
        <v>428564980</v>
      </c>
      <c r="AK42" s="382">
        <v>107141245</v>
      </c>
      <c r="AL42" s="339">
        <v>1076907573</v>
      </c>
      <c r="AM42" s="339">
        <v>1076443270</v>
      </c>
      <c r="AN42" s="339">
        <v>65478975</v>
      </c>
      <c r="AO42" s="603"/>
      <c r="AP42" s="984">
        <v>0.98717948717948723</v>
      </c>
      <c r="AQ42" s="972">
        <v>1</v>
      </c>
      <c r="AR42" s="973" t="s">
        <v>95</v>
      </c>
      <c r="AS42" s="982" t="s">
        <v>469</v>
      </c>
      <c r="AT42" s="983" t="s">
        <v>470</v>
      </c>
      <c r="AU42" s="978" t="s">
        <v>91</v>
      </c>
      <c r="AV42" s="975" t="s">
        <v>98</v>
      </c>
      <c r="AW42" s="410">
        <v>444462432</v>
      </c>
      <c r="AX42" s="366">
        <v>222231216</v>
      </c>
      <c r="AY42" s="403">
        <v>1076907573</v>
      </c>
      <c r="AZ42" s="404">
        <v>1076443270</v>
      </c>
      <c r="BA42" s="405">
        <v>389557238</v>
      </c>
      <c r="BB42" s="603"/>
      <c r="BC42" s="943">
        <v>0.99780000000000002</v>
      </c>
      <c r="BD42" s="927">
        <v>1</v>
      </c>
      <c r="BE42" s="928" t="s">
        <v>95</v>
      </c>
      <c r="BF42" s="937" t="s">
        <v>471</v>
      </c>
      <c r="BG42" s="944" t="s">
        <v>472</v>
      </c>
      <c r="BH42" s="930" t="s">
        <v>91</v>
      </c>
      <c r="BI42" s="932" t="s">
        <v>98</v>
      </c>
      <c r="BJ42" s="608">
        <v>466702767</v>
      </c>
      <c r="BK42" s="609">
        <v>344466992</v>
      </c>
      <c r="BL42" s="609">
        <f t="shared" si="0"/>
        <v>1151172544.9711907</v>
      </c>
      <c r="BM42" s="609">
        <v>1166304499.6423042</v>
      </c>
      <c r="BN42" s="609">
        <v>765007087.10592794</v>
      </c>
      <c r="BP42" s="98">
        <f t="shared" si="9"/>
        <v>1</v>
      </c>
      <c r="BQ42" s="77">
        <f t="shared" si="6"/>
        <v>1</v>
      </c>
      <c r="BR42" s="78" t="str">
        <f t="shared" si="7"/>
        <v>Avance satisfactorio</v>
      </c>
      <c r="BS42" s="1047" t="s">
        <v>473</v>
      </c>
      <c r="BT42" s="1047" t="s">
        <v>2659</v>
      </c>
      <c r="BU42" s="1049" t="s">
        <v>91</v>
      </c>
      <c r="BV42" s="80" t="str">
        <f t="shared" si="8"/>
        <v>Terminado</v>
      </c>
    </row>
    <row r="43" spans="1:74" s="611" customFormat="1" ht="50.15" customHeight="1">
      <c r="A43" s="585"/>
      <c r="B43" s="629" t="s">
        <v>302</v>
      </c>
      <c r="C43" s="587" t="s">
        <v>474</v>
      </c>
      <c r="D43" s="630" t="s">
        <v>81</v>
      </c>
      <c r="E43" s="631" t="s">
        <v>320</v>
      </c>
      <c r="F43" s="630" t="s">
        <v>83</v>
      </c>
      <c r="G43" s="666">
        <v>1</v>
      </c>
      <c r="H43" s="630" t="s">
        <v>475</v>
      </c>
      <c r="I43" s="633" t="s">
        <v>85</v>
      </c>
      <c r="J43" s="633" t="s">
        <v>86</v>
      </c>
      <c r="K43" s="634" t="s">
        <v>476</v>
      </c>
      <c r="L43" s="634" t="s">
        <v>477</v>
      </c>
      <c r="M43" s="635" t="s">
        <v>413</v>
      </c>
      <c r="N43" s="635" t="s">
        <v>156</v>
      </c>
      <c r="O43" s="656">
        <v>0.25</v>
      </c>
      <c r="P43" s="656">
        <v>0.5</v>
      </c>
      <c r="Q43" s="656">
        <v>0.75</v>
      </c>
      <c r="R43" s="657">
        <v>1</v>
      </c>
      <c r="S43" s="633" t="s">
        <v>108</v>
      </c>
      <c r="T43" s="638">
        <v>320792700</v>
      </c>
      <c r="U43" s="639" t="s">
        <v>309</v>
      </c>
      <c r="V43" s="640" t="s">
        <v>454</v>
      </c>
      <c r="W43" s="641">
        <v>897428368.10250175</v>
      </c>
      <c r="X43" s="308" t="s">
        <v>311</v>
      </c>
      <c r="Y43" s="308" t="s">
        <v>312</v>
      </c>
      <c r="Z43" s="308" t="s">
        <v>313</v>
      </c>
      <c r="AA43" s="332" t="s">
        <v>314</v>
      </c>
      <c r="AB43" s="615"/>
      <c r="AC43" s="133">
        <v>0.25</v>
      </c>
      <c r="AD43" s="602">
        <v>1</v>
      </c>
      <c r="AE43" s="241" t="s">
        <v>95</v>
      </c>
      <c r="AF43" s="145" t="s">
        <v>478</v>
      </c>
      <c r="AG43" s="145" t="s">
        <v>479</v>
      </c>
      <c r="AH43" s="242" t="s">
        <v>91</v>
      </c>
      <c r="AI43" s="80" t="s">
        <v>98</v>
      </c>
      <c r="AJ43" s="383">
        <v>320792700</v>
      </c>
      <c r="AK43" s="382">
        <v>97638546</v>
      </c>
      <c r="AL43" s="157">
        <v>1076907573</v>
      </c>
      <c r="AM43" s="157">
        <v>1076443270</v>
      </c>
      <c r="AN43" s="157">
        <v>65478975</v>
      </c>
      <c r="AO43" s="603"/>
      <c r="AP43" s="984">
        <v>0.5</v>
      </c>
      <c r="AQ43" s="972">
        <v>1</v>
      </c>
      <c r="AR43" s="973" t="s">
        <v>95</v>
      </c>
      <c r="AS43" s="982" t="s">
        <v>480</v>
      </c>
      <c r="AT43" s="983" t="s">
        <v>481</v>
      </c>
      <c r="AU43" s="978" t="s">
        <v>91</v>
      </c>
      <c r="AV43" s="975" t="s">
        <v>98</v>
      </c>
      <c r="AW43" s="410">
        <v>328716072</v>
      </c>
      <c r="AX43" s="366">
        <v>164358036</v>
      </c>
      <c r="AY43" s="403">
        <v>1076907573</v>
      </c>
      <c r="AZ43" s="404">
        <v>1076443270</v>
      </c>
      <c r="BA43" s="405">
        <v>389557238</v>
      </c>
      <c r="BB43" s="603"/>
      <c r="BC43" s="926">
        <v>0.75</v>
      </c>
      <c r="BD43" s="927">
        <v>1</v>
      </c>
      <c r="BE43" s="928" t="s">
        <v>95</v>
      </c>
      <c r="BF43" s="930" t="s">
        <v>482</v>
      </c>
      <c r="BG43" s="942" t="s">
        <v>483</v>
      </c>
      <c r="BH43" s="930" t="s">
        <v>91</v>
      </c>
      <c r="BI43" s="932" t="s">
        <v>98</v>
      </c>
      <c r="BJ43" s="608">
        <v>328716072</v>
      </c>
      <c r="BK43" s="609">
        <v>246537054</v>
      </c>
      <c r="BL43" s="609">
        <f t="shared" si="0"/>
        <v>897428368.10250175</v>
      </c>
      <c r="BM43" s="609">
        <v>881745048.93376768</v>
      </c>
      <c r="BN43" s="609">
        <v>592615213.74871194</v>
      </c>
      <c r="BP43" s="98">
        <f t="shared" si="9"/>
        <v>1</v>
      </c>
      <c r="BQ43" s="77">
        <f t="shared" si="6"/>
        <v>1</v>
      </c>
      <c r="BR43" s="78" t="str">
        <f t="shared" si="7"/>
        <v>Avance satisfactorio</v>
      </c>
      <c r="BS43" s="1047" t="s">
        <v>484</v>
      </c>
      <c r="BT43" s="1047" t="s">
        <v>2660</v>
      </c>
      <c r="BU43" s="1049" t="s">
        <v>91</v>
      </c>
      <c r="BV43" s="80" t="str">
        <f t="shared" si="8"/>
        <v>Terminado</v>
      </c>
    </row>
    <row r="44" spans="1:74" s="611" customFormat="1" ht="50.15" customHeight="1">
      <c r="A44" s="585"/>
      <c r="B44" s="629" t="s">
        <v>302</v>
      </c>
      <c r="C44" s="587" t="s">
        <v>485</v>
      </c>
      <c r="D44" s="630" t="s">
        <v>81</v>
      </c>
      <c r="E44" s="631" t="s">
        <v>320</v>
      </c>
      <c r="F44" s="630" t="s">
        <v>83</v>
      </c>
      <c r="G44" s="666">
        <v>1</v>
      </c>
      <c r="H44" s="630" t="s">
        <v>486</v>
      </c>
      <c r="I44" s="633" t="s">
        <v>85</v>
      </c>
      <c r="J44" s="633" t="s">
        <v>86</v>
      </c>
      <c r="K44" s="634" t="s">
        <v>487</v>
      </c>
      <c r="L44" s="634" t="s">
        <v>488</v>
      </c>
      <c r="M44" s="635" t="s">
        <v>89</v>
      </c>
      <c r="N44" s="635" t="s">
        <v>337</v>
      </c>
      <c r="O44" s="656">
        <v>0.25</v>
      </c>
      <c r="P44" s="656">
        <v>0.5</v>
      </c>
      <c r="Q44" s="656">
        <v>0.75</v>
      </c>
      <c r="R44" s="657">
        <v>1</v>
      </c>
      <c r="S44" s="633" t="s">
        <v>90</v>
      </c>
      <c r="T44" s="638">
        <v>38750228</v>
      </c>
      <c r="U44" s="639" t="s">
        <v>309</v>
      </c>
      <c r="V44" s="640" t="s">
        <v>310</v>
      </c>
      <c r="W44" s="641">
        <v>87262078.095819354</v>
      </c>
      <c r="X44" s="308" t="s">
        <v>311</v>
      </c>
      <c r="Y44" s="308" t="s">
        <v>312</v>
      </c>
      <c r="Z44" s="308" t="s">
        <v>313</v>
      </c>
      <c r="AA44" s="332" t="s">
        <v>314</v>
      </c>
      <c r="AB44" s="615"/>
      <c r="AC44" s="132">
        <v>0.25</v>
      </c>
      <c r="AD44" s="602">
        <v>1</v>
      </c>
      <c r="AE44" s="241" t="s">
        <v>95</v>
      </c>
      <c r="AF44" s="145" t="s">
        <v>489</v>
      </c>
      <c r="AG44" s="145" t="s">
        <v>490</v>
      </c>
      <c r="AH44" s="242" t="s">
        <v>91</v>
      </c>
      <c r="AI44" s="80" t="s">
        <v>98</v>
      </c>
      <c r="AJ44" s="383">
        <v>38750228</v>
      </c>
      <c r="AK44" s="382">
        <v>9687557</v>
      </c>
      <c r="AL44" s="357">
        <v>155205266</v>
      </c>
      <c r="AM44" s="156">
        <v>138118427.66999999</v>
      </c>
      <c r="AN44" s="156">
        <v>13226603.109999999</v>
      </c>
      <c r="AO44" s="603"/>
      <c r="AP44" s="984">
        <v>0.5</v>
      </c>
      <c r="AQ44" s="972">
        <v>1</v>
      </c>
      <c r="AR44" s="973" t="s">
        <v>95</v>
      </c>
      <c r="AS44" s="982" t="s">
        <v>491</v>
      </c>
      <c r="AT44" s="983" t="s">
        <v>492</v>
      </c>
      <c r="AU44" s="978" t="s">
        <v>91</v>
      </c>
      <c r="AV44" s="975" t="s">
        <v>98</v>
      </c>
      <c r="AW44" s="410">
        <v>39413256</v>
      </c>
      <c r="AX44" s="366">
        <v>19706628</v>
      </c>
      <c r="AY44" s="403">
        <v>155205266</v>
      </c>
      <c r="AZ44" s="404">
        <v>147914261</v>
      </c>
      <c r="BA44" s="405">
        <v>49555060</v>
      </c>
      <c r="BB44" s="603"/>
      <c r="BC44" s="926">
        <v>0.75</v>
      </c>
      <c r="BD44" s="927">
        <v>1</v>
      </c>
      <c r="BE44" s="928" t="s">
        <v>95</v>
      </c>
      <c r="BF44" s="930" t="s">
        <v>493</v>
      </c>
      <c r="BG44" s="937" t="s">
        <v>494</v>
      </c>
      <c r="BH44" s="930" t="s">
        <v>91</v>
      </c>
      <c r="BI44" s="932" t="s">
        <v>98</v>
      </c>
      <c r="BJ44" s="643">
        <v>39413256</v>
      </c>
      <c r="BK44" s="644">
        <v>29559942</v>
      </c>
      <c r="BL44" s="609">
        <f t="shared" si="0"/>
        <v>87262078.095819354</v>
      </c>
      <c r="BM44" s="609">
        <v>83498666.670000002</v>
      </c>
      <c r="BN44" s="609">
        <v>50538666.670000002</v>
      </c>
      <c r="BP44" s="98">
        <f>(70)/(70)</f>
        <v>1</v>
      </c>
      <c r="BQ44" s="77">
        <f t="shared" si="6"/>
        <v>1</v>
      </c>
      <c r="BR44" s="78" t="str">
        <f t="shared" si="7"/>
        <v>Avance satisfactorio</v>
      </c>
      <c r="BS44" s="1047" t="s">
        <v>495</v>
      </c>
      <c r="BT44" s="1047" t="s">
        <v>496</v>
      </c>
      <c r="BU44" s="1049" t="s">
        <v>91</v>
      </c>
      <c r="BV44" s="80" t="str">
        <f t="shared" si="8"/>
        <v>Terminado</v>
      </c>
    </row>
    <row r="45" spans="1:74" s="611" customFormat="1" ht="50.15" customHeight="1">
      <c r="A45" s="585"/>
      <c r="B45" s="629" t="s">
        <v>302</v>
      </c>
      <c r="C45" s="587" t="s">
        <v>497</v>
      </c>
      <c r="D45" s="630" t="s">
        <v>81</v>
      </c>
      <c r="E45" s="631" t="s">
        <v>320</v>
      </c>
      <c r="F45" s="630" t="s">
        <v>83</v>
      </c>
      <c r="G45" s="666">
        <v>1</v>
      </c>
      <c r="H45" s="630" t="s">
        <v>498</v>
      </c>
      <c r="I45" s="633" t="s">
        <v>85</v>
      </c>
      <c r="J45" s="633" t="s">
        <v>86</v>
      </c>
      <c r="K45" s="634" t="s">
        <v>499</v>
      </c>
      <c r="L45" s="634" t="s">
        <v>500</v>
      </c>
      <c r="M45" s="635" t="s">
        <v>89</v>
      </c>
      <c r="N45" s="635" t="s">
        <v>337</v>
      </c>
      <c r="O45" s="656">
        <v>0.25</v>
      </c>
      <c r="P45" s="656">
        <v>0.5</v>
      </c>
      <c r="Q45" s="656">
        <v>0.75</v>
      </c>
      <c r="R45" s="657">
        <v>1</v>
      </c>
      <c r="S45" s="633" t="s">
        <v>108</v>
      </c>
      <c r="T45" s="638">
        <v>177599180</v>
      </c>
      <c r="U45" s="639" t="s">
        <v>309</v>
      </c>
      <c r="V45" s="640" t="s">
        <v>310</v>
      </c>
      <c r="W45" s="641">
        <v>96077553.994435161</v>
      </c>
      <c r="X45" s="308" t="s">
        <v>311</v>
      </c>
      <c r="Y45" s="308" t="s">
        <v>312</v>
      </c>
      <c r="Z45" s="308" t="s">
        <v>313</v>
      </c>
      <c r="AA45" s="332" t="s">
        <v>314</v>
      </c>
      <c r="AB45" s="615"/>
      <c r="AC45" s="133">
        <v>0.25</v>
      </c>
      <c r="AD45" s="602">
        <v>1</v>
      </c>
      <c r="AE45" s="241" t="s">
        <v>95</v>
      </c>
      <c r="AF45" s="145" t="s">
        <v>501</v>
      </c>
      <c r="AG45" s="145" t="s">
        <v>502</v>
      </c>
      <c r="AH45" s="242" t="s">
        <v>91</v>
      </c>
      <c r="AI45" s="80" t="s">
        <v>98</v>
      </c>
      <c r="AJ45" s="383">
        <v>177599180</v>
      </c>
      <c r="AK45" s="382">
        <v>44399795</v>
      </c>
      <c r="AL45" s="358">
        <v>155205266</v>
      </c>
      <c r="AM45" s="339">
        <v>138118427.66999999</v>
      </c>
      <c r="AN45" s="339">
        <v>13226603.109999999</v>
      </c>
      <c r="AO45" s="603"/>
      <c r="AP45" s="984">
        <v>0.5</v>
      </c>
      <c r="AQ45" s="972">
        <v>1</v>
      </c>
      <c r="AR45" s="973" t="s">
        <v>95</v>
      </c>
      <c r="AS45" s="982" t="s">
        <v>503</v>
      </c>
      <c r="AT45" s="983" t="s">
        <v>504</v>
      </c>
      <c r="AU45" s="978" t="s">
        <v>91</v>
      </c>
      <c r="AV45" s="975" t="s">
        <v>98</v>
      </c>
      <c r="AW45" s="410">
        <v>180637956</v>
      </c>
      <c r="AX45" s="366">
        <v>90318978</v>
      </c>
      <c r="AY45" s="403">
        <v>155205266</v>
      </c>
      <c r="AZ45" s="404">
        <v>147914261</v>
      </c>
      <c r="BA45" s="405">
        <v>49555060</v>
      </c>
      <c r="BB45" s="603"/>
      <c r="BC45" s="926">
        <v>0.75</v>
      </c>
      <c r="BD45" s="927">
        <v>1</v>
      </c>
      <c r="BE45" s="928" t="s">
        <v>95</v>
      </c>
      <c r="BF45" s="930" t="s">
        <v>505</v>
      </c>
      <c r="BG45" s="937" t="s">
        <v>506</v>
      </c>
      <c r="BH45" s="930" t="s">
        <v>91</v>
      </c>
      <c r="BI45" s="932" t="s">
        <v>98</v>
      </c>
      <c r="BJ45" s="608">
        <v>180637956</v>
      </c>
      <c r="BK45" s="609">
        <v>135478467</v>
      </c>
      <c r="BL45" s="609">
        <f t="shared" si="0"/>
        <v>96077553.994435161</v>
      </c>
      <c r="BM45" s="609">
        <v>85412198.5</v>
      </c>
      <c r="BN45" s="609">
        <v>51208233.299999997</v>
      </c>
      <c r="BP45" s="98">
        <f>(35)/(35)</f>
        <v>1</v>
      </c>
      <c r="BQ45" s="77">
        <f t="shared" si="6"/>
        <v>1</v>
      </c>
      <c r="BR45" s="78" t="str">
        <f t="shared" si="7"/>
        <v>Avance satisfactorio</v>
      </c>
      <c r="BS45" s="1047" t="s">
        <v>507</v>
      </c>
      <c r="BT45" s="1047" t="s">
        <v>508</v>
      </c>
      <c r="BU45" s="1049" t="s">
        <v>91</v>
      </c>
      <c r="BV45" s="80" t="str">
        <f t="shared" si="8"/>
        <v>Terminado</v>
      </c>
    </row>
    <row r="46" spans="1:74" s="611" customFormat="1" ht="50.15" customHeight="1">
      <c r="A46" s="585"/>
      <c r="B46" s="629" t="s">
        <v>302</v>
      </c>
      <c r="C46" s="587" t="s">
        <v>509</v>
      </c>
      <c r="D46" s="630" t="s">
        <v>81</v>
      </c>
      <c r="E46" s="631" t="s">
        <v>320</v>
      </c>
      <c r="F46" s="630" t="s">
        <v>83</v>
      </c>
      <c r="G46" s="666">
        <v>1</v>
      </c>
      <c r="H46" s="630" t="s">
        <v>510</v>
      </c>
      <c r="I46" s="633" t="s">
        <v>85</v>
      </c>
      <c r="J46" s="633" t="s">
        <v>86</v>
      </c>
      <c r="K46" s="634" t="s">
        <v>511</v>
      </c>
      <c r="L46" s="634" t="s">
        <v>512</v>
      </c>
      <c r="M46" s="635" t="s">
        <v>89</v>
      </c>
      <c r="N46" s="635" t="s">
        <v>337</v>
      </c>
      <c r="O46" s="656">
        <v>0.25</v>
      </c>
      <c r="P46" s="656">
        <v>0.5</v>
      </c>
      <c r="Q46" s="656">
        <v>0.75</v>
      </c>
      <c r="R46" s="657">
        <v>1</v>
      </c>
      <c r="S46" s="633" t="s">
        <v>108</v>
      </c>
      <c r="T46" s="638">
        <v>54420120</v>
      </c>
      <c r="U46" s="639" t="s">
        <v>309</v>
      </c>
      <c r="V46" s="640" t="s">
        <v>310</v>
      </c>
      <c r="W46" s="641">
        <v>68891114.283422992</v>
      </c>
      <c r="X46" s="308" t="s">
        <v>311</v>
      </c>
      <c r="Y46" s="308" t="s">
        <v>312</v>
      </c>
      <c r="Z46" s="308" t="s">
        <v>313</v>
      </c>
      <c r="AA46" s="332" t="s">
        <v>314</v>
      </c>
      <c r="AB46" s="615"/>
      <c r="AC46" s="133">
        <v>0.25</v>
      </c>
      <c r="AD46" s="602">
        <v>1</v>
      </c>
      <c r="AE46" s="241" t="s">
        <v>95</v>
      </c>
      <c r="AF46" s="145" t="s">
        <v>513</v>
      </c>
      <c r="AG46" s="145" t="s">
        <v>514</v>
      </c>
      <c r="AH46" s="242" t="s">
        <v>91</v>
      </c>
      <c r="AI46" s="80" t="s">
        <v>98</v>
      </c>
      <c r="AJ46" s="257">
        <v>54420120</v>
      </c>
      <c r="AK46" s="257">
        <v>13605030</v>
      </c>
      <c r="AL46" s="176">
        <v>155205266</v>
      </c>
      <c r="AM46" s="157">
        <v>138118427.66999999</v>
      </c>
      <c r="AN46" s="157">
        <v>13226603.109999999</v>
      </c>
      <c r="AO46" s="603"/>
      <c r="AP46" s="986">
        <v>0.5</v>
      </c>
      <c r="AQ46" s="987">
        <v>1</v>
      </c>
      <c r="AR46" s="988" t="s">
        <v>95</v>
      </c>
      <c r="AS46" s="982" t="s">
        <v>515</v>
      </c>
      <c r="AT46" s="983" t="s">
        <v>516</v>
      </c>
      <c r="AU46" s="978" t="s">
        <v>91</v>
      </c>
      <c r="AV46" s="975" t="s">
        <v>98</v>
      </c>
      <c r="AW46" s="387">
        <v>55351272</v>
      </c>
      <c r="AX46" s="366">
        <v>27675636</v>
      </c>
      <c r="AY46" s="403">
        <v>155205266</v>
      </c>
      <c r="AZ46" s="404">
        <v>147914261</v>
      </c>
      <c r="BA46" s="405">
        <v>49555060</v>
      </c>
      <c r="BB46" s="603"/>
      <c r="BC46" s="926">
        <v>0.75</v>
      </c>
      <c r="BD46" s="927">
        <v>1</v>
      </c>
      <c r="BE46" s="928" t="s">
        <v>95</v>
      </c>
      <c r="BF46" s="937" t="s">
        <v>517</v>
      </c>
      <c r="BG46" s="937" t="s">
        <v>518</v>
      </c>
      <c r="BH46" s="930" t="s">
        <v>91</v>
      </c>
      <c r="BI46" s="932" t="s">
        <v>98</v>
      </c>
      <c r="BJ46" s="608">
        <v>55351272</v>
      </c>
      <c r="BK46" s="609">
        <v>41513454</v>
      </c>
      <c r="BL46" s="609">
        <f t="shared" si="0"/>
        <v>68891114.283422992</v>
      </c>
      <c r="BM46" s="609">
        <v>65920000</v>
      </c>
      <c r="BN46" s="609">
        <v>41200000</v>
      </c>
      <c r="BP46" s="98">
        <f>(25)/(25)</f>
        <v>1</v>
      </c>
      <c r="BQ46" s="77">
        <f t="shared" si="6"/>
        <v>1</v>
      </c>
      <c r="BR46" s="78" t="str">
        <f t="shared" si="7"/>
        <v>Avance satisfactorio</v>
      </c>
      <c r="BS46" s="1047" t="s">
        <v>519</v>
      </c>
      <c r="BT46" s="1047" t="s">
        <v>520</v>
      </c>
      <c r="BU46" s="1049" t="s">
        <v>91</v>
      </c>
      <c r="BV46" s="80" t="str">
        <f t="shared" si="8"/>
        <v>Terminado</v>
      </c>
    </row>
    <row r="47" spans="1:74" s="611" customFormat="1" ht="50.15" customHeight="1">
      <c r="A47" s="585"/>
      <c r="B47" s="629" t="s">
        <v>302</v>
      </c>
      <c r="C47" s="587" t="s">
        <v>521</v>
      </c>
      <c r="D47" s="630" t="s">
        <v>81</v>
      </c>
      <c r="E47" s="631" t="s">
        <v>320</v>
      </c>
      <c r="F47" s="630" t="s">
        <v>83</v>
      </c>
      <c r="G47" s="666">
        <v>1</v>
      </c>
      <c r="H47" s="630" t="s">
        <v>522</v>
      </c>
      <c r="I47" s="633" t="s">
        <v>85</v>
      </c>
      <c r="J47" s="633" t="s">
        <v>86</v>
      </c>
      <c r="K47" s="634" t="s">
        <v>523</v>
      </c>
      <c r="L47" s="634" t="s">
        <v>524</v>
      </c>
      <c r="M47" s="635">
        <v>45691</v>
      </c>
      <c r="N47" s="635" t="s">
        <v>337</v>
      </c>
      <c r="O47" s="656">
        <v>0.25</v>
      </c>
      <c r="P47" s="656">
        <v>0.5</v>
      </c>
      <c r="Q47" s="656">
        <v>0.75</v>
      </c>
      <c r="R47" s="657">
        <v>1</v>
      </c>
      <c r="S47" s="633" t="s">
        <v>108</v>
      </c>
      <c r="T47" s="638">
        <v>28731131</v>
      </c>
      <c r="U47" s="639" t="s">
        <v>309</v>
      </c>
      <c r="V47" s="640" t="s">
        <v>350</v>
      </c>
      <c r="W47" s="641">
        <v>87781817.332000002</v>
      </c>
      <c r="X47" s="308" t="s">
        <v>311</v>
      </c>
      <c r="Y47" s="308" t="s">
        <v>351</v>
      </c>
      <c r="Z47" s="308" t="s">
        <v>313</v>
      </c>
      <c r="AA47" s="332" t="s">
        <v>314</v>
      </c>
      <c r="AB47" s="615"/>
      <c r="AC47" s="133">
        <v>0.25</v>
      </c>
      <c r="AD47" s="602">
        <v>1</v>
      </c>
      <c r="AE47" s="241" t="s">
        <v>95</v>
      </c>
      <c r="AF47" s="145" t="s">
        <v>525</v>
      </c>
      <c r="AG47" s="145" t="s">
        <v>526</v>
      </c>
      <c r="AH47" s="242" t="s">
        <v>91</v>
      </c>
      <c r="AI47" s="80" t="s">
        <v>98</v>
      </c>
      <c r="AJ47" s="257">
        <v>28731131</v>
      </c>
      <c r="AK47" s="382">
        <v>7182783</v>
      </c>
      <c r="AL47" s="156">
        <v>267152595</v>
      </c>
      <c r="AM47" s="156">
        <v>267152595</v>
      </c>
      <c r="AN47" s="156">
        <v>16058094</v>
      </c>
      <c r="AO47" s="603"/>
      <c r="AP47" s="986">
        <v>0.5</v>
      </c>
      <c r="AQ47" s="987">
        <v>1</v>
      </c>
      <c r="AR47" s="988" t="s">
        <v>95</v>
      </c>
      <c r="AS47" s="982" t="s">
        <v>527</v>
      </c>
      <c r="AT47" s="985" t="s">
        <v>528</v>
      </c>
      <c r="AU47" s="978" t="s">
        <v>91</v>
      </c>
      <c r="AV47" s="975" t="s">
        <v>98</v>
      </c>
      <c r="AW47" s="387">
        <v>29222728</v>
      </c>
      <c r="AX47" s="366">
        <v>14611364</v>
      </c>
      <c r="AY47" s="403">
        <v>267152595</v>
      </c>
      <c r="AZ47" s="404">
        <v>266172005</v>
      </c>
      <c r="BA47" s="405">
        <v>82716831</v>
      </c>
      <c r="BB47" s="603"/>
      <c r="BC47" s="926">
        <v>0.75</v>
      </c>
      <c r="BD47" s="927">
        <v>1</v>
      </c>
      <c r="BE47" s="928" t="s">
        <v>95</v>
      </c>
      <c r="BF47" s="930" t="s">
        <v>529</v>
      </c>
      <c r="BG47" s="941" t="s">
        <v>530</v>
      </c>
      <c r="BH47" s="930" t="s">
        <v>91</v>
      </c>
      <c r="BI47" s="932" t="s">
        <v>98</v>
      </c>
      <c r="BJ47" s="608">
        <v>29222729</v>
      </c>
      <c r="BK47" s="609">
        <v>21917046</v>
      </c>
      <c r="BL47" s="609">
        <f t="shared" si="0"/>
        <v>87781817.332000002</v>
      </c>
      <c r="BM47" s="609">
        <v>88208484</v>
      </c>
      <c r="BN47" s="609">
        <v>54633749.732000001</v>
      </c>
      <c r="BP47" s="98">
        <f>4/4</f>
        <v>1</v>
      </c>
      <c r="BQ47" s="77">
        <f t="shared" si="6"/>
        <v>1</v>
      </c>
      <c r="BR47" s="78" t="str">
        <f t="shared" si="7"/>
        <v>Avance satisfactorio</v>
      </c>
      <c r="BS47" s="1067" t="s">
        <v>531</v>
      </c>
      <c r="BT47" s="1047" t="s">
        <v>532</v>
      </c>
      <c r="BU47" s="1049" t="s">
        <v>91</v>
      </c>
      <c r="BV47" s="80" t="str">
        <f t="shared" si="8"/>
        <v>Terminado</v>
      </c>
    </row>
    <row r="48" spans="1:74" s="611" customFormat="1" ht="57.65" customHeight="1">
      <c r="A48" s="585"/>
      <c r="B48" s="629" t="s">
        <v>302</v>
      </c>
      <c r="C48" s="587" t="s">
        <v>533</v>
      </c>
      <c r="D48" s="630" t="s">
        <v>81</v>
      </c>
      <c r="E48" s="631" t="s">
        <v>320</v>
      </c>
      <c r="F48" s="630" t="s">
        <v>83</v>
      </c>
      <c r="G48" s="666">
        <v>1</v>
      </c>
      <c r="H48" s="630" t="s">
        <v>534</v>
      </c>
      <c r="I48" s="633" t="s">
        <v>85</v>
      </c>
      <c r="J48" s="633" t="s">
        <v>86</v>
      </c>
      <c r="K48" s="634" t="s">
        <v>535</v>
      </c>
      <c r="L48" s="634" t="s">
        <v>536</v>
      </c>
      <c r="M48" s="635">
        <v>45663</v>
      </c>
      <c r="N48" s="635" t="s">
        <v>337</v>
      </c>
      <c r="O48" s="656">
        <v>0.25</v>
      </c>
      <c r="P48" s="656">
        <v>0.5</v>
      </c>
      <c r="Q48" s="656">
        <v>0.75</v>
      </c>
      <c r="R48" s="657">
        <v>1</v>
      </c>
      <c r="S48" s="633" t="s">
        <v>90</v>
      </c>
      <c r="T48" s="638">
        <v>305144702</v>
      </c>
      <c r="U48" s="639" t="s">
        <v>309</v>
      </c>
      <c r="V48" s="640" t="s">
        <v>350</v>
      </c>
      <c r="W48" s="641">
        <v>59174062.998999998</v>
      </c>
      <c r="X48" s="308" t="s">
        <v>311</v>
      </c>
      <c r="Y48" s="308" t="s">
        <v>351</v>
      </c>
      <c r="Z48" s="308" t="s">
        <v>93</v>
      </c>
      <c r="AA48" s="332" t="s">
        <v>314</v>
      </c>
      <c r="AB48" s="615"/>
      <c r="AC48" s="133">
        <v>0.25</v>
      </c>
      <c r="AD48" s="602">
        <v>1</v>
      </c>
      <c r="AE48" s="241" t="s">
        <v>95</v>
      </c>
      <c r="AF48" s="145" t="s">
        <v>537</v>
      </c>
      <c r="AG48" s="145" t="s">
        <v>538</v>
      </c>
      <c r="AH48" s="242" t="s">
        <v>91</v>
      </c>
      <c r="AI48" s="80" t="s">
        <v>98</v>
      </c>
      <c r="AJ48" s="257">
        <v>305144702</v>
      </c>
      <c r="AK48" s="382">
        <v>76286176</v>
      </c>
      <c r="AL48" s="157">
        <v>267152595</v>
      </c>
      <c r="AM48" s="157">
        <v>267152595</v>
      </c>
      <c r="AN48" s="157">
        <v>16058094</v>
      </c>
      <c r="AO48" s="603"/>
      <c r="AP48" s="986">
        <v>0.5</v>
      </c>
      <c r="AQ48" s="987">
        <v>1</v>
      </c>
      <c r="AR48" s="988" t="s">
        <v>95</v>
      </c>
      <c r="AS48" s="982" t="s">
        <v>539</v>
      </c>
      <c r="AT48" s="983" t="s">
        <v>538</v>
      </c>
      <c r="AU48" s="978" t="s">
        <v>91</v>
      </c>
      <c r="AV48" s="975" t="s">
        <v>98</v>
      </c>
      <c r="AW48" s="387">
        <v>320123784</v>
      </c>
      <c r="AX48" s="387">
        <v>160061892</v>
      </c>
      <c r="AY48" s="403">
        <v>267152595</v>
      </c>
      <c r="AZ48" s="404">
        <v>266172005</v>
      </c>
      <c r="BA48" s="405">
        <v>82716831</v>
      </c>
      <c r="BB48" s="603"/>
      <c r="BC48" s="926">
        <v>0.75</v>
      </c>
      <c r="BD48" s="927">
        <v>1</v>
      </c>
      <c r="BE48" s="928" t="s">
        <v>95</v>
      </c>
      <c r="BF48" s="930" t="s">
        <v>540</v>
      </c>
      <c r="BG48" s="941" t="s">
        <v>541</v>
      </c>
      <c r="BH48" s="930" t="s">
        <v>91</v>
      </c>
      <c r="BI48" s="932" t="s">
        <v>98</v>
      </c>
      <c r="BJ48" s="608">
        <v>320123784</v>
      </c>
      <c r="BK48" s="609">
        <v>240092838</v>
      </c>
      <c r="BL48" s="609">
        <f t="shared" si="0"/>
        <v>59174062.998999998</v>
      </c>
      <c r="BM48" s="609">
        <v>55074247</v>
      </c>
      <c r="BN48" s="609">
        <v>34462006.634000003</v>
      </c>
      <c r="BP48" s="98">
        <f>4/4</f>
        <v>1</v>
      </c>
      <c r="BQ48" s="77">
        <f t="shared" si="6"/>
        <v>1</v>
      </c>
      <c r="BR48" s="78" t="str">
        <f t="shared" si="7"/>
        <v>Avance satisfactorio</v>
      </c>
      <c r="BS48" s="1047" t="s">
        <v>542</v>
      </c>
      <c r="BT48" s="1047" t="s">
        <v>543</v>
      </c>
      <c r="BU48" s="1049" t="s">
        <v>91</v>
      </c>
      <c r="BV48" s="80" t="str">
        <f t="shared" si="8"/>
        <v>Terminado</v>
      </c>
    </row>
    <row r="49" spans="1:74" s="611" customFormat="1" ht="50.15" customHeight="1">
      <c r="A49" s="585"/>
      <c r="B49" s="586" t="s">
        <v>544</v>
      </c>
      <c r="C49" s="587" t="s">
        <v>545</v>
      </c>
      <c r="D49" s="588" t="s">
        <v>254</v>
      </c>
      <c r="E49" s="589" t="s">
        <v>546</v>
      </c>
      <c r="F49" s="588" t="s">
        <v>83</v>
      </c>
      <c r="G49" s="666">
        <v>1</v>
      </c>
      <c r="H49" s="591" t="s">
        <v>547</v>
      </c>
      <c r="I49" s="592" t="s">
        <v>85</v>
      </c>
      <c r="J49" s="592" t="s">
        <v>86</v>
      </c>
      <c r="K49" s="593" t="s">
        <v>548</v>
      </c>
      <c r="L49" s="593" t="s">
        <v>549</v>
      </c>
      <c r="M49" s="594">
        <v>45931</v>
      </c>
      <c r="N49" s="594" t="s">
        <v>156</v>
      </c>
      <c r="O49" s="664">
        <v>0</v>
      </c>
      <c r="P49" s="664">
        <v>0</v>
      </c>
      <c r="Q49" s="664">
        <v>0</v>
      </c>
      <c r="R49" s="665">
        <v>1</v>
      </c>
      <c r="S49" s="592" t="s">
        <v>108</v>
      </c>
      <c r="T49" s="598">
        <v>26016605</v>
      </c>
      <c r="U49" s="612" t="s">
        <v>157</v>
      </c>
      <c r="V49" s="613" t="s">
        <v>158</v>
      </c>
      <c r="W49" s="614">
        <v>88020000</v>
      </c>
      <c r="X49" s="308" t="s">
        <v>550</v>
      </c>
      <c r="Y49" s="308" t="s">
        <v>91</v>
      </c>
      <c r="Z49" s="308" t="s">
        <v>551</v>
      </c>
      <c r="AA49" s="332" t="s">
        <v>91</v>
      </c>
      <c r="AB49" s="615"/>
      <c r="AC49" s="112"/>
      <c r="AD49" s="602" t="s">
        <v>101</v>
      </c>
      <c r="AE49" s="241" t="s">
        <v>102</v>
      </c>
      <c r="AF49" s="145" t="s">
        <v>552</v>
      </c>
      <c r="AG49" s="145" t="s">
        <v>91</v>
      </c>
      <c r="AH49" s="242" t="s">
        <v>91</v>
      </c>
      <c r="AI49" s="80" t="s">
        <v>141</v>
      </c>
      <c r="AJ49" s="155">
        <v>0</v>
      </c>
      <c r="AK49" s="158">
        <v>0</v>
      </c>
      <c r="AL49" s="155">
        <v>561015733</v>
      </c>
      <c r="AM49" s="155">
        <v>536515733.32999998</v>
      </c>
      <c r="AN49" s="155">
        <v>22683840</v>
      </c>
      <c r="AO49" s="603"/>
      <c r="AP49" s="971"/>
      <c r="AQ49" s="972" t="s">
        <v>101</v>
      </c>
      <c r="AR49" s="973" t="s">
        <v>102</v>
      </c>
      <c r="AS49" s="989" t="s">
        <v>552</v>
      </c>
      <c r="AT49" s="989" t="s">
        <v>91</v>
      </c>
      <c r="AU49" s="989" t="s">
        <v>91</v>
      </c>
      <c r="AV49" s="975" t="s">
        <v>141</v>
      </c>
      <c r="AW49" s="330">
        <v>0</v>
      </c>
      <c r="AX49" s="330">
        <v>0</v>
      </c>
      <c r="AY49" s="403">
        <v>561015733</v>
      </c>
      <c r="AZ49" s="404">
        <v>561015733</v>
      </c>
      <c r="BA49" s="405">
        <v>177541440</v>
      </c>
      <c r="BB49" s="603"/>
      <c r="BC49" s="934"/>
      <c r="BD49" s="927" t="s">
        <v>101</v>
      </c>
      <c r="BE49" s="928" t="s">
        <v>102</v>
      </c>
      <c r="BF49" s="945" t="s">
        <v>552</v>
      </c>
      <c r="BG49" s="945" t="s">
        <v>91</v>
      </c>
      <c r="BH49" s="945" t="s">
        <v>91</v>
      </c>
      <c r="BI49" s="932" t="s">
        <v>141</v>
      </c>
      <c r="BJ49" s="608">
        <v>0</v>
      </c>
      <c r="BK49" s="609">
        <v>0</v>
      </c>
      <c r="BL49" s="609">
        <f t="shared" si="0"/>
        <v>88020000</v>
      </c>
      <c r="BM49" s="609">
        <v>88020000</v>
      </c>
      <c r="BN49" s="609">
        <v>55620000</v>
      </c>
      <c r="BP49" s="98">
        <f>2/2</f>
        <v>1</v>
      </c>
      <c r="BQ49" s="77">
        <f>+IF($BP49=0,"No Aplica",IF($BP49/$R49&gt;=100%,100%,$BP49/$R49))</f>
        <v>1</v>
      </c>
      <c r="BR49" s="78" t="str">
        <f>IF(ISTEXT(BQ49),"No reporta avance en el periodo",IF(BQ49&lt;=69%,"Avance insuficiente",IF(BQ49&gt;95%,"Avance satisfactorio",IF(BQ49&gt;70%,"Avance suficiente",IF(BQ49&lt;94%,"Avance suficiente",0)))))</f>
        <v>Avance satisfactorio</v>
      </c>
      <c r="BS49" s="375" t="s">
        <v>553</v>
      </c>
      <c r="BT49" s="375" t="s">
        <v>554</v>
      </c>
      <c r="BU49" s="375" t="s">
        <v>91</v>
      </c>
      <c r="BV49" s="80" t="str">
        <f>IF($BP49&lt;1%,"Sin iniciar",IF($BP49&gt;=$G49,"Terminado","En gestión"))</f>
        <v>Terminado</v>
      </c>
    </row>
    <row r="50" spans="1:74" s="611" customFormat="1" ht="50.15" customHeight="1">
      <c r="A50" s="585"/>
      <c r="B50" s="586" t="s">
        <v>544</v>
      </c>
      <c r="C50" s="587" t="s">
        <v>555</v>
      </c>
      <c r="D50" s="588" t="s">
        <v>254</v>
      </c>
      <c r="E50" s="589" t="s">
        <v>546</v>
      </c>
      <c r="F50" s="588" t="s">
        <v>83</v>
      </c>
      <c r="G50" s="666">
        <v>1</v>
      </c>
      <c r="H50" s="591" t="s">
        <v>556</v>
      </c>
      <c r="I50" s="592" t="s">
        <v>85</v>
      </c>
      <c r="J50" s="592" t="s">
        <v>86</v>
      </c>
      <c r="K50" s="593" t="s">
        <v>557</v>
      </c>
      <c r="L50" s="593" t="s">
        <v>558</v>
      </c>
      <c r="M50" s="594" t="s">
        <v>559</v>
      </c>
      <c r="N50" s="594" t="s">
        <v>156</v>
      </c>
      <c r="O50" s="664">
        <v>1</v>
      </c>
      <c r="P50" s="664">
        <v>1</v>
      </c>
      <c r="Q50" s="664">
        <v>1</v>
      </c>
      <c r="R50" s="665">
        <v>1</v>
      </c>
      <c r="S50" s="592" t="s">
        <v>90</v>
      </c>
      <c r="T50" s="598">
        <v>26016605</v>
      </c>
      <c r="U50" s="612" t="s">
        <v>157</v>
      </c>
      <c r="V50" s="613" t="s">
        <v>158</v>
      </c>
      <c r="W50" s="614">
        <v>11725000</v>
      </c>
      <c r="X50" s="308" t="s">
        <v>550</v>
      </c>
      <c r="Y50" s="308" t="s">
        <v>91</v>
      </c>
      <c r="Z50" s="308" t="s">
        <v>560</v>
      </c>
      <c r="AA50" s="332" t="s">
        <v>91</v>
      </c>
      <c r="AB50" s="615"/>
      <c r="AC50" s="131">
        <v>1</v>
      </c>
      <c r="AD50" s="602">
        <v>1</v>
      </c>
      <c r="AE50" s="241" t="s">
        <v>95</v>
      </c>
      <c r="AF50" s="145" t="s">
        <v>561</v>
      </c>
      <c r="AG50" s="145" t="s">
        <v>562</v>
      </c>
      <c r="AH50" s="242" t="s">
        <v>91</v>
      </c>
      <c r="AI50" s="80" t="s">
        <v>98</v>
      </c>
      <c r="AJ50" s="259">
        <v>26016605</v>
      </c>
      <c r="AK50" s="260">
        <v>6504151.25</v>
      </c>
      <c r="AL50" s="160">
        <v>34164045</v>
      </c>
      <c r="AM50" s="161">
        <v>32250000</v>
      </c>
      <c r="AN50" s="161">
        <v>3550000</v>
      </c>
      <c r="AO50" s="603"/>
      <c r="AP50" s="990">
        <v>1</v>
      </c>
      <c r="AQ50" s="972">
        <v>1</v>
      </c>
      <c r="AR50" s="973" t="s">
        <v>95</v>
      </c>
      <c r="AS50" s="989" t="s">
        <v>563</v>
      </c>
      <c r="AT50" s="989" t="s">
        <v>564</v>
      </c>
      <c r="AU50" s="989" t="s">
        <v>91</v>
      </c>
      <c r="AV50" s="975" t="s">
        <v>98</v>
      </c>
      <c r="AW50" s="136">
        <v>26016605</v>
      </c>
      <c r="AX50" s="330">
        <v>13008302.5</v>
      </c>
      <c r="AY50" s="403">
        <v>34164045</v>
      </c>
      <c r="AZ50" s="404">
        <v>32543421</v>
      </c>
      <c r="BA50" s="405">
        <v>12553187</v>
      </c>
      <c r="BB50" s="603"/>
      <c r="BC50" s="934">
        <v>1</v>
      </c>
      <c r="BD50" s="927">
        <v>1</v>
      </c>
      <c r="BE50" s="928" t="s">
        <v>95</v>
      </c>
      <c r="BF50" s="945" t="s">
        <v>565</v>
      </c>
      <c r="BG50" s="945" t="s">
        <v>566</v>
      </c>
      <c r="BH50" s="945" t="s">
        <v>91</v>
      </c>
      <c r="BI50" s="932" t="s">
        <v>98</v>
      </c>
      <c r="BJ50" s="674">
        <v>26016605</v>
      </c>
      <c r="BK50" s="675">
        <v>19512454</v>
      </c>
      <c r="BL50" s="609">
        <f t="shared" si="0"/>
        <v>11725000</v>
      </c>
      <c r="BM50" s="609">
        <v>12250000</v>
      </c>
      <c r="BN50" s="609">
        <v>4725000</v>
      </c>
      <c r="BP50" s="98">
        <v>1</v>
      </c>
      <c r="BQ50" s="77">
        <f t="shared" ref="BQ50:BQ53" si="10">+IF($BP50=0,"No Aplica",IF($BP50/$R50&gt;=100%,100%,$BP50/$R50))</f>
        <v>1</v>
      </c>
      <c r="BR50" s="78" t="str">
        <f t="shared" ref="BR50:BR53" si="11">IF(ISTEXT(BQ50),"No reporta avance en el periodo",IF(BQ50&lt;=69%,"Avance insuficiente",IF(BQ50&gt;95%,"Avance satisfactorio",IF(BQ50&gt;70%,"Avance suficiente",IF(BQ50&lt;94%,"Avance suficiente",0)))))</f>
        <v>Avance satisfactorio</v>
      </c>
      <c r="BS50" s="375" t="s">
        <v>567</v>
      </c>
      <c r="BT50" s="375" t="s">
        <v>568</v>
      </c>
      <c r="BU50" s="375" t="s">
        <v>91</v>
      </c>
      <c r="BV50" s="80" t="str">
        <f>IF($BP50&lt;1%,"Sin iniciar",IF($BP50&gt;=$G50,"Terminado","En gestión"))</f>
        <v>Terminado</v>
      </c>
    </row>
    <row r="51" spans="1:74" s="611" customFormat="1" ht="50.15" customHeight="1">
      <c r="A51" s="585"/>
      <c r="B51" s="586" t="s">
        <v>544</v>
      </c>
      <c r="C51" s="587" t="s">
        <v>569</v>
      </c>
      <c r="D51" s="588" t="s">
        <v>254</v>
      </c>
      <c r="E51" s="589" t="s">
        <v>546</v>
      </c>
      <c r="F51" s="588" t="s">
        <v>83</v>
      </c>
      <c r="G51" s="666">
        <v>1</v>
      </c>
      <c r="H51" s="591" t="s">
        <v>570</v>
      </c>
      <c r="I51" s="592" t="s">
        <v>85</v>
      </c>
      <c r="J51" s="592" t="s">
        <v>86</v>
      </c>
      <c r="K51" s="593" t="s">
        <v>571</v>
      </c>
      <c r="L51" s="593" t="s">
        <v>572</v>
      </c>
      <c r="M51" s="594">
        <v>45748</v>
      </c>
      <c r="N51" s="594" t="s">
        <v>156</v>
      </c>
      <c r="O51" s="664">
        <v>0</v>
      </c>
      <c r="P51" s="664">
        <v>1</v>
      </c>
      <c r="Q51" s="664">
        <v>1</v>
      </c>
      <c r="R51" s="665">
        <v>1</v>
      </c>
      <c r="S51" s="592" t="s">
        <v>90</v>
      </c>
      <c r="T51" s="598">
        <v>26016605</v>
      </c>
      <c r="U51" s="612" t="s">
        <v>157</v>
      </c>
      <c r="V51" s="613" t="s">
        <v>158</v>
      </c>
      <c r="W51" s="614">
        <v>78592032</v>
      </c>
      <c r="X51" s="308" t="s">
        <v>550</v>
      </c>
      <c r="Y51" s="308" t="s">
        <v>91</v>
      </c>
      <c r="Z51" s="308" t="s">
        <v>573</v>
      </c>
      <c r="AA51" s="332" t="s">
        <v>91</v>
      </c>
      <c r="AB51" s="615"/>
      <c r="AC51" s="112"/>
      <c r="AD51" s="602" t="s">
        <v>101</v>
      </c>
      <c r="AE51" s="241" t="s">
        <v>102</v>
      </c>
      <c r="AF51" s="145" t="s">
        <v>315</v>
      </c>
      <c r="AG51" s="145" t="s">
        <v>91</v>
      </c>
      <c r="AH51" s="242" t="s">
        <v>91</v>
      </c>
      <c r="AI51" s="80" t="s">
        <v>141</v>
      </c>
      <c r="AJ51" s="155">
        <v>0</v>
      </c>
      <c r="AK51" s="158">
        <v>0</v>
      </c>
      <c r="AL51" s="155">
        <v>34164045</v>
      </c>
      <c r="AM51" s="155">
        <v>32250000</v>
      </c>
      <c r="AN51" s="155">
        <v>3550000</v>
      </c>
      <c r="AO51" s="603"/>
      <c r="AP51" s="990">
        <v>1</v>
      </c>
      <c r="AQ51" s="972">
        <v>1</v>
      </c>
      <c r="AR51" s="973" t="s">
        <v>95</v>
      </c>
      <c r="AS51" s="989" t="s">
        <v>574</v>
      </c>
      <c r="AT51" s="989" t="s">
        <v>575</v>
      </c>
      <c r="AU51" s="989" t="s">
        <v>91</v>
      </c>
      <c r="AV51" s="975" t="s">
        <v>98</v>
      </c>
      <c r="AW51" s="411">
        <v>26016605</v>
      </c>
      <c r="AX51" s="412">
        <v>13008302.5</v>
      </c>
      <c r="AY51" s="403">
        <v>34164045</v>
      </c>
      <c r="AZ51" s="404">
        <v>32543421</v>
      </c>
      <c r="BA51" s="405">
        <v>12553187</v>
      </c>
      <c r="BB51" s="603"/>
      <c r="BC51" s="934">
        <v>1</v>
      </c>
      <c r="BD51" s="927">
        <v>1</v>
      </c>
      <c r="BE51" s="928" t="s">
        <v>95</v>
      </c>
      <c r="BF51" s="945" t="s">
        <v>576</v>
      </c>
      <c r="BG51" s="945" t="s">
        <v>577</v>
      </c>
      <c r="BH51" s="945" t="s">
        <v>91</v>
      </c>
      <c r="BI51" s="932" t="s">
        <v>98</v>
      </c>
      <c r="BJ51" s="674">
        <v>26016605</v>
      </c>
      <c r="BK51" s="675">
        <v>19512454</v>
      </c>
      <c r="BL51" s="609">
        <f t="shared" si="0"/>
        <v>78592032</v>
      </c>
      <c r="BM51" s="609">
        <v>78592032</v>
      </c>
      <c r="BN51" s="609">
        <v>48583392</v>
      </c>
      <c r="BP51" s="98">
        <v>1</v>
      </c>
      <c r="BQ51" s="77">
        <f t="shared" si="10"/>
        <v>1</v>
      </c>
      <c r="BR51" s="78" t="str">
        <f t="shared" si="11"/>
        <v>Avance satisfactorio</v>
      </c>
      <c r="BS51" s="676" t="s">
        <v>572</v>
      </c>
      <c r="BT51" s="676" t="s">
        <v>578</v>
      </c>
      <c r="BU51" s="375" t="s">
        <v>91</v>
      </c>
      <c r="BV51" s="80" t="str">
        <f t="shared" ref="BV51:BV53" si="12">IF($BP51&lt;1%,"Sin iniciar",IF($BP51&gt;=$G51,"Terminado","En gestión"))</f>
        <v>Terminado</v>
      </c>
    </row>
    <row r="52" spans="1:74" s="611" customFormat="1" ht="50.15" customHeight="1">
      <c r="A52" s="585"/>
      <c r="B52" s="586" t="s">
        <v>544</v>
      </c>
      <c r="C52" s="587" t="s">
        <v>579</v>
      </c>
      <c r="D52" s="588" t="s">
        <v>254</v>
      </c>
      <c r="E52" s="589" t="s">
        <v>546</v>
      </c>
      <c r="F52" s="588" t="s">
        <v>83</v>
      </c>
      <c r="G52" s="666">
        <v>1</v>
      </c>
      <c r="H52" s="591" t="s">
        <v>580</v>
      </c>
      <c r="I52" s="592" t="s">
        <v>85</v>
      </c>
      <c r="J52" s="592" t="s">
        <v>86</v>
      </c>
      <c r="K52" s="593" t="s">
        <v>581</v>
      </c>
      <c r="L52" s="593" t="s">
        <v>582</v>
      </c>
      <c r="M52" s="594" t="s">
        <v>559</v>
      </c>
      <c r="N52" s="594" t="s">
        <v>156</v>
      </c>
      <c r="O52" s="664">
        <v>1</v>
      </c>
      <c r="P52" s="664">
        <v>1</v>
      </c>
      <c r="Q52" s="664">
        <v>1</v>
      </c>
      <c r="R52" s="665">
        <v>1</v>
      </c>
      <c r="S52" s="592" t="s">
        <v>108</v>
      </c>
      <c r="T52" s="598">
        <v>26016605</v>
      </c>
      <c r="U52" s="612" t="s">
        <v>157</v>
      </c>
      <c r="V52" s="613" t="s">
        <v>158</v>
      </c>
      <c r="W52" s="614">
        <v>134576682.66600001</v>
      </c>
      <c r="X52" s="308" t="s">
        <v>550</v>
      </c>
      <c r="Y52" s="308" t="s">
        <v>91</v>
      </c>
      <c r="Z52" s="308" t="s">
        <v>573</v>
      </c>
      <c r="AA52" s="332" t="s">
        <v>91</v>
      </c>
      <c r="AB52" s="615"/>
      <c r="AC52" s="131">
        <v>1</v>
      </c>
      <c r="AD52" s="602">
        <v>1</v>
      </c>
      <c r="AE52" s="241" t="s">
        <v>95</v>
      </c>
      <c r="AF52" s="145" t="s">
        <v>583</v>
      </c>
      <c r="AG52" s="145" t="s">
        <v>584</v>
      </c>
      <c r="AH52" s="242" t="s">
        <v>91</v>
      </c>
      <c r="AI52" s="80" t="s">
        <v>98</v>
      </c>
      <c r="AJ52" s="259">
        <v>26016605</v>
      </c>
      <c r="AK52" s="260">
        <v>6504151.25</v>
      </c>
      <c r="AL52" s="155">
        <v>34164045</v>
      </c>
      <c r="AM52" s="155">
        <v>32250000</v>
      </c>
      <c r="AN52" s="155">
        <v>3550000</v>
      </c>
      <c r="AO52" s="603"/>
      <c r="AP52" s="990">
        <v>1</v>
      </c>
      <c r="AQ52" s="972">
        <v>1</v>
      </c>
      <c r="AR52" s="973" t="s">
        <v>95</v>
      </c>
      <c r="AS52" s="989" t="s">
        <v>585</v>
      </c>
      <c r="AT52" s="989" t="s">
        <v>586</v>
      </c>
      <c r="AU52" s="989" t="s">
        <v>91</v>
      </c>
      <c r="AV52" s="975" t="s">
        <v>98</v>
      </c>
      <c r="AW52" s="411">
        <v>26016605</v>
      </c>
      <c r="AX52" s="412">
        <v>13008302.5</v>
      </c>
      <c r="AY52" s="403">
        <v>34164045</v>
      </c>
      <c r="AZ52" s="404">
        <v>32543421</v>
      </c>
      <c r="BA52" s="405">
        <v>12553187</v>
      </c>
      <c r="BB52" s="603"/>
      <c r="BC52" s="934">
        <v>1</v>
      </c>
      <c r="BD52" s="927">
        <v>1</v>
      </c>
      <c r="BE52" s="928" t="s">
        <v>95</v>
      </c>
      <c r="BF52" s="945" t="s">
        <v>587</v>
      </c>
      <c r="BG52" s="945" t="s">
        <v>588</v>
      </c>
      <c r="BH52" s="945" t="s">
        <v>91</v>
      </c>
      <c r="BI52" s="932" t="s">
        <v>98</v>
      </c>
      <c r="BJ52" s="674">
        <v>26016605</v>
      </c>
      <c r="BK52" s="675">
        <v>19512454</v>
      </c>
      <c r="BL52" s="609">
        <f t="shared" si="0"/>
        <v>134576682.66600001</v>
      </c>
      <c r="BM52" s="609">
        <v>134576682.66600001</v>
      </c>
      <c r="BN52" s="609">
        <v>83165162.645999998</v>
      </c>
      <c r="BP52" s="98">
        <v>1</v>
      </c>
      <c r="BQ52" s="77">
        <f t="shared" si="10"/>
        <v>1</v>
      </c>
      <c r="BR52" s="78" t="str">
        <f t="shared" si="11"/>
        <v>Avance satisfactorio</v>
      </c>
      <c r="BS52" s="676" t="s">
        <v>589</v>
      </c>
      <c r="BT52" s="676" t="s">
        <v>2661</v>
      </c>
      <c r="BU52" s="375" t="s">
        <v>91</v>
      </c>
      <c r="BV52" s="80" t="str">
        <f t="shared" si="12"/>
        <v>Terminado</v>
      </c>
    </row>
    <row r="53" spans="1:74" s="611" customFormat="1" ht="50.15" customHeight="1">
      <c r="A53" s="585"/>
      <c r="B53" s="1105" t="s">
        <v>544</v>
      </c>
      <c r="C53" s="1107" t="s">
        <v>590</v>
      </c>
      <c r="D53" s="1109" t="s">
        <v>254</v>
      </c>
      <c r="E53" s="1109" t="s">
        <v>546</v>
      </c>
      <c r="F53" s="1109" t="s">
        <v>83</v>
      </c>
      <c r="G53" s="1208">
        <v>1</v>
      </c>
      <c r="H53" s="1142" t="s">
        <v>591</v>
      </c>
      <c r="I53" s="1144" t="s">
        <v>85</v>
      </c>
      <c r="J53" s="1144" t="s">
        <v>86</v>
      </c>
      <c r="K53" s="1142" t="s">
        <v>571</v>
      </c>
      <c r="L53" s="1142" t="s">
        <v>592</v>
      </c>
      <c r="M53" s="1135">
        <v>45748</v>
      </c>
      <c r="N53" s="1135" t="s">
        <v>156</v>
      </c>
      <c r="O53" s="1172">
        <v>0</v>
      </c>
      <c r="P53" s="1172">
        <v>1</v>
      </c>
      <c r="Q53" s="1172">
        <v>1</v>
      </c>
      <c r="R53" s="1174">
        <v>1</v>
      </c>
      <c r="S53" s="1141" t="s">
        <v>90</v>
      </c>
      <c r="T53" s="1128">
        <v>26016605</v>
      </c>
      <c r="U53" s="1201" t="s">
        <v>157</v>
      </c>
      <c r="V53" s="613" t="s">
        <v>266</v>
      </c>
      <c r="W53" s="614">
        <v>82800000</v>
      </c>
      <c r="X53" s="1212" t="s">
        <v>550</v>
      </c>
      <c r="Y53" s="1212" t="s">
        <v>91</v>
      </c>
      <c r="Z53" s="1212" t="s">
        <v>573</v>
      </c>
      <c r="AA53" s="1214" t="s">
        <v>91</v>
      </c>
      <c r="AB53" s="615"/>
      <c r="AC53" s="1233"/>
      <c r="AD53" s="1164" t="s">
        <v>101</v>
      </c>
      <c r="AE53" s="1166" t="s">
        <v>102</v>
      </c>
      <c r="AF53" s="1168" t="s">
        <v>315</v>
      </c>
      <c r="AG53" s="1168" t="s">
        <v>91</v>
      </c>
      <c r="AH53" s="1170" t="s">
        <v>91</v>
      </c>
      <c r="AI53" s="1098" t="s">
        <v>141</v>
      </c>
      <c r="AJ53" s="1160">
        <v>0</v>
      </c>
      <c r="AK53" s="1160">
        <v>0</v>
      </c>
      <c r="AL53" s="1146">
        <v>34164045</v>
      </c>
      <c r="AM53" s="1146">
        <v>32250000</v>
      </c>
      <c r="AN53" s="1146">
        <v>3550000</v>
      </c>
      <c r="AO53" s="603"/>
      <c r="AP53" s="1231">
        <v>1</v>
      </c>
      <c r="AQ53" s="1150">
        <v>1</v>
      </c>
      <c r="AR53" s="1152" t="s">
        <v>95</v>
      </c>
      <c r="AS53" s="1154" t="s">
        <v>593</v>
      </c>
      <c r="AT53" s="1154" t="s">
        <v>594</v>
      </c>
      <c r="AU53" s="1156" t="s">
        <v>91</v>
      </c>
      <c r="AV53" s="1158" t="s">
        <v>98</v>
      </c>
      <c r="AW53" s="1160">
        <v>26016605</v>
      </c>
      <c r="AX53" s="1160">
        <v>13008302.5</v>
      </c>
      <c r="AY53" s="1146">
        <v>34164045</v>
      </c>
      <c r="AZ53" s="1146">
        <v>32543421</v>
      </c>
      <c r="BA53" s="1146">
        <v>12553187</v>
      </c>
      <c r="BB53" s="653"/>
      <c r="BC53" s="1239">
        <v>1</v>
      </c>
      <c r="BD53" s="1182">
        <v>1</v>
      </c>
      <c r="BE53" s="1184" t="s">
        <v>95</v>
      </c>
      <c r="BF53" s="1241" t="s">
        <v>595</v>
      </c>
      <c r="BG53" s="1241" t="s">
        <v>596</v>
      </c>
      <c r="BH53" s="1241" t="s">
        <v>91</v>
      </c>
      <c r="BI53" s="1189" t="s">
        <v>98</v>
      </c>
      <c r="BJ53" s="1235">
        <v>26016605</v>
      </c>
      <c r="BK53" s="1235">
        <v>19512454</v>
      </c>
      <c r="BL53" s="609">
        <f t="shared" si="0"/>
        <v>82800000</v>
      </c>
      <c r="BM53" s="609">
        <v>76670461.829967767</v>
      </c>
      <c r="BN53" s="609">
        <v>54000000</v>
      </c>
      <c r="BP53" s="1199">
        <f>2/2</f>
        <v>1</v>
      </c>
      <c r="BQ53" s="1485">
        <f t="shared" si="10"/>
        <v>1</v>
      </c>
      <c r="BR53" s="1489" t="str">
        <f t="shared" si="11"/>
        <v>Avance satisfactorio</v>
      </c>
      <c r="BS53" s="1500" t="s">
        <v>597</v>
      </c>
      <c r="BT53" s="1500" t="s">
        <v>598</v>
      </c>
      <c r="BU53" s="1478" t="s">
        <v>91</v>
      </c>
      <c r="BV53" s="1100" t="str">
        <f t="shared" si="12"/>
        <v>Terminado</v>
      </c>
    </row>
    <row r="54" spans="1:74" s="611" customFormat="1" ht="50.15" customHeight="1">
      <c r="A54" s="585"/>
      <c r="B54" s="1106"/>
      <c r="C54" s="1108"/>
      <c r="D54" s="1110"/>
      <c r="E54" s="1110"/>
      <c r="F54" s="1110"/>
      <c r="G54" s="1209"/>
      <c r="H54" s="1143"/>
      <c r="I54" s="1145"/>
      <c r="J54" s="1145"/>
      <c r="K54" s="1143"/>
      <c r="L54" s="1143"/>
      <c r="M54" s="1136"/>
      <c r="N54" s="1136"/>
      <c r="O54" s="1173"/>
      <c r="P54" s="1173"/>
      <c r="Q54" s="1173"/>
      <c r="R54" s="1175"/>
      <c r="S54" s="1141"/>
      <c r="T54" s="1128"/>
      <c r="U54" s="1201"/>
      <c r="V54" s="613" t="s">
        <v>158</v>
      </c>
      <c r="W54" s="614">
        <v>102892032</v>
      </c>
      <c r="X54" s="1213"/>
      <c r="Y54" s="1213"/>
      <c r="Z54" s="1213"/>
      <c r="AA54" s="1215"/>
      <c r="AB54" s="615"/>
      <c r="AC54" s="1234"/>
      <c r="AD54" s="1165"/>
      <c r="AE54" s="1167"/>
      <c r="AF54" s="1169"/>
      <c r="AG54" s="1169"/>
      <c r="AH54" s="1171"/>
      <c r="AI54" s="1099"/>
      <c r="AJ54" s="1161"/>
      <c r="AK54" s="1161"/>
      <c r="AL54" s="1147"/>
      <c r="AM54" s="1147"/>
      <c r="AN54" s="1147"/>
      <c r="AO54" s="603"/>
      <c r="AP54" s="1232"/>
      <c r="AQ54" s="1151"/>
      <c r="AR54" s="1153"/>
      <c r="AS54" s="1155"/>
      <c r="AT54" s="1155"/>
      <c r="AU54" s="1157"/>
      <c r="AV54" s="1159"/>
      <c r="AW54" s="1161"/>
      <c r="AX54" s="1161"/>
      <c r="AY54" s="1147"/>
      <c r="AZ54" s="1147"/>
      <c r="BA54" s="1147"/>
      <c r="BB54" s="653"/>
      <c r="BC54" s="1240"/>
      <c r="BD54" s="1183"/>
      <c r="BE54" s="1185"/>
      <c r="BF54" s="1242"/>
      <c r="BG54" s="1242"/>
      <c r="BH54" s="1242"/>
      <c r="BI54" s="1190"/>
      <c r="BJ54" s="1236"/>
      <c r="BK54" s="1236"/>
      <c r="BL54" s="609">
        <f t="shared" si="0"/>
        <v>102892032</v>
      </c>
      <c r="BM54" s="609">
        <v>102892032</v>
      </c>
      <c r="BN54" s="609">
        <v>63883392</v>
      </c>
      <c r="BP54" s="1200"/>
      <c r="BQ54" s="1494"/>
      <c r="BR54" s="1496"/>
      <c r="BS54" s="1501"/>
      <c r="BT54" s="1501"/>
      <c r="BU54" s="1479"/>
      <c r="BV54" s="1101"/>
    </row>
    <row r="55" spans="1:74" s="611" customFormat="1" ht="50.15" customHeight="1">
      <c r="A55" s="585"/>
      <c r="B55" s="1105" t="s">
        <v>544</v>
      </c>
      <c r="C55" s="1107" t="s">
        <v>599</v>
      </c>
      <c r="D55" s="1109" t="s">
        <v>254</v>
      </c>
      <c r="E55" s="1109" t="s">
        <v>546</v>
      </c>
      <c r="F55" s="1109" t="s">
        <v>83</v>
      </c>
      <c r="G55" s="1237">
        <v>1</v>
      </c>
      <c r="H55" s="1142" t="s">
        <v>600</v>
      </c>
      <c r="I55" s="1144" t="s">
        <v>85</v>
      </c>
      <c r="J55" s="1144" t="s">
        <v>153</v>
      </c>
      <c r="K55" s="1142" t="s">
        <v>601</v>
      </c>
      <c r="L55" s="1142" t="s">
        <v>602</v>
      </c>
      <c r="M55" s="1135">
        <v>45931</v>
      </c>
      <c r="N55" s="1135" t="s">
        <v>156</v>
      </c>
      <c r="O55" s="1137">
        <v>0</v>
      </c>
      <c r="P55" s="1137">
        <v>0</v>
      </c>
      <c r="Q55" s="1137">
        <v>0</v>
      </c>
      <c r="R55" s="1139">
        <v>1</v>
      </c>
      <c r="S55" s="1141" t="s">
        <v>108</v>
      </c>
      <c r="T55" s="1128">
        <v>152726369</v>
      </c>
      <c r="U55" s="1201" t="s">
        <v>157</v>
      </c>
      <c r="V55" s="613" t="s">
        <v>266</v>
      </c>
      <c r="W55" s="614">
        <v>59554383</v>
      </c>
      <c r="X55" s="1212" t="s">
        <v>550</v>
      </c>
      <c r="Y55" s="1212" t="s">
        <v>91</v>
      </c>
      <c r="Z55" s="1212" t="s">
        <v>603</v>
      </c>
      <c r="AA55" s="1214" t="s">
        <v>91</v>
      </c>
      <c r="AB55" s="615"/>
      <c r="AC55" s="1133"/>
      <c r="AD55" s="1164" t="s">
        <v>101</v>
      </c>
      <c r="AE55" s="1166" t="s">
        <v>102</v>
      </c>
      <c r="AF55" s="1168" t="s">
        <v>552</v>
      </c>
      <c r="AG55" s="1168" t="s">
        <v>91</v>
      </c>
      <c r="AH55" s="1170" t="s">
        <v>91</v>
      </c>
      <c r="AI55" s="1098" t="s">
        <v>141</v>
      </c>
      <c r="AJ55" s="1160">
        <v>0</v>
      </c>
      <c r="AK55" s="1160">
        <v>0</v>
      </c>
      <c r="AL55" s="1146">
        <v>34164045</v>
      </c>
      <c r="AM55" s="1146">
        <v>32250000</v>
      </c>
      <c r="AN55" s="1146">
        <v>3550000</v>
      </c>
      <c r="AO55" s="603"/>
      <c r="AP55" s="1162"/>
      <c r="AQ55" s="1150" t="s">
        <v>101</v>
      </c>
      <c r="AR55" s="1152" t="s">
        <v>102</v>
      </c>
      <c r="AS55" s="1154" t="s">
        <v>552</v>
      </c>
      <c r="AT55" s="1154" t="s">
        <v>91</v>
      </c>
      <c r="AU55" s="1156" t="s">
        <v>91</v>
      </c>
      <c r="AV55" s="1158" t="s">
        <v>141</v>
      </c>
      <c r="AW55" s="1160">
        <v>0</v>
      </c>
      <c r="AX55" s="1160">
        <v>0</v>
      </c>
      <c r="AY55" s="1146">
        <v>34164045</v>
      </c>
      <c r="AZ55" s="1146">
        <v>32543421</v>
      </c>
      <c r="BA55" s="1146">
        <v>12553187</v>
      </c>
      <c r="BB55" s="653"/>
      <c r="BC55" s="1239"/>
      <c r="BD55" s="1182" t="s">
        <v>101</v>
      </c>
      <c r="BE55" s="1184" t="s">
        <v>102</v>
      </c>
      <c r="BF55" s="1243" t="s">
        <v>552</v>
      </c>
      <c r="BG55" s="1243" t="s">
        <v>91</v>
      </c>
      <c r="BH55" s="1243" t="s">
        <v>91</v>
      </c>
      <c r="BI55" s="1189" t="s">
        <v>141</v>
      </c>
      <c r="BJ55" s="1227">
        <v>0</v>
      </c>
      <c r="BK55" s="1227">
        <v>0</v>
      </c>
      <c r="BL55" s="609">
        <f t="shared" si="0"/>
        <v>59554383</v>
      </c>
      <c r="BM55" s="609">
        <v>58483807.728745967</v>
      </c>
      <c r="BN55" s="609">
        <v>37650000</v>
      </c>
      <c r="BP55" s="1504">
        <v>1</v>
      </c>
      <c r="BQ55" s="1485">
        <f t="shared" ref="BQ55" si="13">+IF($BP55=0,"No Aplica",IF($BP55/$R55&gt;=100%,100%,$BP55/$R55))</f>
        <v>1</v>
      </c>
      <c r="BR55" s="1489" t="str">
        <f t="shared" ref="BR55" si="14">IF(ISTEXT(BQ55),"No reporta avance en el periodo",IF(BQ55&lt;=69%,"Avance insuficiente",IF(BQ55&gt;95%,"Avance satisfactorio",IF(BQ55&gt;70%,"Avance suficiente",IF(BQ55&lt;94%,"Avance suficiente",0)))))</f>
        <v>Avance satisfactorio</v>
      </c>
      <c r="BS55" s="1478" t="s">
        <v>604</v>
      </c>
      <c r="BT55" s="1478" t="s">
        <v>605</v>
      </c>
      <c r="BU55" s="1478" t="s">
        <v>91</v>
      </c>
      <c r="BV55" s="1100" t="str">
        <f t="shared" ref="BV55" si="15">IF($BP55&lt;1%,"Sin iniciar",IF($BP55&gt;=$G55,"Terminado","En gestión"))</f>
        <v>Terminado</v>
      </c>
    </row>
    <row r="56" spans="1:74" s="611" customFormat="1" ht="50.15" customHeight="1">
      <c r="A56" s="585"/>
      <c r="B56" s="1106"/>
      <c r="C56" s="1108"/>
      <c r="D56" s="1110"/>
      <c r="E56" s="1110"/>
      <c r="F56" s="1110"/>
      <c r="G56" s="1238"/>
      <c r="H56" s="1143"/>
      <c r="I56" s="1145"/>
      <c r="J56" s="1145"/>
      <c r="K56" s="1143"/>
      <c r="L56" s="1143"/>
      <c r="M56" s="1136"/>
      <c r="N56" s="1136"/>
      <c r="O56" s="1138"/>
      <c r="P56" s="1138"/>
      <c r="Q56" s="1138"/>
      <c r="R56" s="1140"/>
      <c r="S56" s="1141"/>
      <c r="T56" s="1128"/>
      <c r="U56" s="1201"/>
      <c r="V56" s="613" t="s">
        <v>158</v>
      </c>
      <c r="W56" s="614">
        <v>64533626.667000003</v>
      </c>
      <c r="X56" s="1213"/>
      <c r="Y56" s="1213"/>
      <c r="Z56" s="1213"/>
      <c r="AA56" s="1215"/>
      <c r="AB56" s="615"/>
      <c r="AC56" s="1134"/>
      <c r="AD56" s="1165"/>
      <c r="AE56" s="1167"/>
      <c r="AF56" s="1169"/>
      <c r="AG56" s="1169"/>
      <c r="AH56" s="1171"/>
      <c r="AI56" s="1099"/>
      <c r="AJ56" s="1161"/>
      <c r="AK56" s="1161"/>
      <c r="AL56" s="1147"/>
      <c r="AM56" s="1147"/>
      <c r="AN56" s="1147"/>
      <c r="AO56" s="603"/>
      <c r="AP56" s="1163"/>
      <c r="AQ56" s="1151"/>
      <c r="AR56" s="1153"/>
      <c r="AS56" s="1155"/>
      <c r="AT56" s="1155"/>
      <c r="AU56" s="1157"/>
      <c r="AV56" s="1159"/>
      <c r="AW56" s="1161"/>
      <c r="AX56" s="1161"/>
      <c r="AY56" s="1147"/>
      <c r="AZ56" s="1147"/>
      <c r="BA56" s="1147"/>
      <c r="BB56" s="653"/>
      <c r="BC56" s="1240"/>
      <c r="BD56" s="1183"/>
      <c r="BE56" s="1185"/>
      <c r="BF56" s="1244"/>
      <c r="BG56" s="1244"/>
      <c r="BH56" s="1244"/>
      <c r="BI56" s="1190"/>
      <c r="BJ56" s="1228"/>
      <c r="BK56" s="1228"/>
      <c r="BL56" s="609">
        <f t="shared" si="0"/>
        <v>64533626.667000003</v>
      </c>
      <c r="BM56" s="609">
        <v>62339613.332000002</v>
      </c>
      <c r="BN56" s="609">
        <v>36977113.291999996</v>
      </c>
      <c r="BP56" s="1505"/>
      <c r="BQ56" s="1494"/>
      <c r="BR56" s="1496"/>
      <c r="BS56" s="1479"/>
      <c r="BT56" s="1479"/>
      <c r="BU56" s="1479"/>
      <c r="BV56" s="1101"/>
    </row>
    <row r="57" spans="1:74" s="611" customFormat="1" ht="50.15" customHeight="1">
      <c r="A57" s="585"/>
      <c r="B57" s="1105" t="s">
        <v>544</v>
      </c>
      <c r="C57" s="1107" t="s">
        <v>606</v>
      </c>
      <c r="D57" s="1109" t="s">
        <v>254</v>
      </c>
      <c r="E57" s="1109" t="s">
        <v>546</v>
      </c>
      <c r="F57" s="1109" t="s">
        <v>83</v>
      </c>
      <c r="G57" s="1237">
        <v>1</v>
      </c>
      <c r="H57" s="1142" t="s">
        <v>607</v>
      </c>
      <c r="I57" s="1144" t="s">
        <v>85</v>
      </c>
      <c r="J57" s="1144" t="s">
        <v>153</v>
      </c>
      <c r="K57" s="1142" t="s">
        <v>608</v>
      </c>
      <c r="L57" s="1142" t="s">
        <v>609</v>
      </c>
      <c r="M57" s="1135">
        <v>45931</v>
      </c>
      <c r="N57" s="1135" t="s">
        <v>156</v>
      </c>
      <c r="O57" s="1137">
        <v>0</v>
      </c>
      <c r="P57" s="1137">
        <v>0</v>
      </c>
      <c r="Q57" s="1137">
        <v>0</v>
      </c>
      <c r="R57" s="1139">
        <v>1</v>
      </c>
      <c r="S57" s="1141" t="s">
        <v>108</v>
      </c>
      <c r="T57" s="1128">
        <v>152726369</v>
      </c>
      <c r="U57" s="1201" t="s">
        <v>157</v>
      </c>
      <c r="V57" s="613" t="s">
        <v>266</v>
      </c>
      <c r="W57" s="614">
        <v>62514911</v>
      </c>
      <c r="X57" s="1212" t="s">
        <v>550</v>
      </c>
      <c r="Y57" s="1212" t="s">
        <v>91</v>
      </c>
      <c r="Z57" s="1212" t="s">
        <v>603</v>
      </c>
      <c r="AA57" s="1214" t="s">
        <v>91</v>
      </c>
      <c r="AB57" s="615"/>
      <c r="AC57" s="1133"/>
      <c r="AD57" s="1164" t="s">
        <v>101</v>
      </c>
      <c r="AE57" s="1166" t="s">
        <v>102</v>
      </c>
      <c r="AF57" s="1168" t="s">
        <v>552</v>
      </c>
      <c r="AG57" s="1168" t="s">
        <v>91</v>
      </c>
      <c r="AH57" s="1170" t="s">
        <v>91</v>
      </c>
      <c r="AI57" s="1098" t="s">
        <v>141</v>
      </c>
      <c r="AJ57" s="1160">
        <v>0</v>
      </c>
      <c r="AK57" s="1160">
        <v>0</v>
      </c>
      <c r="AL57" s="1146">
        <v>34164045</v>
      </c>
      <c r="AM57" s="1146">
        <v>32250000</v>
      </c>
      <c r="AN57" s="1146">
        <v>3550000</v>
      </c>
      <c r="AO57" s="603"/>
      <c r="AP57" s="1162"/>
      <c r="AQ57" s="1150" t="s">
        <v>101</v>
      </c>
      <c r="AR57" s="1152" t="s">
        <v>102</v>
      </c>
      <c r="AS57" s="1154" t="s">
        <v>552</v>
      </c>
      <c r="AT57" s="1154" t="s">
        <v>91</v>
      </c>
      <c r="AU57" s="1156" t="s">
        <v>91</v>
      </c>
      <c r="AV57" s="1158" t="s">
        <v>141</v>
      </c>
      <c r="AW57" s="1160">
        <v>0</v>
      </c>
      <c r="AX57" s="1160">
        <v>0</v>
      </c>
      <c r="AY57" s="1146">
        <v>34164045</v>
      </c>
      <c r="AZ57" s="1146">
        <v>32543421</v>
      </c>
      <c r="BA57" s="1146">
        <v>12553187</v>
      </c>
      <c r="BB57" s="653"/>
      <c r="BC57" s="1239"/>
      <c r="BD57" s="1182" t="s">
        <v>101</v>
      </c>
      <c r="BE57" s="1184" t="s">
        <v>102</v>
      </c>
      <c r="BF57" s="1243" t="s">
        <v>552</v>
      </c>
      <c r="BG57" s="1243" t="s">
        <v>91</v>
      </c>
      <c r="BH57" s="1243" t="s">
        <v>91</v>
      </c>
      <c r="BI57" s="1189" t="s">
        <v>141</v>
      </c>
      <c r="BJ57" s="1227">
        <v>0</v>
      </c>
      <c r="BK57" s="1227">
        <v>0</v>
      </c>
      <c r="BL57" s="609">
        <f t="shared" si="0"/>
        <v>62514911</v>
      </c>
      <c r="BM57" s="609">
        <v>61444335.728745967</v>
      </c>
      <c r="BN57" s="609">
        <v>38232000</v>
      </c>
      <c r="BP57" s="1504">
        <v>1</v>
      </c>
      <c r="BQ57" s="1485">
        <f t="shared" ref="BQ57" si="16">+IF($BP57=0,"No Aplica",IF($BP57/$R57&gt;=100%,100%,$BP57/$R57))</f>
        <v>1</v>
      </c>
      <c r="BR57" s="1489" t="str">
        <f t="shared" ref="BR57" si="17">IF(ISTEXT(BQ57),"No reporta avance en el periodo",IF(BQ57&lt;=69%,"Avance insuficiente",IF(BQ57&gt;95%,"Avance satisfactorio",IF(BQ57&gt;70%,"Avance suficiente",IF(BQ57&lt;94%,"Avance suficiente",0)))))</f>
        <v>Avance satisfactorio</v>
      </c>
      <c r="BS57" s="1478" t="s">
        <v>610</v>
      </c>
      <c r="BT57" s="1478" t="s">
        <v>611</v>
      </c>
      <c r="BU57" s="1478" t="s">
        <v>91</v>
      </c>
      <c r="BV57" s="1100" t="str">
        <f t="shared" ref="BV57" si="18">IF($BP57&lt;1%,"Sin iniciar",IF($BP57&gt;=$G57,"Terminado","En gestión"))</f>
        <v>Terminado</v>
      </c>
    </row>
    <row r="58" spans="1:74" s="611" customFormat="1" ht="50.15" customHeight="1">
      <c r="A58" s="585"/>
      <c r="B58" s="1106"/>
      <c r="C58" s="1108"/>
      <c r="D58" s="1110"/>
      <c r="E58" s="1110"/>
      <c r="F58" s="1110"/>
      <c r="G58" s="1238"/>
      <c r="H58" s="1143"/>
      <c r="I58" s="1145"/>
      <c r="J58" s="1145"/>
      <c r="K58" s="1143"/>
      <c r="L58" s="1143"/>
      <c r="M58" s="1136"/>
      <c r="N58" s="1136"/>
      <c r="O58" s="1138"/>
      <c r="P58" s="1138"/>
      <c r="Q58" s="1138"/>
      <c r="R58" s="1140"/>
      <c r="S58" s="1141"/>
      <c r="T58" s="1128"/>
      <c r="U58" s="1201"/>
      <c r="V58" s="613" t="s">
        <v>158</v>
      </c>
      <c r="W58" s="614">
        <v>64533626.667000003</v>
      </c>
      <c r="X58" s="1213"/>
      <c r="Y58" s="1213"/>
      <c r="Z58" s="1213"/>
      <c r="AA58" s="1215"/>
      <c r="AB58" s="615"/>
      <c r="AC58" s="1134"/>
      <c r="AD58" s="1165"/>
      <c r="AE58" s="1167"/>
      <c r="AF58" s="1169"/>
      <c r="AG58" s="1169"/>
      <c r="AH58" s="1171"/>
      <c r="AI58" s="1099"/>
      <c r="AJ58" s="1161"/>
      <c r="AK58" s="1161"/>
      <c r="AL58" s="1147"/>
      <c r="AM58" s="1147"/>
      <c r="AN58" s="1147"/>
      <c r="AO58" s="603"/>
      <c r="AP58" s="1163"/>
      <c r="AQ58" s="1151"/>
      <c r="AR58" s="1153"/>
      <c r="AS58" s="1155"/>
      <c r="AT58" s="1155"/>
      <c r="AU58" s="1157"/>
      <c r="AV58" s="1159"/>
      <c r="AW58" s="1161"/>
      <c r="AX58" s="1161"/>
      <c r="AY58" s="1147"/>
      <c r="AZ58" s="1147"/>
      <c r="BA58" s="1147"/>
      <c r="BB58" s="653"/>
      <c r="BC58" s="1240"/>
      <c r="BD58" s="1183"/>
      <c r="BE58" s="1185"/>
      <c r="BF58" s="1244"/>
      <c r="BG58" s="1244"/>
      <c r="BH58" s="1244"/>
      <c r="BI58" s="1190"/>
      <c r="BJ58" s="1228"/>
      <c r="BK58" s="1228"/>
      <c r="BL58" s="609">
        <f t="shared" si="0"/>
        <v>64533626.667000003</v>
      </c>
      <c r="BM58" s="609">
        <v>62339613.332000002</v>
      </c>
      <c r="BN58" s="609">
        <v>36977113.291999996</v>
      </c>
      <c r="BP58" s="1505"/>
      <c r="BQ58" s="1494"/>
      <c r="BR58" s="1496"/>
      <c r="BS58" s="1479"/>
      <c r="BT58" s="1479"/>
      <c r="BU58" s="1479"/>
      <c r="BV58" s="1101"/>
    </row>
    <row r="59" spans="1:74" s="611" customFormat="1" ht="50.15" customHeight="1">
      <c r="A59" s="585"/>
      <c r="B59" s="629" t="s">
        <v>612</v>
      </c>
      <c r="C59" s="587" t="s">
        <v>613</v>
      </c>
      <c r="D59" s="630" t="s">
        <v>254</v>
      </c>
      <c r="E59" s="631" t="s">
        <v>304</v>
      </c>
      <c r="F59" s="630" t="s">
        <v>83</v>
      </c>
      <c r="G59" s="677">
        <v>0.95</v>
      </c>
      <c r="H59" s="630" t="s">
        <v>614</v>
      </c>
      <c r="I59" s="633" t="s">
        <v>85</v>
      </c>
      <c r="J59" s="633" t="s">
        <v>86</v>
      </c>
      <c r="K59" s="634" t="s">
        <v>615</v>
      </c>
      <c r="L59" s="634" t="s">
        <v>616</v>
      </c>
      <c r="M59" s="635">
        <v>45839</v>
      </c>
      <c r="N59" s="635" t="s">
        <v>308</v>
      </c>
      <c r="O59" s="656">
        <v>0</v>
      </c>
      <c r="P59" s="656">
        <v>0.95</v>
      </c>
      <c r="Q59" s="656">
        <v>0</v>
      </c>
      <c r="R59" s="657">
        <v>0</v>
      </c>
      <c r="S59" s="633" t="s">
        <v>108</v>
      </c>
      <c r="T59" s="638">
        <v>391698847</v>
      </c>
      <c r="U59" s="639" t="s">
        <v>157</v>
      </c>
      <c r="V59" s="640" t="s">
        <v>158</v>
      </c>
      <c r="W59" s="641">
        <v>295428000</v>
      </c>
      <c r="X59" s="308" t="s">
        <v>617</v>
      </c>
      <c r="Y59" s="308" t="s">
        <v>91</v>
      </c>
      <c r="Z59" s="308" t="s">
        <v>160</v>
      </c>
      <c r="AA59" s="332" t="s">
        <v>91</v>
      </c>
      <c r="AB59" s="615"/>
      <c r="AC59" s="140"/>
      <c r="AD59" s="678" t="s">
        <v>101</v>
      </c>
      <c r="AE59" s="263" t="s">
        <v>102</v>
      </c>
      <c r="AF59" s="376" t="s">
        <v>618</v>
      </c>
      <c r="AG59" s="376" t="s">
        <v>91</v>
      </c>
      <c r="AH59" s="264" t="s">
        <v>91</v>
      </c>
      <c r="AI59" s="141" t="s">
        <v>141</v>
      </c>
      <c r="AJ59" s="265">
        <v>391698847</v>
      </c>
      <c r="AK59" s="162">
        <v>97924711.75</v>
      </c>
      <c r="AL59" s="172">
        <v>257648400</v>
      </c>
      <c r="AM59" s="172">
        <v>172976639.33000001</v>
      </c>
      <c r="AN59" s="172">
        <v>20048833.170000002</v>
      </c>
      <c r="AO59" s="603"/>
      <c r="AP59" s="991">
        <v>0.94299999999999995</v>
      </c>
      <c r="AQ59" s="972">
        <v>1</v>
      </c>
      <c r="AR59" s="973" t="s">
        <v>95</v>
      </c>
      <c r="AS59" s="974" t="s">
        <v>619</v>
      </c>
      <c r="AT59" s="974" t="s">
        <v>620</v>
      </c>
      <c r="AU59" s="992" t="s">
        <v>91</v>
      </c>
      <c r="AV59" s="975" t="s">
        <v>100</v>
      </c>
      <c r="AW59" s="142">
        <v>391698847</v>
      </c>
      <c r="AX59" s="230">
        <v>195849423.5</v>
      </c>
      <c r="AY59" s="403">
        <v>257648400</v>
      </c>
      <c r="AZ59" s="404">
        <v>174094166</v>
      </c>
      <c r="BA59" s="405">
        <v>65214639</v>
      </c>
      <c r="BB59" s="603"/>
      <c r="BC59" s="934">
        <v>0.93</v>
      </c>
      <c r="BD59" s="927" t="s">
        <v>101</v>
      </c>
      <c r="BE59" s="928" t="s">
        <v>102</v>
      </c>
      <c r="BF59" s="930" t="s">
        <v>318</v>
      </c>
      <c r="BG59" s="930" t="s">
        <v>91</v>
      </c>
      <c r="BH59" s="930" t="s">
        <v>91</v>
      </c>
      <c r="BI59" s="932" t="s">
        <v>621</v>
      </c>
      <c r="BJ59" s="679">
        <v>391698847</v>
      </c>
      <c r="BK59" s="679">
        <v>391698847</v>
      </c>
      <c r="BL59" s="609">
        <f t="shared" si="0"/>
        <v>295428000</v>
      </c>
      <c r="BM59" s="609">
        <v>265121333.32999998</v>
      </c>
      <c r="BN59" s="609">
        <v>153688799.67000002</v>
      </c>
      <c r="BP59" s="991">
        <v>0.94299999999999995</v>
      </c>
      <c r="BQ59" s="972">
        <v>1</v>
      </c>
      <c r="BR59" s="973" t="s">
        <v>95</v>
      </c>
      <c r="BS59" s="145" t="s">
        <v>318</v>
      </c>
      <c r="BT59" s="242" t="s">
        <v>91</v>
      </c>
      <c r="BU59" s="242" t="s">
        <v>91</v>
      </c>
      <c r="BV59" s="80" t="str">
        <f>IF(BI59="Terminado","Terminado",IF($BC59&gt;=$G59,"Terminado","En Gestión"))</f>
        <v>Terminado</v>
      </c>
    </row>
    <row r="60" spans="1:74" s="611" customFormat="1" ht="50.15" customHeight="1">
      <c r="A60" s="585"/>
      <c r="B60" s="629" t="s">
        <v>612</v>
      </c>
      <c r="C60" s="587" t="s">
        <v>623</v>
      </c>
      <c r="D60" s="630" t="s">
        <v>254</v>
      </c>
      <c r="E60" s="631" t="s">
        <v>304</v>
      </c>
      <c r="F60" s="630" t="s">
        <v>83</v>
      </c>
      <c r="G60" s="666">
        <v>0.95</v>
      </c>
      <c r="H60" s="630" t="s">
        <v>624</v>
      </c>
      <c r="I60" s="633" t="s">
        <v>258</v>
      </c>
      <c r="J60" s="633" t="s">
        <v>86</v>
      </c>
      <c r="K60" s="634" t="s">
        <v>625</v>
      </c>
      <c r="L60" s="634" t="s">
        <v>626</v>
      </c>
      <c r="M60" s="635">
        <v>45689</v>
      </c>
      <c r="N60" s="635" t="s">
        <v>156</v>
      </c>
      <c r="O60" s="656">
        <v>0.4</v>
      </c>
      <c r="P60" s="656">
        <v>0.55000000000000004</v>
      </c>
      <c r="Q60" s="656">
        <v>0.7</v>
      </c>
      <c r="R60" s="657">
        <v>0.95</v>
      </c>
      <c r="S60" s="633" t="s">
        <v>90</v>
      </c>
      <c r="T60" s="638">
        <v>115777318</v>
      </c>
      <c r="U60" s="639" t="s">
        <v>157</v>
      </c>
      <c r="V60" s="640" t="s">
        <v>158</v>
      </c>
      <c r="W60" s="641">
        <v>125693999.99849999</v>
      </c>
      <c r="X60" s="308" t="s">
        <v>617</v>
      </c>
      <c r="Y60" s="308" t="s">
        <v>91</v>
      </c>
      <c r="Z60" s="308" t="s">
        <v>627</v>
      </c>
      <c r="AA60" s="332" t="s">
        <v>91</v>
      </c>
      <c r="AB60" s="615"/>
      <c r="AC60" s="112">
        <v>0.49</v>
      </c>
      <c r="AD60" s="602">
        <v>1</v>
      </c>
      <c r="AE60" s="241" t="s">
        <v>95</v>
      </c>
      <c r="AF60" s="242" t="s">
        <v>628</v>
      </c>
      <c r="AG60" s="145" t="s">
        <v>629</v>
      </c>
      <c r="AH60" s="242" t="s">
        <v>91</v>
      </c>
      <c r="AI60" s="80" t="s">
        <v>98</v>
      </c>
      <c r="AJ60" s="239">
        <v>115777318</v>
      </c>
      <c r="AK60" s="158">
        <v>28944329.5</v>
      </c>
      <c r="AL60" s="172">
        <v>207648400</v>
      </c>
      <c r="AM60" s="172">
        <v>172976639.33000001</v>
      </c>
      <c r="AN60" s="172">
        <v>20048833.170000002</v>
      </c>
      <c r="AO60" s="603"/>
      <c r="AP60" s="971">
        <v>0.66</v>
      </c>
      <c r="AQ60" s="972">
        <v>1</v>
      </c>
      <c r="AR60" s="973" t="s">
        <v>95</v>
      </c>
      <c r="AS60" s="993" t="s">
        <v>630</v>
      </c>
      <c r="AT60" s="993" t="s">
        <v>631</v>
      </c>
      <c r="AU60" s="974" t="s">
        <v>91</v>
      </c>
      <c r="AV60" s="975" t="s">
        <v>98</v>
      </c>
      <c r="AW60" s="142">
        <v>115777318</v>
      </c>
      <c r="AX60" s="413">
        <v>57888659</v>
      </c>
      <c r="AY60" s="403">
        <v>207648400</v>
      </c>
      <c r="AZ60" s="404">
        <v>174094166</v>
      </c>
      <c r="BA60" s="405">
        <v>65214639</v>
      </c>
      <c r="BB60" s="603"/>
      <c r="BC60" s="926">
        <v>0.78</v>
      </c>
      <c r="BD60" s="927">
        <v>1</v>
      </c>
      <c r="BE60" s="928" t="s">
        <v>95</v>
      </c>
      <c r="BF60" s="933" t="s">
        <v>632</v>
      </c>
      <c r="BG60" s="933" t="s">
        <v>633</v>
      </c>
      <c r="BH60" s="930" t="s">
        <v>91</v>
      </c>
      <c r="BI60" s="932" t="s">
        <v>98</v>
      </c>
      <c r="BJ60" s="681">
        <v>115777318</v>
      </c>
      <c r="BK60" s="609">
        <v>86832988.5</v>
      </c>
      <c r="BL60" s="609">
        <f t="shared" si="0"/>
        <v>125693999.99849999</v>
      </c>
      <c r="BM60" s="609">
        <v>125544000</v>
      </c>
      <c r="BN60" s="609">
        <v>80221099.849999994</v>
      </c>
      <c r="BP60" s="98">
        <v>0.98</v>
      </c>
      <c r="BQ60" s="77">
        <f>+IF($BP60=0,"No Aplica",IF($BP60/$R60&gt;=100%,100%,$BP60/$R60))</f>
        <v>1</v>
      </c>
      <c r="BR60" s="78" t="str">
        <f t="shared" ref="BR60:BR62" si="19">IF(ISTEXT(BQ60),"No reporta avance en el periodo",IF(BQ60&lt;=69%,"Avance insuficiente",IF(BQ60&gt;95%,"Avance satisfactorio",IF(BQ60&gt;70%,"Avance suficiente",IF(BQ60&lt;94%,"Avance suficiente",0)))))</f>
        <v>Avance satisfactorio</v>
      </c>
      <c r="BS60" s="680" t="s">
        <v>634</v>
      </c>
      <c r="BT60" s="680" t="s">
        <v>635</v>
      </c>
      <c r="BU60" s="242" t="s">
        <v>91</v>
      </c>
      <c r="BV60" s="80" t="str">
        <f>IF($BP60&lt;1%,"Sin iniciar",IF($BP60&gt;=$G60,"Terminado","En gestión"))</f>
        <v>Terminado</v>
      </c>
    </row>
    <row r="61" spans="1:74" s="611" customFormat="1" ht="50.15" customHeight="1">
      <c r="A61" s="585"/>
      <c r="B61" s="629" t="s">
        <v>612</v>
      </c>
      <c r="C61" s="587" t="s">
        <v>636</v>
      </c>
      <c r="D61" s="630" t="s">
        <v>254</v>
      </c>
      <c r="E61" s="631" t="s">
        <v>304</v>
      </c>
      <c r="F61" s="630" t="s">
        <v>83</v>
      </c>
      <c r="G61" s="666">
        <v>0.85</v>
      </c>
      <c r="H61" s="630" t="s">
        <v>637</v>
      </c>
      <c r="I61" s="633" t="s">
        <v>258</v>
      </c>
      <c r="J61" s="633" t="s">
        <v>86</v>
      </c>
      <c r="K61" s="634" t="s">
        <v>638</v>
      </c>
      <c r="L61" s="634" t="s">
        <v>626</v>
      </c>
      <c r="M61" s="635">
        <v>45689</v>
      </c>
      <c r="N61" s="635" t="s">
        <v>156</v>
      </c>
      <c r="O61" s="656">
        <v>0.25</v>
      </c>
      <c r="P61" s="656">
        <v>0.45</v>
      </c>
      <c r="Q61" s="656">
        <v>0.6</v>
      </c>
      <c r="R61" s="657">
        <v>0.85</v>
      </c>
      <c r="S61" s="633" t="s">
        <v>90</v>
      </c>
      <c r="T61" s="638">
        <v>115777318</v>
      </c>
      <c r="U61" s="639" t="s">
        <v>157</v>
      </c>
      <c r="V61" s="640" t="s">
        <v>158</v>
      </c>
      <c r="W61" s="641">
        <v>125693999.99849999</v>
      </c>
      <c r="X61" s="308" t="s">
        <v>617</v>
      </c>
      <c r="Y61" s="308" t="s">
        <v>91</v>
      </c>
      <c r="Z61" s="308" t="s">
        <v>627</v>
      </c>
      <c r="AA61" s="332" t="s">
        <v>91</v>
      </c>
      <c r="AB61" s="615"/>
      <c r="AC61" s="112">
        <v>0.31</v>
      </c>
      <c r="AD61" s="602">
        <v>1</v>
      </c>
      <c r="AE61" s="241" t="s">
        <v>95</v>
      </c>
      <c r="AF61" s="242" t="s">
        <v>639</v>
      </c>
      <c r="AG61" s="145" t="s">
        <v>629</v>
      </c>
      <c r="AH61" s="242" t="s">
        <v>91</v>
      </c>
      <c r="AI61" s="80" t="s">
        <v>98</v>
      </c>
      <c r="AJ61" s="239">
        <v>115777318</v>
      </c>
      <c r="AK61" s="158">
        <v>28944329.5</v>
      </c>
      <c r="AL61" s="172">
        <v>207648400</v>
      </c>
      <c r="AM61" s="172">
        <v>172976639.33000001</v>
      </c>
      <c r="AN61" s="172">
        <v>20048833.170000002</v>
      </c>
      <c r="AO61" s="653"/>
      <c r="AP61" s="971">
        <v>0.6</v>
      </c>
      <c r="AQ61" s="972">
        <v>1</v>
      </c>
      <c r="AR61" s="973" t="s">
        <v>95</v>
      </c>
      <c r="AS61" s="978" t="s">
        <v>640</v>
      </c>
      <c r="AT61" s="993" t="s">
        <v>631</v>
      </c>
      <c r="AU61" s="974" t="s">
        <v>91</v>
      </c>
      <c r="AV61" s="975" t="s">
        <v>98</v>
      </c>
      <c r="AW61" s="142">
        <v>115777318</v>
      </c>
      <c r="AX61" s="142">
        <v>57888659</v>
      </c>
      <c r="AY61" s="403">
        <v>207648400</v>
      </c>
      <c r="AZ61" s="404">
        <v>174094166</v>
      </c>
      <c r="BA61" s="405">
        <v>65214639</v>
      </c>
      <c r="BB61" s="603"/>
      <c r="BC61" s="926">
        <v>0.84</v>
      </c>
      <c r="BD61" s="927">
        <v>1</v>
      </c>
      <c r="BE61" s="928" t="s">
        <v>95</v>
      </c>
      <c r="BF61" s="933" t="s">
        <v>641</v>
      </c>
      <c r="BG61" s="933" t="s">
        <v>642</v>
      </c>
      <c r="BH61" s="930" t="s">
        <v>91</v>
      </c>
      <c r="BI61" s="932" t="s">
        <v>98</v>
      </c>
      <c r="BJ61" s="681">
        <v>115777318</v>
      </c>
      <c r="BK61" s="609">
        <v>86832988.5</v>
      </c>
      <c r="BL61" s="609">
        <f t="shared" si="0"/>
        <v>125693999.99849999</v>
      </c>
      <c r="BM61" s="609">
        <v>125544000</v>
      </c>
      <c r="BN61" s="609">
        <v>80221099.849999994</v>
      </c>
      <c r="BP61" s="98">
        <v>0.96</v>
      </c>
      <c r="BQ61" s="77">
        <f t="shared" ref="BQ61:BQ63" si="20">+IF($BP61=0,"No Aplica",IF($BP61/$R61&gt;=100%,100%,$BP61/$R61))</f>
        <v>1</v>
      </c>
      <c r="BR61" s="78" t="str">
        <f t="shared" si="19"/>
        <v>Avance satisfactorio</v>
      </c>
      <c r="BS61" s="680" t="s">
        <v>643</v>
      </c>
      <c r="BT61" s="680" t="s">
        <v>635</v>
      </c>
      <c r="BU61" s="242" t="s">
        <v>91</v>
      </c>
      <c r="BV61" s="80" t="str">
        <f t="shared" ref="BV61:BV63" si="21">IF($BP61&lt;1%,"Sin iniciar",IF($BP61&gt;=$G61,"Terminado","En gestión"))</f>
        <v>Terminado</v>
      </c>
    </row>
    <row r="62" spans="1:74" s="611" customFormat="1" ht="50.15" customHeight="1">
      <c r="A62" s="585"/>
      <c r="B62" s="629" t="s">
        <v>612</v>
      </c>
      <c r="C62" s="587" t="s">
        <v>644</v>
      </c>
      <c r="D62" s="630" t="s">
        <v>254</v>
      </c>
      <c r="E62" s="631" t="s">
        <v>304</v>
      </c>
      <c r="F62" s="630" t="s">
        <v>83</v>
      </c>
      <c r="G62" s="666">
        <v>1</v>
      </c>
      <c r="H62" s="630" t="s">
        <v>645</v>
      </c>
      <c r="I62" s="633" t="s">
        <v>85</v>
      </c>
      <c r="J62" s="633" t="s">
        <v>86</v>
      </c>
      <c r="K62" s="634" t="s">
        <v>646</v>
      </c>
      <c r="L62" s="634" t="s">
        <v>647</v>
      </c>
      <c r="M62" s="635">
        <v>45689</v>
      </c>
      <c r="N62" s="635" t="s">
        <v>156</v>
      </c>
      <c r="O62" s="656">
        <v>0.05</v>
      </c>
      <c r="P62" s="656">
        <v>0.6</v>
      </c>
      <c r="Q62" s="656">
        <v>0.8</v>
      </c>
      <c r="R62" s="657">
        <v>1</v>
      </c>
      <c r="S62" s="633" t="s">
        <v>108</v>
      </c>
      <c r="T62" s="638">
        <v>11050445</v>
      </c>
      <c r="U62" s="639" t="s">
        <v>157</v>
      </c>
      <c r="V62" s="640" t="s">
        <v>158</v>
      </c>
      <c r="W62" s="641">
        <v>200707333.333</v>
      </c>
      <c r="X62" s="308" t="s">
        <v>617</v>
      </c>
      <c r="Y62" s="308" t="s">
        <v>312</v>
      </c>
      <c r="Z62" s="308" t="s">
        <v>160</v>
      </c>
      <c r="AA62" s="332" t="s">
        <v>91</v>
      </c>
      <c r="AB62" s="615"/>
      <c r="AC62" s="112">
        <v>0.05</v>
      </c>
      <c r="AD62" s="602">
        <v>1</v>
      </c>
      <c r="AE62" s="241" t="s">
        <v>95</v>
      </c>
      <c r="AF62" s="242" t="s">
        <v>648</v>
      </c>
      <c r="AG62" s="145" t="s">
        <v>649</v>
      </c>
      <c r="AH62" s="242" t="s">
        <v>91</v>
      </c>
      <c r="AI62" s="80" t="s">
        <v>98</v>
      </c>
      <c r="AJ62" s="239">
        <v>11050445</v>
      </c>
      <c r="AK62" s="158">
        <v>2762611.25</v>
      </c>
      <c r="AL62" s="172">
        <v>207648400</v>
      </c>
      <c r="AM62" s="172">
        <v>172976639.33000001</v>
      </c>
      <c r="AN62" s="172">
        <v>20048833.170000002</v>
      </c>
      <c r="AO62" s="653"/>
      <c r="AP62" s="971">
        <v>0.8</v>
      </c>
      <c r="AQ62" s="972">
        <v>1</v>
      </c>
      <c r="AR62" s="973" t="s">
        <v>95</v>
      </c>
      <c r="AS62" s="974" t="s">
        <v>650</v>
      </c>
      <c r="AT62" s="994" t="s">
        <v>651</v>
      </c>
      <c r="AU62" s="974" t="s">
        <v>91</v>
      </c>
      <c r="AV62" s="975" t="s">
        <v>98</v>
      </c>
      <c r="AW62" s="142">
        <v>11050445</v>
      </c>
      <c r="AX62" s="142">
        <v>5525222.5</v>
      </c>
      <c r="AY62" s="403">
        <v>207648400</v>
      </c>
      <c r="AZ62" s="404">
        <v>174094166</v>
      </c>
      <c r="BA62" s="405">
        <v>65214639</v>
      </c>
      <c r="BB62" s="603"/>
      <c r="BC62" s="926">
        <v>0.8</v>
      </c>
      <c r="BD62" s="927">
        <v>1</v>
      </c>
      <c r="BE62" s="928" t="s">
        <v>95</v>
      </c>
      <c r="BF62" s="930" t="s">
        <v>652</v>
      </c>
      <c r="BG62" s="930" t="s">
        <v>653</v>
      </c>
      <c r="BH62" s="930" t="s">
        <v>91</v>
      </c>
      <c r="BI62" s="932" t="s">
        <v>98</v>
      </c>
      <c r="BJ62" s="681">
        <v>11050445</v>
      </c>
      <c r="BK62" s="609">
        <v>8287833.75</v>
      </c>
      <c r="BL62" s="609">
        <f t="shared" si="0"/>
        <v>200707333.333</v>
      </c>
      <c r="BM62" s="609">
        <v>198974000</v>
      </c>
      <c r="BN62" s="609">
        <v>128474333.3</v>
      </c>
      <c r="BP62" s="98">
        <v>1</v>
      </c>
      <c r="BQ62" s="77">
        <f t="shared" si="20"/>
        <v>1</v>
      </c>
      <c r="BR62" s="78" t="str">
        <f t="shared" si="19"/>
        <v>Avance satisfactorio</v>
      </c>
      <c r="BS62" s="375" t="s">
        <v>654</v>
      </c>
      <c r="BT62" s="375" t="s">
        <v>655</v>
      </c>
      <c r="BU62" s="242" t="s">
        <v>91</v>
      </c>
      <c r="BV62" s="80" t="str">
        <f t="shared" si="21"/>
        <v>Terminado</v>
      </c>
    </row>
    <row r="63" spans="1:74" s="611" customFormat="1" ht="50.15" customHeight="1">
      <c r="A63" s="585"/>
      <c r="B63" s="1204" t="s">
        <v>612</v>
      </c>
      <c r="C63" s="1107" t="s">
        <v>656</v>
      </c>
      <c r="D63" s="1206" t="s">
        <v>254</v>
      </c>
      <c r="E63" s="1206" t="s">
        <v>304</v>
      </c>
      <c r="F63" s="1206" t="s">
        <v>83</v>
      </c>
      <c r="G63" s="1208">
        <v>1</v>
      </c>
      <c r="H63" s="1206" t="s">
        <v>657</v>
      </c>
      <c r="I63" s="1210" t="s">
        <v>85</v>
      </c>
      <c r="J63" s="1210" t="s">
        <v>86</v>
      </c>
      <c r="K63" s="1206" t="s">
        <v>658</v>
      </c>
      <c r="L63" s="1206" t="s">
        <v>659</v>
      </c>
      <c r="M63" s="1225">
        <v>45689</v>
      </c>
      <c r="N63" s="1225" t="s">
        <v>156</v>
      </c>
      <c r="O63" s="1218">
        <v>0.1</v>
      </c>
      <c r="P63" s="1218">
        <v>0.3</v>
      </c>
      <c r="Q63" s="1218">
        <v>0.8</v>
      </c>
      <c r="R63" s="1220">
        <v>1</v>
      </c>
      <c r="S63" s="1222" t="s">
        <v>108</v>
      </c>
      <c r="T63" s="1223">
        <v>385933087</v>
      </c>
      <c r="U63" s="1224" t="s">
        <v>157</v>
      </c>
      <c r="V63" s="640" t="s">
        <v>266</v>
      </c>
      <c r="W63" s="641">
        <v>16000000</v>
      </c>
      <c r="X63" s="1212" t="s">
        <v>159</v>
      </c>
      <c r="Y63" s="1212" t="s">
        <v>91</v>
      </c>
      <c r="Z63" s="1212" t="s">
        <v>93</v>
      </c>
      <c r="AA63" s="1214" t="s">
        <v>91</v>
      </c>
      <c r="AB63" s="615"/>
      <c r="AC63" s="1176">
        <v>0.1</v>
      </c>
      <c r="AD63" s="1164">
        <v>1</v>
      </c>
      <c r="AE63" s="1263" t="s">
        <v>95</v>
      </c>
      <c r="AF63" s="1292" t="s">
        <v>660</v>
      </c>
      <c r="AG63" s="1292" t="s">
        <v>661</v>
      </c>
      <c r="AH63" s="1250" t="s">
        <v>91</v>
      </c>
      <c r="AI63" s="1253" t="s">
        <v>98</v>
      </c>
      <c r="AJ63" s="1256">
        <v>385933087</v>
      </c>
      <c r="AK63" s="1256">
        <v>96483271.75</v>
      </c>
      <c r="AL63" s="1256">
        <v>75992222</v>
      </c>
      <c r="AM63" s="1256">
        <v>70695265.890000001</v>
      </c>
      <c r="AN63" s="1256">
        <v>5403708.2199999997</v>
      </c>
      <c r="AO63" s="653"/>
      <c r="AP63" s="1191">
        <v>0.33</v>
      </c>
      <c r="AQ63" s="1150">
        <v>1</v>
      </c>
      <c r="AR63" s="1289" t="s">
        <v>95</v>
      </c>
      <c r="AS63" s="1278" t="s">
        <v>662</v>
      </c>
      <c r="AT63" s="1278"/>
      <c r="AU63" s="1281" t="s">
        <v>91</v>
      </c>
      <c r="AV63" s="1284" t="s">
        <v>98</v>
      </c>
      <c r="AW63" s="1256">
        <v>385933087</v>
      </c>
      <c r="AX63" s="1256">
        <v>128644362.33333333</v>
      </c>
      <c r="AY63" s="1256">
        <v>75992222</v>
      </c>
      <c r="AZ63" s="1256">
        <v>57115217</v>
      </c>
      <c r="BA63" s="1256">
        <v>27929783</v>
      </c>
      <c r="BB63" s="653"/>
      <c r="BC63" s="1195">
        <v>0.8</v>
      </c>
      <c r="BD63" s="1182">
        <v>1</v>
      </c>
      <c r="BE63" s="1184" t="s">
        <v>95</v>
      </c>
      <c r="BF63" s="1154" t="s">
        <v>663</v>
      </c>
      <c r="BG63" s="1243" t="s">
        <v>661</v>
      </c>
      <c r="BH63" s="1154" t="s">
        <v>91</v>
      </c>
      <c r="BI63" s="1189" t="s">
        <v>98</v>
      </c>
      <c r="BJ63" s="1271">
        <v>385933087</v>
      </c>
      <c r="BK63" s="1227">
        <v>289449815.25</v>
      </c>
      <c r="BL63" s="609">
        <f t="shared" si="0"/>
        <v>16000000</v>
      </c>
      <c r="BM63" s="609">
        <v>10562449.252474941</v>
      </c>
      <c r="BN63" s="609">
        <v>6120492.6521739131</v>
      </c>
      <c r="BP63" s="1199">
        <v>1</v>
      </c>
      <c r="BQ63" s="1485">
        <f t="shared" si="20"/>
        <v>1</v>
      </c>
      <c r="BR63" s="1489" t="str">
        <f>IF(ISTEXT(BQ63),"No reporta avance en el periodo",IF(BQ63&lt;=69%,"Avance insuficiente",IF(BQ63&gt;95%,"Avance satisfactorio",IF(BQ63&gt;70%,"Avance suficiente",IF(BQ63&lt;94%,"Avance suficiente",0)))))</f>
        <v>Avance satisfactorio</v>
      </c>
      <c r="BS63" s="1478" t="s">
        <v>664</v>
      </c>
      <c r="BT63" s="1168" t="s">
        <v>2649</v>
      </c>
      <c r="BU63" s="1170" t="s">
        <v>91</v>
      </c>
      <c r="BV63" s="1102" t="str">
        <f t="shared" si="21"/>
        <v>Terminado</v>
      </c>
    </row>
    <row r="64" spans="1:74" s="611" customFormat="1" ht="50.15" customHeight="1">
      <c r="A64" s="585"/>
      <c r="B64" s="1245"/>
      <c r="C64" s="1246"/>
      <c r="D64" s="1247"/>
      <c r="E64" s="1247"/>
      <c r="F64" s="1247"/>
      <c r="G64" s="1248"/>
      <c r="H64" s="1247"/>
      <c r="I64" s="1249"/>
      <c r="J64" s="1249"/>
      <c r="K64" s="1247"/>
      <c r="L64" s="1247"/>
      <c r="M64" s="1268"/>
      <c r="N64" s="1268"/>
      <c r="O64" s="1266"/>
      <c r="P64" s="1266"/>
      <c r="Q64" s="1266"/>
      <c r="R64" s="1267"/>
      <c r="S64" s="1222"/>
      <c r="T64" s="1223"/>
      <c r="U64" s="1224"/>
      <c r="V64" s="640" t="s">
        <v>158</v>
      </c>
      <c r="W64" s="641">
        <v>95000000.670000002</v>
      </c>
      <c r="X64" s="1259"/>
      <c r="Y64" s="1259"/>
      <c r="Z64" s="1259"/>
      <c r="AA64" s="1260"/>
      <c r="AB64" s="615"/>
      <c r="AC64" s="1261"/>
      <c r="AD64" s="1262"/>
      <c r="AE64" s="1264"/>
      <c r="AF64" s="1293"/>
      <c r="AG64" s="1293"/>
      <c r="AH64" s="1251"/>
      <c r="AI64" s="1254"/>
      <c r="AJ64" s="1257"/>
      <c r="AK64" s="1257"/>
      <c r="AL64" s="1257"/>
      <c r="AM64" s="1257"/>
      <c r="AN64" s="1257"/>
      <c r="AO64" s="653"/>
      <c r="AP64" s="1287"/>
      <c r="AQ64" s="1288"/>
      <c r="AR64" s="1290"/>
      <c r="AS64" s="1279"/>
      <c r="AT64" s="1279"/>
      <c r="AU64" s="1282"/>
      <c r="AV64" s="1285"/>
      <c r="AW64" s="1257"/>
      <c r="AX64" s="1257"/>
      <c r="AY64" s="1257"/>
      <c r="AZ64" s="1257"/>
      <c r="BA64" s="1257"/>
      <c r="BB64" s="653"/>
      <c r="BC64" s="1275"/>
      <c r="BD64" s="1276"/>
      <c r="BE64" s="1277"/>
      <c r="BF64" s="1186"/>
      <c r="BG64" s="1269"/>
      <c r="BH64" s="1186"/>
      <c r="BI64" s="1270"/>
      <c r="BJ64" s="1272"/>
      <c r="BK64" s="1274"/>
      <c r="BL64" s="609">
        <f t="shared" si="0"/>
        <v>95000000.670000002</v>
      </c>
      <c r="BM64" s="609">
        <v>80237701</v>
      </c>
      <c r="BN64" s="609">
        <v>10215087.904761905</v>
      </c>
      <c r="BP64" s="1506"/>
      <c r="BQ64" s="1507"/>
      <c r="BR64" s="1508"/>
      <c r="BS64" s="1482"/>
      <c r="BT64" s="1402"/>
      <c r="BU64" s="1446"/>
      <c r="BV64" s="1103"/>
    </row>
    <row r="65" spans="1:74" s="611" customFormat="1" ht="50.15" customHeight="1">
      <c r="A65" s="585"/>
      <c r="B65" s="1205"/>
      <c r="C65" s="1108"/>
      <c r="D65" s="1207"/>
      <c r="E65" s="1207"/>
      <c r="F65" s="1207"/>
      <c r="G65" s="1209"/>
      <c r="H65" s="1207"/>
      <c r="I65" s="1211"/>
      <c r="J65" s="1211"/>
      <c r="K65" s="1207"/>
      <c r="L65" s="1207"/>
      <c r="M65" s="1226"/>
      <c r="N65" s="1226"/>
      <c r="O65" s="1219"/>
      <c r="P65" s="1219"/>
      <c r="Q65" s="1219"/>
      <c r="R65" s="1221"/>
      <c r="S65" s="1222"/>
      <c r="T65" s="1223"/>
      <c r="U65" s="1224"/>
      <c r="V65" s="640" t="s">
        <v>665</v>
      </c>
      <c r="W65" s="641">
        <v>137571000.33000001</v>
      </c>
      <c r="X65" s="1213"/>
      <c r="Y65" s="1213"/>
      <c r="Z65" s="1213"/>
      <c r="AA65" s="1215"/>
      <c r="AB65" s="615"/>
      <c r="AC65" s="1177"/>
      <c r="AD65" s="1165"/>
      <c r="AE65" s="1265"/>
      <c r="AF65" s="1294"/>
      <c r="AG65" s="1294"/>
      <c r="AH65" s="1252"/>
      <c r="AI65" s="1255"/>
      <c r="AJ65" s="1258"/>
      <c r="AK65" s="1258"/>
      <c r="AL65" s="1258"/>
      <c r="AM65" s="1258"/>
      <c r="AN65" s="1258"/>
      <c r="AO65" s="653"/>
      <c r="AP65" s="1192"/>
      <c r="AQ65" s="1151"/>
      <c r="AR65" s="1291"/>
      <c r="AS65" s="1280"/>
      <c r="AT65" s="1280"/>
      <c r="AU65" s="1283"/>
      <c r="AV65" s="1286"/>
      <c r="AW65" s="1258"/>
      <c r="AX65" s="1258"/>
      <c r="AY65" s="1258"/>
      <c r="AZ65" s="1258"/>
      <c r="BA65" s="1258"/>
      <c r="BB65" s="653"/>
      <c r="BC65" s="1196"/>
      <c r="BD65" s="1183"/>
      <c r="BE65" s="1185"/>
      <c r="BF65" s="1155"/>
      <c r="BG65" s="1244"/>
      <c r="BH65" s="1155"/>
      <c r="BI65" s="1190"/>
      <c r="BJ65" s="1273"/>
      <c r="BK65" s="1228"/>
      <c r="BL65" s="609">
        <f t="shared" si="0"/>
        <v>137571000.33000001</v>
      </c>
      <c r="BM65" s="609">
        <v>124979341</v>
      </c>
      <c r="BN65" s="609">
        <v>94258197</v>
      </c>
      <c r="BP65" s="1200"/>
      <c r="BQ65" s="1494"/>
      <c r="BR65" s="1496"/>
      <c r="BS65" s="1479"/>
      <c r="BT65" s="1169"/>
      <c r="BU65" s="1171"/>
      <c r="BV65" s="1104"/>
    </row>
    <row r="66" spans="1:74" s="611" customFormat="1" ht="50.15" customHeight="1">
      <c r="A66" s="585"/>
      <c r="B66" s="629" t="s">
        <v>612</v>
      </c>
      <c r="C66" s="587" t="s">
        <v>666</v>
      </c>
      <c r="D66" s="630" t="s">
        <v>254</v>
      </c>
      <c r="E66" s="631" t="s">
        <v>667</v>
      </c>
      <c r="F66" s="630" t="s">
        <v>83</v>
      </c>
      <c r="G66" s="666">
        <v>1</v>
      </c>
      <c r="H66" s="630" t="s">
        <v>668</v>
      </c>
      <c r="I66" s="633" t="s">
        <v>85</v>
      </c>
      <c r="J66" s="633" t="s">
        <v>86</v>
      </c>
      <c r="K66" s="634" t="s">
        <v>669</v>
      </c>
      <c r="L66" s="634" t="s">
        <v>670</v>
      </c>
      <c r="M66" s="635">
        <v>45689</v>
      </c>
      <c r="N66" s="635" t="s">
        <v>156</v>
      </c>
      <c r="O66" s="656">
        <v>0.2</v>
      </c>
      <c r="P66" s="656">
        <v>0.5</v>
      </c>
      <c r="Q66" s="656">
        <v>0.8</v>
      </c>
      <c r="R66" s="657">
        <v>1</v>
      </c>
      <c r="S66" s="633" t="s">
        <v>108</v>
      </c>
      <c r="T66" s="638">
        <v>92772745</v>
      </c>
      <c r="U66" s="639" t="s">
        <v>157</v>
      </c>
      <c r="V66" s="640" t="s">
        <v>266</v>
      </c>
      <c r="W66" s="641">
        <v>188450000</v>
      </c>
      <c r="X66" s="308" t="s">
        <v>159</v>
      </c>
      <c r="Y66" s="308" t="s">
        <v>671</v>
      </c>
      <c r="Z66" s="308" t="s">
        <v>551</v>
      </c>
      <c r="AA66" s="332" t="s">
        <v>94</v>
      </c>
      <c r="AB66" s="615"/>
      <c r="AC66" s="112">
        <v>0.2</v>
      </c>
      <c r="AD66" s="602">
        <v>1</v>
      </c>
      <c r="AE66" s="241" t="s">
        <v>95</v>
      </c>
      <c r="AF66" s="242" t="s">
        <v>672</v>
      </c>
      <c r="AG66" s="145" t="s">
        <v>673</v>
      </c>
      <c r="AH66" s="242" t="s">
        <v>91</v>
      </c>
      <c r="AI66" s="80" t="s">
        <v>98</v>
      </c>
      <c r="AJ66" s="239">
        <v>92772745</v>
      </c>
      <c r="AK66" s="155">
        <v>23193186.25</v>
      </c>
      <c r="AL66" s="344">
        <v>215738400</v>
      </c>
      <c r="AM66" s="344">
        <v>187530000.33000001</v>
      </c>
      <c r="AN66" s="344">
        <v>15079999.67</v>
      </c>
      <c r="AO66" s="653"/>
      <c r="AP66" s="971">
        <v>0.5</v>
      </c>
      <c r="AQ66" s="972">
        <v>1</v>
      </c>
      <c r="AR66" s="973" t="s">
        <v>95</v>
      </c>
      <c r="AS66" s="974" t="s">
        <v>674</v>
      </c>
      <c r="AT66" s="974" t="s">
        <v>675</v>
      </c>
      <c r="AU66" s="978" t="s">
        <v>91</v>
      </c>
      <c r="AV66" s="975" t="s">
        <v>98</v>
      </c>
      <c r="AW66" s="142">
        <v>92772745</v>
      </c>
      <c r="AX66" s="406">
        <v>30924248.333333332</v>
      </c>
      <c r="AY66" s="403">
        <v>215738400</v>
      </c>
      <c r="AZ66" s="404">
        <v>197293674</v>
      </c>
      <c r="BA66" s="405">
        <v>68452333</v>
      </c>
      <c r="BB66" s="603"/>
      <c r="BC66" s="926">
        <v>0.8</v>
      </c>
      <c r="BD66" s="927">
        <v>1</v>
      </c>
      <c r="BE66" s="928" t="s">
        <v>95</v>
      </c>
      <c r="BF66" s="930" t="s">
        <v>676</v>
      </c>
      <c r="BG66" s="930" t="s">
        <v>677</v>
      </c>
      <c r="BH66" s="930" t="s">
        <v>91</v>
      </c>
      <c r="BI66" s="932" t="s">
        <v>98</v>
      </c>
      <c r="BJ66" s="681">
        <v>92772745</v>
      </c>
      <c r="BK66" s="609">
        <v>69579558.75</v>
      </c>
      <c r="BL66" s="609">
        <f t="shared" si="0"/>
        <v>188450000</v>
      </c>
      <c r="BM66" s="609">
        <v>190185340.37400934</v>
      </c>
      <c r="BN66" s="609">
        <v>117679999.67</v>
      </c>
      <c r="BP66" s="98">
        <v>1</v>
      </c>
      <c r="BQ66" s="77">
        <f t="shared" ref="BQ66" si="22">+IF($BP66=0,"No Aplica",IF($BP66/$R66&gt;=100%,100%,$BP66/$R66))</f>
        <v>1</v>
      </c>
      <c r="BR66" s="78" t="str">
        <f t="shared" ref="BR66" si="23">IF(ISTEXT(BQ66),"No reporta avance en el periodo",IF(BQ66&lt;=69%,"Avance insuficiente",IF(BQ66&gt;95%,"Avance satisfactorio",IF(BQ66&gt;70%,"Avance suficiente",IF(BQ66&lt;94%,"Avance suficiente",0)))))</f>
        <v>Avance satisfactorio</v>
      </c>
      <c r="BS66" s="375" t="s">
        <v>678</v>
      </c>
      <c r="BT66" s="242" t="s">
        <v>673</v>
      </c>
      <c r="BU66" s="242" t="s">
        <v>91</v>
      </c>
      <c r="BV66" s="80" t="str">
        <f t="shared" ref="BV66:BV67" si="24">IF($BP66&lt;1%,"Sin iniciar",IF($BP66&gt;=$G66,"Terminado","En gestión"))</f>
        <v>Terminado</v>
      </c>
    </row>
    <row r="67" spans="1:74" s="611" customFormat="1" ht="32.15" customHeight="1">
      <c r="A67" s="585"/>
      <c r="B67" s="1204" t="s">
        <v>612</v>
      </c>
      <c r="C67" s="1107" t="s">
        <v>679</v>
      </c>
      <c r="D67" s="1206" t="s">
        <v>254</v>
      </c>
      <c r="E67" s="1206" t="s">
        <v>304</v>
      </c>
      <c r="F67" s="1206" t="s">
        <v>256</v>
      </c>
      <c r="G67" s="1208">
        <v>1</v>
      </c>
      <c r="H67" s="1206" t="s">
        <v>680</v>
      </c>
      <c r="I67" s="1210" t="s">
        <v>85</v>
      </c>
      <c r="J67" s="1210" t="s">
        <v>86</v>
      </c>
      <c r="K67" s="1206" t="s">
        <v>681</v>
      </c>
      <c r="L67" s="1206" t="s">
        <v>682</v>
      </c>
      <c r="M67" s="1225">
        <v>45689</v>
      </c>
      <c r="N67" s="1225" t="s">
        <v>683</v>
      </c>
      <c r="O67" s="1218">
        <v>0.3</v>
      </c>
      <c r="P67" s="1218">
        <v>1</v>
      </c>
      <c r="Q67" s="1218">
        <v>0</v>
      </c>
      <c r="R67" s="1220">
        <v>0</v>
      </c>
      <c r="S67" s="1222" t="s">
        <v>90</v>
      </c>
      <c r="T67" s="1223">
        <v>56017682</v>
      </c>
      <c r="U67" s="1224" t="s">
        <v>157</v>
      </c>
      <c r="V67" s="640" t="s">
        <v>158</v>
      </c>
      <c r="W67" s="641">
        <v>15000000</v>
      </c>
      <c r="X67" s="1212" t="s">
        <v>159</v>
      </c>
      <c r="Y67" s="1212" t="s">
        <v>91</v>
      </c>
      <c r="Z67" s="1212" t="s">
        <v>93</v>
      </c>
      <c r="AA67" s="1214" t="s">
        <v>91</v>
      </c>
      <c r="AB67" s="615"/>
      <c r="AC67" s="1176">
        <v>0.3</v>
      </c>
      <c r="AD67" s="1164">
        <v>1</v>
      </c>
      <c r="AE67" s="1166" t="s">
        <v>95</v>
      </c>
      <c r="AF67" s="1168" t="s">
        <v>684</v>
      </c>
      <c r="AG67" s="1168" t="s">
        <v>685</v>
      </c>
      <c r="AH67" s="1170" t="s">
        <v>91</v>
      </c>
      <c r="AI67" s="1098" t="s">
        <v>98</v>
      </c>
      <c r="AJ67" s="1160">
        <v>56017682</v>
      </c>
      <c r="AK67" s="1160">
        <v>14004420.5</v>
      </c>
      <c r="AL67" s="1146">
        <v>75992222</v>
      </c>
      <c r="AM67" s="1146">
        <v>70695265.890000001</v>
      </c>
      <c r="AN67" s="1146">
        <v>5403708.2199999997</v>
      </c>
      <c r="AO67" s="653"/>
      <c r="AP67" s="1191">
        <v>0.93</v>
      </c>
      <c r="AQ67" s="1150">
        <v>0.93</v>
      </c>
      <c r="AR67" s="1152" t="s">
        <v>686</v>
      </c>
      <c r="AS67" s="1154" t="s">
        <v>687</v>
      </c>
      <c r="AT67" s="1154" t="s">
        <v>688</v>
      </c>
      <c r="AU67" s="1156" t="s">
        <v>689</v>
      </c>
      <c r="AV67" s="1158" t="s">
        <v>98</v>
      </c>
      <c r="AW67" s="1160">
        <v>56017682</v>
      </c>
      <c r="AX67" s="1160">
        <v>18672560.666666668</v>
      </c>
      <c r="AY67" s="1146">
        <v>75992222</v>
      </c>
      <c r="AZ67" s="1146">
        <v>57115217</v>
      </c>
      <c r="BA67" s="1146">
        <v>27929783</v>
      </c>
      <c r="BB67" s="653"/>
      <c r="BC67" s="1195">
        <v>0.93</v>
      </c>
      <c r="BD67" s="1182">
        <v>0.93</v>
      </c>
      <c r="BE67" s="1184" t="s">
        <v>686</v>
      </c>
      <c r="BF67" s="1154" t="s">
        <v>690</v>
      </c>
      <c r="BG67" s="1243" t="s">
        <v>691</v>
      </c>
      <c r="BH67" s="1295" t="s">
        <v>689</v>
      </c>
      <c r="BI67" s="1189" t="s">
        <v>98</v>
      </c>
      <c r="BJ67" s="1271">
        <v>56017682</v>
      </c>
      <c r="BK67" s="1227">
        <v>42013261.5</v>
      </c>
      <c r="BL67" s="609">
        <f t="shared" si="0"/>
        <v>15000000</v>
      </c>
      <c r="BM67" s="609">
        <v>7500000</v>
      </c>
      <c r="BN67" s="609">
        <v>0</v>
      </c>
      <c r="BP67" s="1199">
        <v>0.93</v>
      </c>
      <c r="BQ67" s="1485">
        <f>+IF($BP67=0,"No Aplica",IF($BP67/$P67&gt;=100%,100%,$BP67/$P67))</f>
        <v>0.93</v>
      </c>
      <c r="BR67" s="1489" t="str">
        <f>IF(ISTEXT(BQ67),"No reporta avance en el periodo",IF(BQ67&lt;=69%,"Avance insuficiente",IF(BQ67&gt;95%,"Avance satisfactorio",IF(BQ67&gt;70%,"Avance suficiente",IF(BQ67&lt;94%,"Avance suficiente",0)))))</f>
        <v>Avance suficiente</v>
      </c>
      <c r="BS67" s="1478" t="s">
        <v>2652</v>
      </c>
      <c r="BT67" s="1168" t="s">
        <v>2653</v>
      </c>
      <c r="BU67" s="1168" t="s">
        <v>2651</v>
      </c>
      <c r="BV67" s="1102" t="str">
        <f t="shared" si="24"/>
        <v>En gestión</v>
      </c>
    </row>
    <row r="68" spans="1:74" s="611" customFormat="1" ht="38.15" customHeight="1">
      <c r="A68" s="585"/>
      <c r="B68" s="1205"/>
      <c r="C68" s="1108"/>
      <c r="D68" s="1207"/>
      <c r="E68" s="1207"/>
      <c r="F68" s="1207"/>
      <c r="G68" s="1209"/>
      <c r="H68" s="1207"/>
      <c r="I68" s="1211"/>
      <c r="J68" s="1211"/>
      <c r="K68" s="1207"/>
      <c r="L68" s="1207"/>
      <c r="M68" s="1226"/>
      <c r="N68" s="1226"/>
      <c r="O68" s="1219"/>
      <c r="P68" s="1219"/>
      <c r="Q68" s="1219"/>
      <c r="R68" s="1221"/>
      <c r="S68" s="1222"/>
      <c r="T68" s="1223"/>
      <c r="U68" s="1224"/>
      <c r="V68" s="640" t="s">
        <v>665</v>
      </c>
      <c r="W68" s="641">
        <v>37057000</v>
      </c>
      <c r="X68" s="1213"/>
      <c r="Y68" s="1213"/>
      <c r="Z68" s="1213"/>
      <c r="AA68" s="1215"/>
      <c r="AB68" s="615"/>
      <c r="AC68" s="1177"/>
      <c r="AD68" s="1165"/>
      <c r="AE68" s="1167"/>
      <c r="AF68" s="1169"/>
      <c r="AG68" s="1169"/>
      <c r="AH68" s="1171"/>
      <c r="AI68" s="1099"/>
      <c r="AJ68" s="1161"/>
      <c r="AK68" s="1161"/>
      <c r="AL68" s="1147"/>
      <c r="AM68" s="1147"/>
      <c r="AN68" s="1147"/>
      <c r="AO68" s="653"/>
      <c r="AP68" s="1192"/>
      <c r="AQ68" s="1151"/>
      <c r="AR68" s="1153"/>
      <c r="AS68" s="1155"/>
      <c r="AT68" s="1155"/>
      <c r="AU68" s="1157"/>
      <c r="AV68" s="1159"/>
      <c r="AW68" s="1161"/>
      <c r="AX68" s="1161"/>
      <c r="AY68" s="1147"/>
      <c r="AZ68" s="1147"/>
      <c r="BA68" s="1147"/>
      <c r="BB68" s="653"/>
      <c r="BC68" s="1196"/>
      <c r="BD68" s="1183"/>
      <c r="BE68" s="1185"/>
      <c r="BF68" s="1155"/>
      <c r="BG68" s="1244"/>
      <c r="BH68" s="1296"/>
      <c r="BI68" s="1190"/>
      <c r="BJ68" s="1273"/>
      <c r="BK68" s="1228"/>
      <c r="BL68" s="609">
        <f t="shared" si="0"/>
        <v>37057000</v>
      </c>
      <c r="BM68" s="609">
        <v>37057000</v>
      </c>
      <c r="BN68" s="609">
        <v>15795333.5</v>
      </c>
      <c r="BP68" s="1200"/>
      <c r="BQ68" s="1494"/>
      <c r="BR68" s="1496"/>
      <c r="BS68" s="1479"/>
      <c r="BT68" s="1169"/>
      <c r="BU68" s="1169"/>
      <c r="BV68" s="1104"/>
    </row>
    <row r="69" spans="1:74" s="611" customFormat="1" ht="50.15" customHeight="1">
      <c r="A69" s="585"/>
      <c r="B69" s="1204" t="s">
        <v>612</v>
      </c>
      <c r="C69" s="1107" t="s">
        <v>692</v>
      </c>
      <c r="D69" s="1206" t="s">
        <v>254</v>
      </c>
      <c r="E69" s="1206" t="s">
        <v>304</v>
      </c>
      <c r="F69" s="1206" t="s">
        <v>83</v>
      </c>
      <c r="G69" s="1208">
        <v>0.5</v>
      </c>
      <c r="H69" s="1206" t="s">
        <v>693</v>
      </c>
      <c r="I69" s="1210" t="s">
        <v>85</v>
      </c>
      <c r="J69" s="1210" t="s">
        <v>86</v>
      </c>
      <c r="K69" s="1206" t="s">
        <v>694</v>
      </c>
      <c r="L69" s="1206" t="s">
        <v>695</v>
      </c>
      <c r="M69" s="1225">
        <v>45689</v>
      </c>
      <c r="N69" s="1225" t="s">
        <v>156</v>
      </c>
      <c r="O69" s="1218">
        <v>0.1</v>
      </c>
      <c r="P69" s="1218">
        <v>0.2</v>
      </c>
      <c r="Q69" s="1218">
        <v>0.3</v>
      </c>
      <c r="R69" s="1220">
        <v>0.5</v>
      </c>
      <c r="S69" s="1222" t="s">
        <v>108</v>
      </c>
      <c r="T69" s="1223">
        <v>56017682</v>
      </c>
      <c r="U69" s="1224" t="s">
        <v>157</v>
      </c>
      <c r="V69" s="640" t="s">
        <v>158</v>
      </c>
      <c r="W69" s="641">
        <v>15000000</v>
      </c>
      <c r="X69" s="1212" t="s">
        <v>159</v>
      </c>
      <c r="Y69" s="1212" t="s">
        <v>91</v>
      </c>
      <c r="Z69" s="1212" t="s">
        <v>93</v>
      </c>
      <c r="AA69" s="1214" t="s">
        <v>91</v>
      </c>
      <c r="AB69" s="615"/>
      <c r="AC69" s="1176">
        <v>0.1</v>
      </c>
      <c r="AD69" s="1164">
        <v>1</v>
      </c>
      <c r="AE69" s="1166" t="s">
        <v>95</v>
      </c>
      <c r="AF69" s="1168" t="s">
        <v>696</v>
      </c>
      <c r="AG69" s="1168" t="s">
        <v>685</v>
      </c>
      <c r="AH69" s="1170" t="s">
        <v>91</v>
      </c>
      <c r="AI69" s="1098" t="s">
        <v>98</v>
      </c>
      <c r="AJ69" s="1160">
        <v>56017682</v>
      </c>
      <c r="AK69" s="1160">
        <v>14004420.5</v>
      </c>
      <c r="AL69" s="1146">
        <v>75992222</v>
      </c>
      <c r="AM69" s="1146">
        <v>70695265.890000001</v>
      </c>
      <c r="AN69" s="1146">
        <v>5403708.2199999997</v>
      </c>
      <c r="AO69" s="653"/>
      <c r="AP69" s="1191">
        <v>0.3</v>
      </c>
      <c r="AQ69" s="1150">
        <v>1</v>
      </c>
      <c r="AR69" s="1152" t="s">
        <v>95</v>
      </c>
      <c r="AS69" s="1154" t="s">
        <v>697</v>
      </c>
      <c r="AT69" s="1154" t="s">
        <v>688</v>
      </c>
      <c r="AU69" s="1156" t="s">
        <v>91</v>
      </c>
      <c r="AV69" s="1158" t="s">
        <v>98</v>
      </c>
      <c r="AW69" s="1160">
        <v>56017682</v>
      </c>
      <c r="AX69" s="1160">
        <v>18672560.666666668</v>
      </c>
      <c r="AY69" s="1146">
        <v>75992222</v>
      </c>
      <c r="AZ69" s="1146">
        <v>57115217</v>
      </c>
      <c r="BA69" s="1146">
        <v>27929783</v>
      </c>
      <c r="BB69" s="653"/>
      <c r="BC69" s="1195">
        <v>0.34</v>
      </c>
      <c r="BD69" s="1182">
        <v>1</v>
      </c>
      <c r="BE69" s="1184" t="s">
        <v>95</v>
      </c>
      <c r="BF69" s="1243" t="s">
        <v>696</v>
      </c>
      <c r="BG69" s="1243" t="s">
        <v>691</v>
      </c>
      <c r="BH69" s="1154" t="s">
        <v>91</v>
      </c>
      <c r="BI69" s="1189" t="s">
        <v>98</v>
      </c>
      <c r="BJ69" s="1271">
        <v>56017682</v>
      </c>
      <c r="BK69" s="1227">
        <v>42013261.5</v>
      </c>
      <c r="BL69" s="609">
        <f t="shared" si="0"/>
        <v>15000000</v>
      </c>
      <c r="BM69" s="609">
        <v>7500000</v>
      </c>
      <c r="BN69" s="609">
        <v>0</v>
      </c>
      <c r="BP69" s="1199">
        <v>0.6</v>
      </c>
      <c r="BQ69" s="1485">
        <f t="shared" ref="BQ69" si="25">+IF($BP69=0,"No Aplica",IF($BP69/$R69&gt;=100%,100%,$BP69/$R69))</f>
        <v>1</v>
      </c>
      <c r="BR69" s="1489" t="str">
        <f t="shared" ref="BR69" si="26">IF(ISTEXT(BQ69),"No reporta avance en el periodo",IF(BQ69&lt;=69%,"Avance insuficiente",IF(BQ69&gt;95%,"Avance satisfactorio",IF(BQ69&gt;70%,"Avance suficiente",IF(BQ69&lt;94%,"Avance suficiente",0)))))</f>
        <v>Avance satisfactorio</v>
      </c>
      <c r="BS69" s="1478" t="s">
        <v>698</v>
      </c>
      <c r="BT69" s="1170" t="s">
        <v>2650</v>
      </c>
      <c r="BU69" s="1170" t="s">
        <v>91</v>
      </c>
      <c r="BV69" s="1102" t="str">
        <f t="shared" ref="BV69" si="27">IF($BP69&lt;1%,"Sin iniciar",IF($BP69&gt;=$G69,"Terminado","En gestión"))</f>
        <v>Terminado</v>
      </c>
    </row>
    <row r="70" spans="1:74" s="611" customFormat="1" ht="50.15" customHeight="1">
      <c r="A70" s="585"/>
      <c r="B70" s="1205"/>
      <c r="C70" s="1108"/>
      <c r="D70" s="1207"/>
      <c r="E70" s="1207"/>
      <c r="F70" s="1207"/>
      <c r="G70" s="1209"/>
      <c r="H70" s="1207"/>
      <c r="I70" s="1211"/>
      <c r="J70" s="1211"/>
      <c r="K70" s="1207"/>
      <c r="L70" s="1207"/>
      <c r="M70" s="1226"/>
      <c r="N70" s="1226"/>
      <c r="O70" s="1219"/>
      <c r="P70" s="1219"/>
      <c r="Q70" s="1219"/>
      <c r="R70" s="1221"/>
      <c r="S70" s="1222"/>
      <c r="T70" s="1223"/>
      <c r="U70" s="1224"/>
      <c r="V70" s="640" t="s">
        <v>665</v>
      </c>
      <c r="W70" s="641">
        <v>53348666.670000002</v>
      </c>
      <c r="X70" s="1213"/>
      <c r="Y70" s="1213"/>
      <c r="Z70" s="1213"/>
      <c r="AA70" s="1215"/>
      <c r="AB70" s="615"/>
      <c r="AC70" s="1177"/>
      <c r="AD70" s="1165"/>
      <c r="AE70" s="1167"/>
      <c r="AF70" s="1169"/>
      <c r="AG70" s="1169"/>
      <c r="AH70" s="1171"/>
      <c r="AI70" s="1099"/>
      <c r="AJ70" s="1161"/>
      <c r="AK70" s="1161"/>
      <c r="AL70" s="1147"/>
      <c r="AM70" s="1147"/>
      <c r="AN70" s="1147"/>
      <c r="AO70" s="603"/>
      <c r="AP70" s="1192"/>
      <c r="AQ70" s="1151"/>
      <c r="AR70" s="1153"/>
      <c r="AS70" s="1155"/>
      <c r="AT70" s="1155"/>
      <c r="AU70" s="1157"/>
      <c r="AV70" s="1159"/>
      <c r="AW70" s="1161"/>
      <c r="AX70" s="1161"/>
      <c r="AY70" s="1147"/>
      <c r="AZ70" s="1147"/>
      <c r="BA70" s="1147"/>
      <c r="BB70" s="653"/>
      <c r="BC70" s="1196"/>
      <c r="BD70" s="1183"/>
      <c r="BE70" s="1185"/>
      <c r="BF70" s="1244"/>
      <c r="BG70" s="1244"/>
      <c r="BH70" s="1155"/>
      <c r="BI70" s="1190"/>
      <c r="BJ70" s="1273"/>
      <c r="BK70" s="1228"/>
      <c r="BL70" s="609">
        <f t="shared" si="0"/>
        <v>53348666.670000002</v>
      </c>
      <c r="BM70" s="609">
        <v>53348666.670000002</v>
      </c>
      <c r="BN70" s="609">
        <v>32087000.170000002</v>
      </c>
      <c r="BP70" s="1200"/>
      <c r="BQ70" s="1494"/>
      <c r="BR70" s="1496"/>
      <c r="BS70" s="1479"/>
      <c r="BT70" s="1171"/>
      <c r="BU70" s="1171"/>
      <c r="BV70" s="1104"/>
    </row>
    <row r="71" spans="1:74" s="611" customFormat="1" ht="50.15" customHeight="1">
      <c r="A71" s="585"/>
      <c r="B71" s="586" t="s">
        <v>699</v>
      </c>
      <c r="C71" s="587" t="s">
        <v>700</v>
      </c>
      <c r="D71" s="588" t="s">
        <v>150</v>
      </c>
      <c r="E71" s="589" t="s">
        <v>701</v>
      </c>
      <c r="F71" s="588" t="s">
        <v>83</v>
      </c>
      <c r="G71" s="666">
        <v>1</v>
      </c>
      <c r="H71" s="591" t="s">
        <v>702</v>
      </c>
      <c r="I71" s="592" t="s">
        <v>85</v>
      </c>
      <c r="J71" s="592" t="s">
        <v>86</v>
      </c>
      <c r="K71" s="593" t="s">
        <v>292</v>
      </c>
      <c r="L71" s="593" t="s">
        <v>703</v>
      </c>
      <c r="M71" s="594" t="s">
        <v>704</v>
      </c>
      <c r="N71" s="594" t="s">
        <v>156</v>
      </c>
      <c r="O71" s="664">
        <v>0.25</v>
      </c>
      <c r="P71" s="664">
        <v>0.5</v>
      </c>
      <c r="Q71" s="664">
        <v>0.75</v>
      </c>
      <c r="R71" s="665">
        <v>1</v>
      </c>
      <c r="S71" s="592" t="s">
        <v>108</v>
      </c>
      <c r="T71" s="598">
        <v>159143831</v>
      </c>
      <c r="U71" s="612" t="s">
        <v>705</v>
      </c>
      <c r="V71" s="613" t="s">
        <v>706</v>
      </c>
      <c r="W71" s="614">
        <v>98856666.659999996</v>
      </c>
      <c r="X71" s="308" t="s">
        <v>230</v>
      </c>
      <c r="Y71" s="308" t="s">
        <v>91</v>
      </c>
      <c r="Z71" s="308" t="s">
        <v>707</v>
      </c>
      <c r="AA71" s="332" t="s">
        <v>91</v>
      </c>
      <c r="AB71" s="615"/>
      <c r="AC71" s="112">
        <v>0.25</v>
      </c>
      <c r="AD71" s="602">
        <v>1</v>
      </c>
      <c r="AE71" s="241" t="s">
        <v>95</v>
      </c>
      <c r="AF71" s="377" t="s">
        <v>708</v>
      </c>
      <c r="AG71" s="377" t="s">
        <v>709</v>
      </c>
      <c r="AH71" s="242" t="s">
        <v>91</v>
      </c>
      <c r="AI71" s="80" t="s">
        <v>98</v>
      </c>
      <c r="AJ71" s="155">
        <v>159143831</v>
      </c>
      <c r="AK71" s="155">
        <v>39785957</v>
      </c>
      <c r="AL71" s="157">
        <v>257954502</v>
      </c>
      <c r="AM71" s="157">
        <v>165411666.66999999</v>
      </c>
      <c r="AN71" s="155">
        <v>6049444.4400000004</v>
      </c>
      <c r="AO71" s="603"/>
      <c r="AP71" s="980">
        <v>0.5</v>
      </c>
      <c r="AQ71" s="972">
        <v>1</v>
      </c>
      <c r="AR71" s="973" t="s">
        <v>95</v>
      </c>
      <c r="AS71" s="995" t="s">
        <v>710</v>
      </c>
      <c r="AT71" s="995" t="s">
        <v>711</v>
      </c>
      <c r="AU71" s="978" t="s">
        <v>91</v>
      </c>
      <c r="AV71" s="975" t="s">
        <v>98</v>
      </c>
      <c r="AW71" s="330">
        <v>159143831</v>
      </c>
      <c r="AX71" s="330">
        <v>79571915</v>
      </c>
      <c r="AY71" s="403">
        <v>257954502</v>
      </c>
      <c r="AZ71" s="404">
        <v>233175989</v>
      </c>
      <c r="BA71" s="405">
        <v>51395989</v>
      </c>
      <c r="BB71" s="603"/>
      <c r="BC71" s="926">
        <v>0.75</v>
      </c>
      <c r="BD71" s="927">
        <v>1</v>
      </c>
      <c r="BE71" s="928" t="s">
        <v>95</v>
      </c>
      <c r="BF71" s="947" t="s">
        <v>712</v>
      </c>
      <c r="BG71" s="930" t="s">
        <v>713</v>
      </c>
      <c r="BH71" s="930" t="s">
        <v>91</v>
      </c>
      <c r="BI71" s="932" t="s">
        <v>98</v>
      </c>
      <c r="BJ71" s="684">
        <v>159143830</v>
      </c>
      <c r="BK71" s="618">
        <v>119357873</v>
      </c>
      <c r="BL71" s="609">
        <f t="shared" si="0"/>
        <v>98856666.659999996</v>
      </c>
      <c r="BM71" s="609">
        <v>98856666.659999996</v>
      </c>
      <c r="BN71" s="609">
        <v>61256666.659999996</v>
      </c>
      <c r="BP71" s="112">
        <f>100/100</f>
        <v>1</v>
      </c>
      <c r="BQ71" s="77">
        <f>+IF($BP71=0,"No Aplica",IF($OW71/$R71&gt;=100%,100%,$BP71/$R71))</f>
        <v>1</v>
      </c>
      <c r="BR71" s="78" t="str">
        <f>IF(ISTEXT(BQ71),"No reporta avance en el periodo",IF(BQ71&lt;=69%,"Avance insuficiente",IF(BQ71&gt;95%,"Avance satisfactorio",IF(BQ71&gt;70%,"Avance suficiente",IF(BQ71&lt;94%,"Avance suficiente",0)))))</f>
        <v>Avance satisfactorio</v>
      </c>
      <c r="BS71" s="1064" t="s">
        <v>714</v>
      </c>
      <c r="BT71" s="1068" t="s">
        <v>715</v>
      </c>
      <c r="BU71" s="375" t="s">
        <v>91</v>
      </c>
      <c r="BV71" s="80" t="str">
        <f>IF($BP71&lt;1%,"Sin iniciar",IF($BP71&gt;=$G71,"Terminado","En gestión"))</f>
        <v>Terminado</v>
      </c>
    </row>
    <row r="72" spans="1:74" s="611" customFormat="1" ht="50.15" customHeight="1">
      <c r="A72" s="585"/>
      <c r="B72" s="586" t="s">
        <v>699</v>
      </c>
      <c r="C72" s="587" t="s">
        <v>716</v>
      </c>
      <c r="D72" s="588" t="s">
        <v>150</v>
      </c>
      <c r="E72" s="589" t="s">
        <v>701</v>
      </c>
      <c r="F72" s="588" t="s">
        <v>83</v>
      </c>
      <c r="G72" s="666">
        <v>1</v>
      </c>
      <c r="H72" s="591" t="s">
        <v>717</v>
      </c>
      <c r="I72" s="592" t="s">
        <v>85</v>
      </c>
      <c r="J72" s="592" t="s">
        <v>86</v>
      </c>
      <c r="K72" s="593" t="s">
        <v>292</v>
      </c>
      <c r="L72" s="593" t="s">
        <v>718</v>
      </c>
      <c r="M72" s="594" t="s">
        <v>704</v>
      </c>
      <c r="N72" s="594" t="s">
        <v>156</v>
      </c>
      <c r="O72" s="664">
        <v>0.25</v>
      </c>
      <c r="P72" s="664">
        <v>0.5</v>
      </c>
      <c r="Q72" s="664">
        <v>0.75</v>
      </c>
      <c r="R72" s="665">
        <v>1</v>
      </c>
      <c r="S72" s="592" t="s">
        <v>90</v>
      </c>
      <c r="T72" s="598">
        <v>252838777</v>
      </c>
      <c r="U72" s="612" t="s">
        <v>705</v>
      </c>
      <c r="V72" s="613" t="s">
        <v>706</v>
      </c>
      <c r="W72" s="614">
        <v>364716666.67000002</v>
      </c>
      <c r="X72" s="308" t="s">
        <v>230</v>
      </c>
      <c r="Y72" s="308" t="s">
        <v>91</v>
      </c>
      <c r="Z72" s="308" t="s">
        <v>707</v>
      </c>
      <c r="AA72" s="332" t="s">
        <v>91</v>
      </c>
      <c r="AB72" s="615"/>
      <c r="AC72" s="112">
        <v>0.25</v>
      </c>
      <c r="AD72" s="602">
        <v>1</v>
      </c>
      <c r="AE72" s="241" t="s">
        <v>95</v>
      </c>
      <c r="AF72" s="377" t="s">
        <v>719</v>
      </c>
      <c r="AG72" s="377" t="s">
        <v>720</v>
      </c>
      <c r="AH72" s="242" t="s">
        <v>91</v>
      </c>
      <c r="AI72" s="80" t="s">
        <v>98</v>
      </c>
      <c r="AJ72" s="155">
        <v>252838777</v>
      </c>
      <c r="AK72" s="155">
        <v>63209694</v>
      </c>
      <c r="AL72" s="155">
        <v>257954502</v>
      </c>
      <c r="AM72" s="155">
        <v>165411666.66999999</v>
      </c>
      <c r="AN72" s="155">
        <v>6049444.4400000004</v>
      </c>
      <c r="AO72" s="603"/>
      <c r="AP72" s="980">
        <v>0.5</v>
      </c>
      <c r="AQ72" s="972">
        <v>1</v>
      </c>
      <c r="AR72" s="973" t="s">
        <v>95</v>
      </c>
      <c r="AS72" s="995" t="s">
        <v>721</v>
      </c>
      <c r="AT72" s="995" t="s">
        <v>722</v>
      </c>
      <c r="AU72" s="978" t="s">
        <v>91</v>
      </c>
      <c r="AV72" s="975" t="s">
        <v>98</v>
      </c>
      <c r="AW72" s="330">
        <v>126419388.59999999</v>
      </c>
      <c r="AX72" s="330">
        <v>126419388.59999999</v>
      </c>
      <c r="AY72" s="403">
        <v>257954502</v>
      </c>
      <c r="AZ72" s="404">
        <v>233175989</v>
      </c>
      <c r="BA72" s="405">
        <v>51395989</v>
      </c>
      <c r="BB72" s="603"/>
      <c r="BC72" s="926">
        <v>0.75</v>
      </c>
      <c r="BD72" s="927">
        <v>1</v>
      </c>
      <c r="BE72" s="928" t="s">
        <v>95</v>
      </c>
      <c r="BF72" s="930" t="s">
        <v>723</v>
      </c>
      <c r="BG72" s="930" t="s">
        <v>724</v>
      </c>
      <c r="BH72" s="930" t="s">
        <v>91</v>
      </c>
      <c r="BI72" s="932" t="s">
        <v>98</v>
      </c>
      <c r="BJ72" s="684">
        <v>252838777</v>
      </c>
      <c r="BK72" s="618">
        <v>189629082</v>
      </c>
      <c r="BL72" s="609">
        <f t="shared" si="0"/>
        <v>364716666.67000002</v>
      </c>
      <c r="BM72" s="609">
        <v>364716666.67000002</v>
      </c>
      <c r="BN72" s="609">
        <v>187046666.67000002</v>
      </c>
      <c r="BP72" s="112">
        <f>100/100</f>
        <v>1</v>
      </c>
      <c r="BQ72" s="77">
        <f>+IF($BP72=0,"No Aplica",IF($OW72/$R72&gt;=100%,100%,$BP72/$R72))</f>
        <v>1</v>
      </c>
      <c r="BR72" s="78" t="str">
        <f t="shared" ref="BR72:BR74" si="28">IF(ISTEXT(BQ72),"No reporta avance en el periodo",IF(BQ72&lt;=69%,"Avance insuficiente",IF(BQ72&gt;95%,"Avance satisfactorio",IF(BQ72&gt;70%,"Avance suficiente",IF(BQ72&lt;94%,"Avance suficiente",0)))))</f>
        <v>Avance satisfactorio</v>
      </c>
      <c r="BS72" s="1064" t="s">
        <v>725</v>
      </c>
      <c r="BT72" s="1068" t="s">
        <v>726</v>
      </c>
      <c r="BU72" s="375" t="s">
        <v>91</v>
      </c>
      <c r="BV72" s="80" t="str">
        <f t="shared" ref="BV72:BV74" si="29">IF($BP72&lt;1%,"Sin iniciar",IF($BP72&gt;=$G72,"Terminado","En gestión"))</f>
        <v>Terminado</v>
      </c>
    </row>
    <row r="73" spans="1:74" s="611" customFormat="1" ht="50.15" customHeight="1">
      <c r="A73" s="585"/>
      <c r="B73" s="586" t="s">
        <v>699</v>
      </c>
      <c r="C73" s="587" t="s">
        <v>727</v>
      </c>
      <c r="D73" s="588" t="s">
        <v>150</v>
      </c>
      <c r="E73" s="589" t="s">
        <v>728</v>
      </c>
      <c r="F73" s="588" t="s">
        <v>83</v>
      </c>
      <c r="G73" s="666">
        <v>1</v>
      </c>
      <c r="H73" s="591" t="s">
        <v>729</v>
      </c>
      <c r="I73" s="592" t="s">
        <v>85</v>
      </c>
      <c r="J73" s="592" t="s">
        <v>86</v>
      </c>
      <c r="K73" s="593" t="s">
        <v>292</v>
      </c>
      <c r="L73" s="593" t="s">
        <v>730</v>
      </c>
      <c r="M73" s="594" t="s">
        <v>704</v>
      </c>
      <c r="N73" s="594" t="s">
        <v>156</v>
      </c>
      <c r="O73" s="664">
        <v>0.25</v>
      </c>
      <c r="P73" s="664">
        <v>0.5</v>
      </c>
      <c r="Q73" s="664">
        <v>0.75</v>
      </c>
      <c r="R73" s="665">
        <v>1</v>
      </c>
      <c r="S73" s="592" t="s">
        <v>90</v>
      </c>
      <c r="T73" s="598">
        <v>378542904</v>
      </c>
      <c r="U73" s="612" t="s">
        <v>705</v>
      </c>
      <c r="V73" s="613" t="s">
        <v>706</v>
      </c>
      <c r="W73" s="614">
        <v>274140172.66999996</v>
      </c>
      <c r="X73" s="308" t="s">
        <v>230</v>
      </c>
      <c r="Y73" s="308" t="s">
        <v>91</v>
      </c>
      <c r="Z73" s="308" t="s">
        <v>707</v>
      </c>
      <c r="AA73" s="332" t="s">
        <v>91</v>
      </c>
      <c r="AB73" s="615"/>
      <c r="AC73" s="112">
        <v>0.25</v>
      </c>
      <c r="AD73" s="602">
        <v>1</v>
      </c>
      <c r="AE73" s="241" t="s">
        <v>95</v>
      </c>
      <c r="AF73" s="377" t="s">
        <v>731</v>
      </c>
      <c r="AG73" s="377" t="s">
        <v>732</v>
      </c>
      <c r="AH73" s="242" t="s">
        <v>91</v>
      </c>
      <c r="AI73" s="80" t="s">
        <v>98</v>
      </c>
      <c r="AJ73" s="155">
        <v>378542904</v>
      </c>
      <c r="AK73" s="155">
        <v>94635726</v>
      </c>
      <c r="AL73" s="155">
        <v>257954502</v>
      </c>
      <c r="AM73" s="155">
        <v>165411666.66999999</v>
      </c>
      <c r="AN73" s="155">
        <v>6049444.4400000004</v>
      </c>
      <c r="AO73" s="603"/>
      <c r="AP73" s="980">
        <v>0.5</v>
      </c>
      <c r="AQ73" s="972">
        <v>1</v>
      </c>
      <c r="AR73" s="973" t="s">
        <v>95</v>
      </c>
      <c r="AS73" s="996" t="s">
        <v>733</v>
      </c>
      <c r="AT73" s="995" t="s">
        <v>734</v>
      </c>
      <c r="AU73" s="978" t="s">
        <v>91</v>
      </c>
      <c r="AV73" s="975" t="s">
        <v>98</v>
      </c>
      <c r="AW73" s="330">
        <v>189271452</v>
      </c>
      <c r="AX73" s="330">
        <v>189271452</v>
      </c>
      <c r="AY73" s="403">
        <v>257954502</v>
      </c>
      <c r="AZ73" s="404">
        <v>233175989</v>
      </c>
      <c r="BA73" s="405">
        <v>51395989</v>
      </c>
      <c r="BB73" s="603"/>
      <c r="BC73" s="926">
        <v>0.75</v>
      </c>
      <c r="BD73" s="927">
        <v>1</v>
      </c>
      <c r="BE73" s="928" t="s">
        <v>95</v>
      </c>
      <c r="BF73" s="947" t="s">
        <v>735</v>
      </c>
      <c r="BG73" s="930" t="s">
        <v>736</v>
      </c>
      <c r="BH73" s="930" t="s">
        <v>91</v>
      </c>
      <c r="BI73" s="932" t="s">
        <v>98</v>
      </c>
      <c r="BJ73" s="684">
        <v>378542904</v>
      </c>
      <c r="BK73" s="618">
        <v>287907178</v>
      </c>
      <c r="BL73" s="609">
        <f t="shared" ref="BL73:BL136" si="30">+W73</f>
        <v>274140172.66999996</v>
      </c>
      <c r="BM73" s="609">
        <v>244722291.32999998</v>
      </c>
      <c r="BN73" s="609">
        <v>159485502.32999998</v>
      </c>
      <c r="BP73" s="98">
        <f>100/100</f>
        <v>1</v>
      </c>
      <c r="BQ73" s="77">
        <f>+IF($BP73=0,"No Aplica",IF($OW73/$R73&gt;=100%,100%,$BP73/$R73))</f>
        <v>1</v>
      </c>
      <c r="BR73" s="78" t="str">
        <f t="shared" si="28"/>
        <v>Avance satisfactorio</v>
      </c>
      <c r="BS73" s="1069" t="s">
        <v>737</v>
      </c>
      <c r="BT73" s="1068" t="s">
        <v>738</v>
      </c>
      <c r="BU73" s="375" t="s">
        <v>91</v>
      </c>
      <c r="BV73" s="80" t="str">
        <f t="shared" si="29"/>
        <v>Terminado</v>
      </c>
    </row>
    <row r="74" spans="1:74" s="611" customFormat="1" ht="50.15" customHeight="1">
      <c r="A74" s="585"/>
      <c r="B74" s="1105" t="s">
        <v>699</v>
      </c>
      <c r="C74" s="1107" t="s">
        <v>739</v>
      </c>
      <c r="D74" s="1109" t="s">
        <v>150</v>
      </c>
      <c r="E74" s="1109" t="s">
        <v>728</v>
      </c>
      <c r="F74" s="1109" t="s">
        <v>83</v>
      </c>
      <c r="G74" s="1208">
        <v>1</v>
      </c>
      <c r="H74" s="1142" t="s">
        <v>740</v>
      </c>
      <c r="I74" s="1144" t="s">
        <v>85</v>
      </c>
      <c r="J74" s="1144" t="s">
        <v>86</v>
      </c>
      <c r="K74" s="1142" t="s">
        <v>292</v>
      </c>
      <c r="L74" s="1142" t="s">
        <v>741</v>
      </c>
      <c r="M74" s="1135" t="s">
        <v>704</v>
      </c>
      <c r="N74" s="1135" t="s">
        <v>156</v>
      </c>
      <c r="O74" s="1172">
        <v>0.25</v>
      </c>
      <c r="P74" s="1172">
        <v>0.5</v>
      </c>
      <c r="Q74" s="1172">
        <v>0.75</v>
      </c>
      <c r="R74" s="1174">
        <v>1</v>
      </c>
      <c r="S74" s="1141" t="s">
        <v>90</v>
      </c>
      <c r="T74" s="1128">
        <v>513618639</v>
      </c>
      <c r="U74" s="1201" t="s">
        <v>705</v>
      </c>
      <c r="V74" s="613" t="s">
        <v>742</v>
      </c>
      <c r="W74" s="614">
        <v>907887827.33999991</v>
      </c>
      <c r="X74" s="1212" t="s">
        <v>230</v>
      </c>
      <c r="Y74" s="1212" t="s">
        <v>91</v>
      </c>
      <c r="Z74" s="1212" t="s">
        <v>707</v>
      </c>
      <c r="AA74" s="1214" t="s">
        <v>91</v>
      </c>
      <c r="AB74" s="615"/>
      <c r="AC74" s="1176">
        <v>0.25</v>
      </c>
      <c r="AD74" s="1164">
        <v>1</v>
      </c>
      <c r="AE74" s="1166" t="s">
        <v>95</v>
      </c>
      <c r="AF74" s="1168" t="s">
        <v>743</v>
      </c>
      <c r="AG74" s="1168" t="s">
        <v>744</v>
      </c>
      <c r="AH74" s="1170" t="s">
        <v>91</v>
      </c>
      <c r="AI74" s="1098" t="s">
        <v>98</v>
      </c>
      <c r="AJ74" s="1160">
        <v>513618639</v>
      </c>
      <c r="AK74" s="1160">
        <v>128404659.75</v>
      </c>
      <c r="AL74" s="1146">
        <v>492045498</v>
      </c>
      <c r="AM74" s="1146">
        <v>412730959.67000002</v>
      </c>
      <c r="AN74" s="1146">
        <v>35564870.780000001</v>
      </c>
      <c r="AO74" s="603"/>
      <c r="AP74" s="1191">
        <v>0.5</v>
      </c>
      <c r="AQ74" s="1150">
        <v>1</v>
      </c>
      <c r="AR74" s="1152" t="s">
        <v>95</v>
      </c>
      <c r="AS74" s="1154" t="s">
        <v>745</v>
      </c>
      <c r="AT74" s="1154" t="s">
        <v>746</v>
      </c>
      <c r="AU74" s="1156" t="s">
        <v>91</v>
      </c>
      <c r="AV74" s="1158" t="s">
        <v>98</v>
      </c>
      <c r="AW74" s="1160">
        <v>513618639</v>
      </c>
      <c r="AX74" s="1160">
        <v>273387619.5</v>
      </c>
      <c r="AY74" s="1146">
        <v>492045498</v>
      </c>
      <c r="AZ74" s="1146">
        <v>439072769</v>
      </c>
      <c r="BA74" s="1146">
        <v>154621325</v>
      </c>
      <c r="BB74" s="653"/>
      <c r="BC74" s="1195">
        <v>0.75</v>
      </c>
      <c r="BD74" s="1182">
        <v>1</v>
      </c>
      <c r="BE74" s="1184" t="s">
        <v>95</v>
      </c>
      <c r="BF74" s="1299" t="s">
        <v>747</v>
      </c>
      <c r="BG74" s="1299" t="s">
        <v>748</v>
      </c>
      <c r="BH74" s="1154" t="s">
        <v>91</v>
      </c>
      <c r="BI74" s="1189" t="s">
        <v>98</v>
      </c>
      <c r="BJ74" s="1297">
        <v>513618639</v>
      </c>
      <c r="BK74" s="1297">
        <v>385213977</v>
      </c>
      <c r="BL74" s="609">
        <f t="shared" si="30"/>
        <v>907887827.33999991</v>
      </c>
      <c r="BM74" s="609">
        <v>885503522.49000001</v>
      </c>
      <c r="BN74" s="609">
        <v>509178855.98999995</v>
      </c>
      <c r="BP74" s="1199">
        <f>100/100</f>
        <v>1</v>
      </c>
      <c r="BQ74" s="1485">
        <f>+IF($BP74=0,"No Aplica",IF($OW74/$R74&gt;=100%,100%,$BP74/$R74))</f>
        <v>1</v>
      </c>
      <c r="BR74" s="1489" t="str">
        <f t="shared" si="28"/>
        <v>Avance satisfactorio</v>
      </c>
      <c r="BS74" s="1509" t="s">
        <v>749</v>
      </c>
      <c r="BT74" s="1511" t="s">
        <v>750</v>
      </c>
      <c r="BU74" s="1478" t="s">
        <v>91</v>
      </c>
      <c r="BV74" s="1102" t="str">
        <f t="shared" si="29"/>
        <v>Terminado</v>
      </c>
    </row>
    <row r="75" spans="1:74" s="611" customFormat="1" ht="50.15" customHeight="1">
      <c r="A75" s="585"/>
      <c r="B75" s="1106"/>
      <c r="C75" s="1108"/>
      <c r="D75" s="1110"/>
      <c r="E75" s="1110"/>
      <c r="F75" s="1110"/>
      <c r="G75" s="1209"/>
      <c r="H75" s="1143"/>
      <c r="I75" s="1145"/>
      <c r="J75" s="1145"/>
      <c r="K75" s="1143"/>
      <c r="L75" s="1143"/>
      <c r="M75" s="1136"/>
      <c r="N75" s="1136"/>
      <c r="O75" s="1173"/>
      <c r="P75" s="1173"/>
      <c r="Q75" s="1173"/>
      <c r="R75" s="1175"/>
      <c r="S75" s="1141"/>
      <c r="T75" s="1128"/>
      <c r="U75" s="1201"/>
      <c r="V75" s="613" t="s">
        <v>706</v>
      </c>
      <c r="W75" s="614">
        <v>19950000</v>
      </c>
      <c r="X75" s="1213"/>
      <c r="Y75" s="1213"/>
      <c r="Z75" s="1213"/>
      <c r="AA75" s="1215"/>
      <c r="AB75" s="615"/>
      <c r="AC75" s="1177"/>
      <c r="AD75" s="1165"/>
      <c r="AE75" s="1167"/>
      <c r="AF75" s="1169"/>
      <c r="AG75" s="1169"/>
      <c r="AH75" s="1171"/>
      <c r="AI75" s="1099"/>
      <c r="AJ75" s="1161"/>
      <c r="AK75" s="1161"/>
      <c r="AL75" s="1147"/>
      <c r="AM75" s="1147"/>
      <c r="AN75" s="1147"/>
      <c r="AO75" s="603"/>
      <c r="AP75" s="1192"/>
      <c r="AQ75" s="1151"/>
      <c r="AR75" s="1153"/>
      <c r="AS75" s="1155"/>
      <c r="AT75" s="1155"/>
      <c r="AU75" s="1157"/>
      <c r="AV75" s="1159"/>
      <c r="AW75" s="1161"/>
      <c r="AX75" s="1161"/>
      <c r="AY75" s="1147"/>
      <c r="AZ75" s="1147"/>
      <c r="BA75" s="1147"/>
      <c r="BB75" s="653"/>
      <c r="BC75" s="1196"/>
      <c r="BD75" s="1183"/>
      <c r="BE75" s="1185"/>
      <c r="BF75" s="1300"/>
      <c r="BG75" s="1300"/>
      <c r="BH75" s="1155"/>
      <c r="BI75" s="1190"/>
      <c r="BJ75" s="1298"/>
      <c r="BK75" s="1298"/>
      <c r="BL75" s="609">
        <f t="shared" si="30"/>
        <v>19950000</v>
      </c>
      <c r="BM75" s="609">
        <v>19950000</v>
      </c>
      <c r="BN75" s="609">
        <v>5133333.33</v>
      </c>
      <c r="BP75" s="1200"/>
      <c r="BQ75" s="1494"/>
      <c r="BR75" s="1496"/>
      <c r="BS75" s="1510"/>
      <c r="BT75" s="1512"/>
      <c r="BU75" s="1479"/>
      <c r="BV75" s="1104"/>
    </row>
    <row r="76" spans="1:74" s="611" customFormat="1" ht="50.15" customHeight="1">
      <c r="A76" s="585"/>
      <c r="B76" s="1105" t="s">
        <v>699</v>
      </c>
      <c r="C76" s="1107" t="s">
        <v>751</v>
      </c>
      <c r="D76" s="1109" t="s">
        <v>150</v>
      </c>
      <c r="E76" s="1109" t="s">
        <v>728</v>
      </c>
      <c r="F76" s="1109" t="s">
        <v>83</v>
      </c>
      <c r="G76" s="1208">
        <v>1</v>
      </c>
      <c r="H76" s="1142" t="s">
        <v>752</v>
      </c>
      <c r="I76" s="1144" t="s">
        <v>85</v>
      </c>
      <c r="J76" s="1144" t="s">
        <v>86</v>
      </c>
      <c r="K76" s="1142" t="s">
        <v>292</v>
      </c>
      <c r="L76" s="1142" t="s">
        <v>753</v>
      </c>
      <c r="M76" s="1135" t="s">
        <v>704</v>
      </c>
      <c r="N76" s="1135" t="s">
        <v>156</v>
      </c>
      <c r="O76" s="1172">
        <v>0.25</v>
      </c>
      <c r="P76" s="1172">
        <v>0.5</v>
      </c>
      <c r="Q76" s="1172">
        <v>0.75</v>
      </c>
      <c r="R76" s="1174">
        <v>1</v>
      </c>
      <c r="S76" s="1141" t="s">
        <v>90</v>
      </c>
      <c r="T76" s="1128">
        <v>432137260</v>
      </c>
      <c r="U76" s="1201" t="s">
        <v>705</v>
      </c>
      <c r="V76" s="613" t="s">
        <v>742</v>
      </c>
      <c r="W76" s="614">
        <v>568248666.65999997</v>
      </c>
      <c r="X76" s="1212" t="s">
        <v>230</v>
      </c>
      <c r="Y76" s="1212" t="s">
        <v>91</v>
      </c>
      <c r="Z76" s="1212" t="s">
        <v>707</v>
      </c>
      <c r="AA76" s="1214" t="s">
        <v>91</v>
      </c>
      <c r="AB76" s="615"/>
      <c r="AC76" s="1176">
        <v>0.25</v>
      </c>
      <c r="AD76" s="1164">
        <v>1</v>
      </c>
      <c r="AE76" s="1166" t="s">
        <v>95</v>
      </c>
      <c r="AF76" s="1168" t="s">
        <v>754</v>
      </c>
      <c r="AG76" s="1168" t="s">
        <v>755</v>
      </c>
      <c r="AH76" s="1170" t="s">
        <v>91</v>
      </c>
      <c r="AI76" s="1098" t="s">
        <v>98</v>
      </c>
      <c r="AJ76" s="1160">
        <v>432137260</v>
      </c>
      <c r="AK76" s="1160">
        <v>108034314</v>
      </c>
      <c r="AL76" s="1146">
        <v>492045498</v>
      </c>
      <c r="AM76" s="1146">
        <v>412730959.67000002</v>
      </c>
      <c r="AN76" s="1146">
        <v>35564870.780000001</v>
      </c>
      <c r="AO76" s="653"/>
      <c r="AP76" s="1191">
        <v>0.5</v>
      </c>
      <c r="AQ76" s="1150">
        <v>1</v>
      </c>
      <c r="AR76" s="1152" t="s">
        <v>95</v>
      </c>
      <c r="AS76" s="1154" t="s">
        <v>756</v>
      </c>
      <c r="AT76" s="1154" t="s">
        <v>757</v>
      </c>
      <c r="AU76" s="1156" t="s">
        <v>91</v>
      </c>
      <c r="AV76" s="1158" t="s">
        <v>98</v>
      </c>
      <c r="AW76" s="1160">
        <v>432137260</v>
      </c>
      <c r="AX76" s="1160">
        <v>199490329.91999999</v>
      </c>
      <c r="AY76" s="1146">
        <v>492045498</v>
      </c>
      <c r="AZ76" s="1146">
        <v>439072769</v>
      </c>
      <c r="BA76" s="1146">
        <v>154621325</v>
      </c>
      <c r="BB76" s="653"/>
      <c r="BC76" s="1195">
        <v>0.75</v>
      </c>
      <c r="BD76" s="1182">
        <v>1</v>
      </c>
      <c r="BE76" s="1184" t="s">
        <v>95</v>
      </c>
      <c r="BF76" s="1299" t="s">
        <v>758</v>
      </c>
      <c r="BG76" s="1299" t="s">
        <v>759</v>
      </c>
      <c r="BH76" s="1154" t="s">
        <v>91</v>
      </c>
      <c r="BI76" s="1189" t="s">
        <v>98</v>
      </c>
      <c r="BJ76" s="1297">
        <v>432137260</v>
      </c>
      <c r="BK76" s="1297">
        <v>324102945</v>
      </c>
      <c r="BL76" s="609">
        <f t="shared" si="30"/>
        <v>568248666.65999997</v>
      </c>
      <c r="BM76" s="609">
        <v>568248666.65999997</v>
      </c>
      <c r="BN76" s="609">
        <v>372128666.65999997</v>
      </c>
      <c r="BP76" s="1199">
        <f>100/100</f>
        <v>1</v>
      </c>
      <c r="BQ76" s="1485">
        <f>+IF($BP76=0,"No Aplica",IF($OW76/$R76&gt;=100%,100%,$BP76/$R76))</f>
        <v>1</v>
      </c>
      <c r="BR76" s="1489" t="str">
        <f t="shared" ref="BR76" si="31">IF(ISTEXT(BQ76),"No reporta avance en el periodo",IF(BQ76&lt;=69%,"Avance insuficiente",IF(BQ76&gt;95%,"Avance satisfactorio",IF(BQ76&gt;70%,"Avance suficiente",IF(BQ76&lt;94%,"Avance suficiente",0)))))</f>
        <v>Avance satisfactorio</v>
      </c>
      <c r="BS76" s="1509" t="s">
        <v>760</v>
      </c>
      <c r="BT76" s="1511" t="s">
        <v>761</v>
      </c>
      <c r="BU76" s="1478" t="s">
        <v>91</v>
      </c>
      <c r="BV76" s="1102" t="str">
        <f t="shared" ref="BV76" si="32">IF($BP76&lt;1%,"Sin iniciar",IF($BP76&gt;=$G76,"Terminado","En gestión"))</f>
        <v>Terminado</v>
      </c>
    </row>
    <row r="77" spans="1:74" s="611" customFormat="1" ht="50.15" customHeight="1">
      <c r="A77" s="585"/>
      <c r="B77" s="1106"/>
      <c r="C77" s="1108"/>
      <c r="D77" s="1110"/>
      <c r="E77" s="1110"/>
      <c r="F77" s="1110"/>
      <c r="G77" s="1209"/>
      <c r="H77" s="1143"/>
      <c r="I77" s="1145"/>
      <c r="J77" s="1145"/>
      <c r="K77" s="1143"/>
      <c r="L77" s="1143"/>
      <c r="M77" s="1136"/>
      <c r="N77" s="1136"/>
      <c r="O77" s="1173"/>
      <c r="P77" s="1173"/>
      <c r="Q77" s="1173"/>
      <c r="R77" s="1175"/>
      <c r="S77" s="1141"/>
      <c r="T77" s="1128"/>
      <c r="U77" s="1201"/>
      <c r="V77" s="613" t="s">
        <v>706</v>
      </c>
      <c r="W77" s="614">
        <v>16200000</v>
      </c>
      <c r="X77" s="1213"/>
      <c r="Y77" s="1213"/>
      <c r="Z77" s="1213"/>
      <c r="AA77" s="1215"/>
      <c r="AB77" s="615"/>
      <c r="AC77" s="1177"/>
      <c r="AD77" s="1165"/>
      <c r="AE77" s="1167"/>
      <c r="AF77" s="1169"/>
      <c r="AG77" s="1169"/>
      <c r="AH77" s="1171"/>
      <c r="AI77" s="1099"/>
      <c r="AJ77" s="1161"/>
      <c r="AK77" s="1161"/>
      <c r="AL77" s="1147"/>
      <c r="AM77" s="1147"/>
      <c r="AN77" s="1147"/>
      <c r="AO77" s="653"/>
      <c r="AP77" s="1192"/>
      <c r="AQ77" s="1151"/>
      <c r="AR77" s="1153"/>
      <c r="AS77" s="1155"/>
      <c r="AT77" s="1155"/>
      <c r="AU77" s="1157"/>
      <c r="AV77" s="1159"/>
      <c r="AW77" s="1161"/>
      <c r="AX77" s="1161"/>
      <c r="AY77" s="1147"/>
      <c r="AZ77" s="1147"/>
      <c r="BA77" s="1147"/>
      <c r="BB77" s="653"/>
      <c r="BC77" s="1196"/>
      <c r="BD77" s="1183"/>
      <c r="BE77" s="1185"/>
      <c r="BF77" s="1300"/>
      <c r="BG77" s="1300"/>
      <c r="BH77" s="1155"/>
      <c r="BI77" s="1190"/>
      <c r="BJ77" s="1298"/>
      <c r="BK77" s="1298"/>
      <c r="BL77" s="609">
        <f t="shared" si="30"/>
        <v>16200000</v>
      </c>
      <c r="BM77" s="609">
        <v>0</v>
      </c>
      <c r="BN77" s="609">
        <v>0</v>
      </c>
      <c r="BP77" s="1200"/>
      <c r="BQ77" s="1494"/>
      <c r="BR77" s="1496"/>
      <c r="BS77" s="1510"/>
      <c r="BT77" s="1512"/>
      <c r="BU77" s="1479"/>
      <c r="BV77" s="1104"/>
    </row>
    <row r="78" spans="1:74" s="611" customFormat="1" ht="50.15" customHeight="1">
      <c r="A78" s="585"/>
      <c r="B78" s="586" t="s">
        <v>699</v>
      </c>
      <c r="C78" s="587" t="s">
        <v>762</v>
      </c>
      <c r="D78" s="588" t="s">
        <v>150</v>
      </c>
      <c r="E78" s="589" t="s">
        <v>728</v>
      </c>
      <c r="F78" s="588" t="s">
        <v>256</v>
      </c>
      <c r="G78" s="666">
        <v>0.04</v>
      </c>
      <c r="H78" s="591" t="s">
        <v>763</v>
      </c>
      <c r="I78" s="592" t="s">
        <v>85</v>
      </c>
      <c r="J78" s="592" t="s">
        <v>86</v>
      </c>
      <c r="K78" s="593" t="s">
        <v>292</v>
      </c>
      <c r="L78" s="593" t="s">
        <v>764</v>
      </c>
      <c r="M78" s="594">
        <v>45748</v>
      </c>
      <c r="N78" s="594" t="s">
        <v>308</v>
      </c>
      <c r="O78" s="664">
        <v>0</v>
      </c>
      <c r="P78" s="664">
        <v>0.02</v>
      </c>
      <c r="Q78" s="664">
        <v>0.04</v>
      </c>
      <c r="R78" s="665">
        <v>0</v>
      </c>
      <c r="S78" s="592" t="s">
        <v>90</v>
      </c>
      <c r="T78" s="598">
        <v>85912984</v>
      </c>
      <c r="U78" s="599" t="s">
        <v>91</v>
      </c>
      <c r="V78" s="599" t="s">
        <v>91</v>
      </c>
      <c r="W78" s="600">
        <v>0</v>
      </c>
      <c r="X78" s="308" t="s">
        <v>230</v>
      </c>
      <c r="Y78" s="308" t="s">
        <v>91</v>
      </c>
      <c r="Z78" s="308" t="s">
        <v>707</v>
      </c>
      <c r="AA78" s="332" t="s">
        <v>91</v>
      </c>
      <c r="AB78" s="601"/>
      <c r="AC78" s="112"/>
      <c r="AD78" s="602" t="s">
        <v>101</v>
      </c>
      <c r="AE78" s="241" t="s">
        <v>102</v>
      </c>
      <c r="AF78" s="377" t="s">
        <v>765</v>
      </c>
      <c r="AG78" s="377" t="s">
        <v>91</v>
      </c>
      <c r="AH78" s="242" t="s">
        <v>91</v>
      </c>
      <c r="AI78" s="80" t="s">
        <v>141</v>
      </c>
      <c r="AJ78" s="155">
        <v>0</v>
      </c>
      <c r="AK78" s="155">
        <v>0</v>
      </c>
      <c r="AL78" s="155">
        <v>492045498</v>
      </c>
      <c r="AM78" s="155">
        <v>412730959.67000002</v>
      </c>
      <c r="AN78" s="155">
        <v>35564870.780000001</v>
      </c>
      <c r="AO78" s="653"/>
      <c r="AP78" s="980">
        <v>0.02</v>
      </c>
      <c r="AQ78" s="972">
        <v>1</v>
      </c>
      <c r="AR78" s="973" t="s">
        <v>95</v>
      </c>
      <c r="AS78" s="995" t="s">
        <v>766</v>
      </c>
      <c r="AT78" s="995" t="s">
        <v>767</v>
      </c>
      <c r="AU78" s="974" t="s">
        <v>91</v>
      </c>
      <c r="AV78" s="975" t="s">
        <v>98</v>
      </c>
      <c r="AW78" s="406">
        <v>10500130.199999999</v>
      </c>
      <c r="AX78" s="406">
        <v>10500130.199999999</v>
      </c>
      <c r="AY78" s="403">
        <v>492045498</v>
      </c>
      <c r="AZ78" s="404">
        <v>439072769</v>
      </c>
      <c r="BA78" s="405">
        <v>154621325</v>
      </c>
      <c r="BB78" s="603"/>
      <c r="BC78" s="926">
        <v>0.03</v>
      </c>
      <c r="BD78" s="927">
        <v>0.75</v>
      </c>
      <c r="BE78" s="928" t="s">
        <v>686</v>
      </c>
      <c r="BF78" s="930" t="s">
        <v>768</v>
      </c>
      <c r="BG78" s="930" t="s">
        <v>769</v>
      </c>
      <c r="BH78" s="930" t="s">
        <v>770</v>
      </c>
      <c r="BI78" s="932" t="s">
        <v>98</v>
      </c>
      <c r="BJ78" s="684">
        <v>21000260</v>
      </c>
      <c r="BK78" s="618">
        <v>15750065</v>
      </c>
      <c r="BL78" s="609">
        <f t="shared" si="30"/>
        <v>0</v>
      </c>
      <c r="BM78" s="609">
        <v>0</v>
      </c>
      <c r="BN78" s="609">
        <v>0</v>
      </c>
      <c r="BP78" s="98">
        <v>0.04</v>
      </c>
      <c r="BQ78" s="77">
        <f>+IF($BP78=0,"No Aplica",IF($BP78/$Q78&gt;=100%,100%,$BP78/$Q78))</f>
        <v>1</v>
      </c>
      <c r="BR78" s="78" t="str">
        <f t="shared" ref="BR78:BR79" si="33">IF(ISTEXT(BQ78),"No reporta avance en el periodo",IF(BQ78&lt;=69%,"Avance insuficiente",IF(BQ78&gt;95%,"Avance satisfactorio",IF(BQ78&gt;70%,"Avance suficiente",IF(BQ78&lt;94%,"Avance suficiente",0)))))</f>
        <v>Avance satisfactorio</v>
      </c>
      <c r="BS78" s="1069" t="s">
        <v>771</v>
      </c>
      <c r="BT78" s="1068" t="s">
        <v>772</v>
      </c>
      <c r="BU78" s="375" t="s">
        <v>91</v>
      </c>
      <c r="BV78" s="80" t="str">
        <f>IF($BP78&lt;1%,"Sin iniciar",IF($BP78&gt;=$G78,"Terminado","En gestión"))</f>
        <v>Terminado</v>
      </c>
    </row>
    <row r="79" spans="1:74" s="611" customFormat="1" ht="50.15" customHeight="1">
      <c r="A79" s="585"/>
      <c r="B79" s="685" t="s">
        <v>699</v>
      </c>
      <c r="C79" s="587" t="s">
        <v>773</v>
      </c>
      <c r="D79" s="588" t="s">
        <v>254</v>
      </c>
      <c r="E79" s="589" t="s">
        <v>774</v>
      </c>
      <c r="F79" s="588" t="s">
        <v>83</v>
      </c>
      <c r="G79" s="666" t="s">
        <v>775</v>
      </c>
      <c r="H79" s="686" t="s">
        <v>776</v>
      </c>
      <c r="I79" s="592" t="s">
        <v>258</v>
      </c>
      <c r="J79" s="592" t="s">
        <v>86</v>
      </c>
      <c r="K79" s="593" t="s">
        <v>777</v>
      </c>
      <c r="L79" s="593" t="s">
        <v>778</v>
      </c>
      <c r="M79" s="594">
        <v>45839</v>
      </c>
      <c r="N79" s="594">
        <v>46021</v>
      </c>
      <c r="O79" s="664">
        <v>0</v>
      </c>
      <c r="P79" s="664">
        <v>0</v>
      </c>
      <c r="Q79" s="664">
        <v>0.5</v>
      </c>
      <c r="R79" s="665">
        <v>1</v>
      </c>
      <c r="S79" s="592" t="s">
        <v>90</v>
      </c>
      <c r="T79" s="687">
        <v>80768042</v>
      </c>
      <c r="U79" s="599" t="s">
        <v>91</v>
      </c>
      <c r="V79" s="599" t="s">
        <v>91</v>
      </c>
      <c r="W79" s="600">
        <v>0</v>
      </c>
      <c r="X79" s="163" t="s">
        <v>230</v>
      </c>
      <c r="Y79" s="163" t="s">
        <v>101</v>
      </c>
      <c r="Z79" s="308" t="s">
        <v>707</v>
      </c>
      <c r="AA79" s="164" t="s">
        <v>91</v>
      </c>
      <c r="AB79" s="601"/>
      <c r="AC79" s="112"/>
      <c r="AD79" s="602" t="s">
        <v>101</v>
      </c>
      <c r="AE79" s="241" t="s">
        <v>102</v>
      </c>
      <c r="AF79" s="135" t="s">
        <v>779</v>
      </c>
      <c r="AG79" s="135" t="s">
        <v>91</v>
      </c>
      <c r="AH79" s="266" t="s">
        <v>91</v>
      </c>
      <c r="AI79" s="80" t="s">
        <v>141</v>
      </c>
      <c r="AJ79" s="115">
        <v>0</v>
      </c>
      <c r="AK79" s="115">
        <v>0</v>
      </c>
      <c r="AL79" s="115" t="s">
        <v>780</v>
      </c>
      <c r="AM79" s="115" t="s">
        <v>781</v>
      </c>
      <c r="AN79" s="115" t="s">
        <v>781</v>
      </c>
      <c r="AO79" s="653"/>
      <c r="AP79" s="971"/>
      <c r="AQ79" s="972" t="s">
        <v>101</v>
      </c>
      <c r="AR79" s="973" t="s">
        <v>102</v>
      </c>
      <c r="AS79" s="997" t="s">
        <v>782</v>
      </c>
      <c r="AT79" s="974" t="s">
        <v>91</v>
      </c>
      <c r="AU79" s="974" t="s">
        <v>91</v>
      </c>
      <c r="AV79" s="975" t="s">
        <v>141</v>
      </c>
      <c r="AW79" s="330">
        <v>0</v>
      </c>
      <c r="AX79" s="330">
        <v>0</v>
      </c>
      <c r="AY79" s="330">
        <v>0</v>
      </c>
      <c r="AZ79" s="330">
        <v>0</v>
      </c>
      <c r="BA79" s="330">
        <v>0</v>
      </c>
      <c r="BB79" s="603"/>
      <c r="BC79" s="926">
        <v>0.5</v>
      </c>
      <c r="BD79" s="927">
        <v>1</v>
      </c>
      <c r="BE79" s="928" t="s">
        <v>95</v>
      </c>
      <c r="BF79" s="930" t="s">
        <v>783</v>
      </c>
      <c r="BG79" s="947" t="s">
        <v>784</v>
      </c>
      <c r="BH79" s="930" t="s">
        <v>91</v>
      </c>
      <c r="BI79" s="932" t="s">
        <v>98</v>
      </c>
      <c r="BJ79" s="684">
        <v>161536083</v>
      </c>
      <c r="BK79" s="618">
        <v>107690722</v>
      </c>
      <c r="BL79" s="609">
        <f t="shared" si="30"/>
        <v>0</v>
      </c>
      <c r="BM79" s="609">
        <v>0</v>
      </c>
      <c r="BN79" s="609">
        <v>0</v>
      </c>
      <c r="BP79" s="98">
        <v>1</v>
      </c>
      <c r="BQ79" s="77">
        <f>+IF($BP79=0,"No Aplica",IF($BP79/$R79&gt;=100%,100%,$BP79/$R79))</f>
        <v>1</v>
      </c>
      <c r="BR79" s="78" t="str">
        <f t="shared" si="33"/>
        <v>Avance satisfactorio</v>
      </c>
      <c r="BS79" s="1069" t="s">
        <v>785</v>
      </c>
      <c r="BT79" s="1068" t="s">
        <v>786</v>
      </c>
      <c r="BU79" s="375" t="s">
        <v>91</v>
      </c>
      <c r="BV79" s="80" t="str">
        <f>IF($BP79&lt;1%,"Sin iniciar",IF($BP79&gt;=$R79,"Terminado","En gestión"))</f>
        <v>Terminado</v>
      </c>
    </row>
    <row r="80" spans="1:74" s="611" customFormat="1" ht="50.15" customHeight="1">
      <c r="A80" s="585"/>
      <c r="B80" s="629" t="s">
        <v>787</v>
      </c>
      <c r="C80" s="587" t="s">
        <v>788</v>
      </c>
      <c r="D80" s="630" t="s">
        <v>254</v>
      </c>
      <c r="E80" s="631" t="s">
        <v>789</v>
      </c>
      <c r="F80" s="630" t="s">
        <v>83</v>
      </c>
      <c r="G80" s="666">
        <v>1</v>
      </c>
      <c r="H80" s="630" t="s">
        <v>790</v>
      </c>
      <c r="I80" s="633" t="s">
        <v>85</v>
      </c>
      <c r="J80" s="633" t="s">
        <v>86</v>
      </c>
      <c r="K80" s="634" t="s">
        <v>791</v>
      </c>
      <c r="L80" s="634" t="s">
        <v>792</v>
      </c>
      <c r="M80" s="635">
        <v>45718</v>
      </c>
      <c r="N80" s="635" t="s">
        <v>156</v>
      </c>
      <c r="O80" s="656">
        <v>0.15</v>
      </c>
      <c r="P80" s="656">
        <v>0.4</v>
      </c>
      <c r="Q80" s="656">
        <v>0.7</v>
      </c>
      <c r="R80" s="657">
        <v>1</v>
      </c>
      <c r="S80" s="633" t="s">
        <v>90</v>
      </c>
      <c r="T80" s="638">
        <v>14366927</v>
      </c>
      <c r="U80" s="639" t="s">
        <v>793</v>
      </c>
      <c r="V80" s="640" t="s">
        <v>794</v>
      </c>
      <c r="W80" s="641">
        <v>249999999.99999997</v>
      </c>
      <c r="X80" s="308" t="s">
        <v>795</v>
      </c>
      <c r="Y80" s="308" t="s">
        <v>91</v>
      </c>
      <c r="Z80" s="308" t="s">
        <v>93</v>
      </c>
      <c r="AA80" s="332" t="s">
        <v>91</v>
      </c>
      <c r="AB80" s="615"/>
      <c r="AC80" s="112">
        <v>0.15</v>
      </c>
      <c r="AD80" s="602">
        <v>1</v>
      </c>
      <c r="AE80" s="241" t="s">
        <v>95</v>
      </c>
      <c r="AF80" s="145" t="s">
        <v>796</v>
      </c>
      <c r="AG80" s="379" t="s">
        <v>797</v>
      </c>
      <c r="AH80" s="242" t="s">
        <v>798</v>
      </c>
      <c r="AI80" s="80" t="s">
        <v>98</v>
      </c>
      <c r="AJ80" s="166">
        <v>14366927</v>
      </c>
      <c r="AK80" s="166">
        <v>2612168</v>
      </c>
      <c r="AL80" s="156">
        <v>250000000</v>
      </c>
      <c r="AM80" s="156">
        <v>39500000</v>
      </c>
      <c r="AN80" s="156">
        <v>3610000</v>
      </c>
      <c r="AO80" s="603"/>
      <c r="AP80" s="980">
        <v>0.56000000000000005</v>
      </c>
      <c r="AQ80" s="972">
        <v>1</v>
      </c>
      <c r="AR80" s="973" t="s">
        <v>95</v>
      </c>
      <c r="AS80" s="976" t="s">
        <v>799</v>
      </c>
      <c r="AT80" s="976" t="s">
        <v>800</v>
      </c>
      <c r="AU80" s="974" t="s">
        <v>101</v>
      </c>
      <c r="AV80" s="975" t="s">
        <v>98</v>
      </c>
      <c r="AW80" s="330">
        <v>14366927</v>
      </c>
      <c r="AX80" s="330">
        <v>6530421</v>
      </c>
      <c r="AY80" s="403">
        <v>250000000</v>
      </c>
      <c r="AZ80" s="404">
        <v>70145386</v>
      </c>
      <c r="BA80" s="405">
        <v>19161538</v>
      </c>
      <c r="BB80" s="603"/>
      <c r="BC80" s="926">
        <v>0.7</v>
      </c>
      <c r="BD80" s="927">
        <v>1</v>
      </c>
      <c r="BE80" s="928" t="s">
        <v>95</v>
      </c>
      <c r="BF80" s="930" t="s">
        <v>801</v>
      </c>
      <c r="BG80" s="930" t="s">
        <v>802</v>
      </c>
      <c r="BH80" s="930" t="s">
        <v>91</v>
      </c>
      <c r="BI80" s="932" t="s">
        <v>98</v>
      </c>
      <c r="BJ80" s="608">
        <v>14366927</v>
      </c>
      <c r="BK80" s="609">
        <v>10448674</v>
      </c>
      <c r="BL80" s="609">
        <f t="shared" si="30"/>
        <v>249999999.99999997</v>
      </c>
      <c r="BM80" s="609">
        <v>100848173.45</v>
      </c>
      <c r="BN80" s="609">
        <v>52544555.144999996</v>
      </c>
      <c r="BP80" s="98">
        <v>1</v>
      </c>
      <c r="BQ80" s="77">
        <f>+IF($BP80=0,"No Aplica",IF($BP80/$R80&gt;=100%,100%,$BP80/$R80))</f>
        <v>1</v>
      </c>
      <c r="BR80" s="78" t="str">
        <f>IF(ISTEXT(BQ80),"No reporta avance en el periodo",IF(BQ80&lt;=69%,"Avance insuficiente",IF(BQ80&gt;95%,"Avance satisfactorio",IF(BQ80&gt;70%,"Avance suficiente",IF(BQ80&lt;94%,"Avance suficiente",0)))))</f>
        <v>Avance satisfactorio</v>
      </c>
      <c r="BS80" s="1064" t="s">
        <v>803</v>
      </c>
      <c r="BT80" s="1064" t="s">
        <v>804</v>
      </c>
      <c r="BU80" s="375" t="s">
        <v>91</v>
      </c>
      <c r="BV80" s="80" t="str">
        <f t="shared" ref="BV80:BV92" si="34">IF($BP80&lt;1%,"Sin iniciar",IF($BP80&gt;=$G80,"Terminado","En gestión"))</f>
        <v>Terminado</v>
      </c>
    </row>
    <row r="81" spans="1:74" s="611" customFormat="1" ht="50.15" customHeight="1">
      <c r="A81" s="585"/>
      <c r="B81" s="629" t="s">
        <v>787</v>
      </c>
      <c r="C81" s="587" t="s">
        <v>805</v>
      </c>
      <c r="D81" s="630" t="s">
        <v>254</v>
      </c>
      <c r="E81" s="631" t="s">
        <v>789</v>
      </c>
      <c r="F81" s="630" t="s">
        <v>83</v>
      </c>
      <c r="G81" s="666">
        <v>1</v>
      </c>
      <c r="H81" s="630" t="s">
        <v>806</v>
      </c>
      <c r="I81" s="633" t="s">
        <v>85</v>
      </c>
      <c r="J81" s="633" t="s">
        <v>86</v>
      </c>
      <c r="K81" s="634" t="s">
        <v>807</v>
      </c>
      <c r="L81" s="634" t="s">
        <v>808</v>
      </c>
      <c r="M81" s="635">
        <v>45719</v>
      </c>
      <c r="N81" s="635" t="s">
        <v>156</v>
      </c>
      <c r="O81" s="656">
        <v>0.85</v>
      </c>
      <c r="P81" s="656">
        <v>0.9</v>
      </c>
      <c r="Q81" s="656">
        <v>0.95</v>
      </c>
      <c r="R81" s="657">
        <v>1</v>
      </c>
      <c r="S81" s="633" t="s">
        <v>90</v>
      </c>
      <c r="T81" s="638">
        <v>29116670</v>
      </c>
      <c r="U81" s="639" t="s">
        <v>793</v>
      </c>
      <c r="V81" s="640" t="s">
        <v>794</v>
      </c>
      <c r="W81" s="641">
        <v>249999999.99999997</v>
      </c>
      <c r="X81" s="308" t="s">
        <v>795</v>
      </c>
      <c r="Y81" s="308" t="s">
        <v>91</v>
      </c>
      <c r="Z81" s="308" t="s">
        <v>93</v>
      </c>
      <c r="AA81" s="332" t="s">
        <v>91</v>
      </c>
      <c r="AB81" s="615"/>
      <c r="AC81" s="112">
        <v>0.85</v>
      </c>
      <c r="AD81" s="602">
        <v>1</v>
      </c>
      <c r="AE81" s="241" t="s">
        <v>95</v>
      </c>
      <c r="AF81" s="145" t="s">
        <v>809</v>
      </c>
      <c r="AG81" s="379" t="s">
        <v>810</v>
      </c>
      <c r="AH81" s="242" t="s">
        <v>798</v>
      </c>
      <c r="AI81" s="80" t="s">
        <v>98</v>
      </c>
      <c r="AJ81" s="166">
        <v>29116670</v>
      </c>
      <c r="AK81" s="166">
        <v>2911667.0380200003</v>
      </c>
      <c r="AL81" s="157">
        <v>250000000</v>
      </c>
      <c r="AM81" s="157">
        <v>39500000</v>
      </c>
      <c r="AN81" s="157">
        <v>3610000</v>
      </c>
      <c r="AO81" s="653"/>
      <c r="AP81" s="980">
        <v>0.9</v>
      </c>
      <c r="AQ81" s="972">
        <v>1</v>
      </c>
      <c r="AR81" s="973" t="s">
        <v>95</v>
      </c>
      <c r="AS81" s="976" t="s">
        <v>811</v>
      </c>
      <c r="AT81" s="976" t="s">
        <v>812</v>
      </c>
      <c r="AU81" s="974" t="s">
        <v>101</v>
      </c>
      <c r="AV81" s="975" t="s">
        <v>98</v>
      </c>
      <c r="AW81" s="330">
        <v>29116670</v>
      </c>
      <c r="AX81" s="330">
        <v>11646668</v>
      </c>
      <c r="AY81" s="403">
        <v>250000000</v>
      </c>
      <c r="AZ81" s="404">
        <v>70145386</v>
      </c>
      <c r="BA81" s="405">
        <v>19161538</v>
      </c>
      <c r="BB81" s="603"/>
      <c r="BC81" s="926">
        <v>0.95</v>
      </c>
      <c r="BD81" s="927">
        <v>1</v>
      </c>
      <c r="BE81" s="928" t="s">
        <v>95</v>
      </c>
      <c r="BF81" s="930" t="s">
        <v>813</v>
      </c>
      <c r="BG81" s="930" t="s">
        <v>814</v>
      </c>
      <c r="BH81" s="930" t="s">
        <v>91</v>
      </c>
      <c r="BI81" s="932" t="s">
        <v>98</v>
      </c>
      <c r="BJ81" s="608">
        <v>29116670</v>
      </c>
      <c r="BK81" s="609">
        <v>20381669</v>
      </c>
      <c r="BL81" s="609">
        <f t="shared" si="30"/>
        <v>249999999.99999997</v>
      </c>
      <c r="BM81" s="609">
        <v>100848173.45</v>
      </c>
      <c r="BN81" s="609">
        <v>52544555.144999996</v>
      </c>
      <c r="BP81" s="98">
        <v>1</v>
      </c>
      <c r="BQ81" s="77">
        <f t="shared" ref="BQ81:BQ92" si="35">+IF($BP81=0,"No Aplica",IF($BP81/$R81&gt;=100%,100%,$BP81/$R81))</f>
        <v>1</v>
      </c>
      <c r="BR81" s="78" t="str">
        <f t="shared" ref="BR81:BR92" si="36">IF(ISTEXT(BQ81),"No reporta avance en el periodo",IF(BQ81&lt;=69%,"Avance insuficiente",IF(BQ81&gt;95%,"Avance satisfactorio",IF(BQ81&gt;70%,"Avance suficiente",IF(BQ81&lt;94%,"Avance suficiente",0)))))</f>
        <v>Avance satisfactorio</v>
      </c>
      <c r="BS81" s="1064" t="s">
        <v>815</v>
      </c>
      <c r="BT81" s="1064" t="s">
        <v>816</v>
      </c>
      <c r="BU81" s="375" t="s">
        <v>91</v>
      </c>
      <c r="BV81" s="80" t="str">
        <f t="shared" si="34"/>
        <v>Terminado</v>
      </c>
    </row>
    <row r="82" spans="1:74" s="611" customFormat="1" ht="65.150000000000006" customHeight="1">
      <c r="A82" s="585"/>
      <c r="B82" s="629" t="s">
        <v>787</v>
      </c>
      <c r="C82" s="587" t="s">
        <v>817</v>
      </c>
      <c r="D82" s="630" t="s">
        <v>254</v>
      </c>
      <c r="E82" s="631" t="s">
        <v>789</v>
      </c>
      <c r="F82" s="630" t="s">
        <v>83</v>
      </c>
      <c r="G82" s="666">
        <v>1</v>
      </c>
      <c r="H82" s="630" t="s">
        <v>818</v>
      </c>
      <c r="I82" s="633" t="s">
        <v>85</v>
      </c>
      <c r="J82" s="633" t="s">
        <v>86</v>
      </c>
      <c r="K82" s="634" t="s">
        <v>791</v>
      </c>
      <c r="L82" s="634" t="s">
        <v>819</v>
      </c>
      <c r="M82" s="635">
        <v>45719</v>
      </c>
      <c r="N82" s="635" t="s">
        <v>156</v>
      </c>
      <c r="O82" s="656">
        <v>0.1</v>
      </c>
      <c r="P82" s="656">
        <v>0.4</v>
      </c>
      <c r="Q82" s="656">
        <v>0.7</v>
      </c>
      <c r="R82" s="657">
        <v>1</v>
      </c>
      <c r="S82" s="633" t="s">
        <v>90</v>
      </c>
      <c r="T82" s="638">
        <v>98838161</v>
      </c>
      <c r="U82" s="639" t="s">
        <v>91</v>
      </c>
      <c r="V82" s="639" t="s">
        <v>91</v>
      </c>
      <c r="W82" s="659">
        <v>0</v>
      </c>
      <c r="X82" s="308" t="s">
        <v>795</v>
      </c>
      <c r="Y82" s="308" t="s">
        <v>91</v>
      </c>
      <c r="Z82" s="308" t="s">
        <v>93</v>
      </c>
      <c r="AA82" s="332" t="s">
        <v>91</v>
      </c>
      <c r="AB82" s="601"/>
      <c r="AC82" s="112">
        <v>0.1</v>
      </c>
      <c r="AD82" s="602">
        <v>1</v>
      </c>
      <c r="AE82" s="241" t="s">
        <v>95</v>
      </c>
      <c r="AF82" s="145" t="s">
        <v>820</v>
      </c>
      <c r="AG82" s="379" t="s">
        <v>819</v>
      </c>
      <c r="AH82" s="242" t="s">
        <v>798</v>
      </c>
      <c r="AI82" s="80" t="s">
        <v>98</v>
      </c>
      <c r="AJ82" s="166">
        <v>98838161</v>
      </c>
      <c r="AK82" s="166">
        <v>9883816.1413199995</v>
      </c>
      <c r="AL82" s="360">
        <v>154321111</v>
      </c>
      <c r="AM82" s="360">
        <v>133575000</v>
      </c>
      <c r="AN82" s="372">
        <v>15683333.33</v>
      </c>
      <c r="AO82" s="653"/>
      <c r="AP82" s="971">
        <v>0.54</v>
      </c>
      <c r="AQ82" s="972">
        <v>1</v>
      </c>
      <c r="AR82" s="973" t="s">
        <v>95</v>
      </c>
      <c r="AS82" s="976" t="s">
        <v>821</v>
      </c>
      <c r="AT82" s="998" t="s">
        <v>822</v>
      </c>
      <c r="AU82" s="974" t="s">
        <v>101</v>
      </c>
      <c r="AV82" s="975" t="s">
        <v>98</v>
      </c>
      <c r="AW82" s="330">
        <v>98838161</v>
      </c>
      <c r="AX82" s="330">
        <v>39535265</v>
      </c>
      <c r="AY82" s="403">
        <v>154321111</v>
      </c>
      <c r="AZ82" s="404">
        <v>134600645</v>
      </c>
      <c r="BA82" s="405">
        <v>55497528</v>
      </c>
      <c r="BB82" s="603"/>
      <c r="BC82" s="926">
        <v>0.82</v>
      </c>
      <c r="BD82" s="927">
        <v>1</v>
      </c>
      <c r="BE82" s="928" t="s">
        <v>95</v>
      </c>
      <c r="BF82" s="930" t="s">
        <v>823</v>
      </c>
      <c r="BG82" s="930" t="s">
        <v>824</v>
      </c>
      <c r="BH82" s="930" t="s">
        <v>91</v>
      </c>
      <c r="BI82" s="932" t="s">
        <v>98</v>
      </c>
      <c r="BJ82" s="608">
        <v>98838161</v>
      </c>
      <c r="BK82" s="609">
        <v>69186713</v>
      </c>
      <c r="BL82" s="609">
        <f t="shared" si="30"/>
        <v>0</v>
      </c>
      <c r="BM82" s="609">
        <v>0</v>
      </c>
      <c r="BN82" s="609">
        <v>0</v>
      </c>
      <c r="BP82" s="98">
        <v>1</v>
      </c>
      <c r="BQ82" s="77">
        <f t="shared" si="35"/>
        <v>1</v>
      </c>
      <c r="BR82" s="78" t="str">
        <f t="shared" si="36"/>
        <v>Avance satisfactorio</v>
      </c>
      <c r="BS82" s="1064" t="s">
        <v>825</v>
      </c>
      <c r="BT82" s="1065" t="s">
        <v>826</v>
      </c>
      <c r="BU82" s="375" t="s">
        <v>91</v>
      </c>
      <c r="BV82" s="80" t="str">
        <f t="shared" si="34"/>
        <v>Terminado</v>
      </c>
    </row>
    <row r="83" spans="1:74" s="611" customFormat="1" ht="50.15" customHeight="1">
      <c r="A83" s="585"/>
      <c r="B83" s="629" t="s">
        <v>787</v>
      </c>
      <c r="C83" s="587" t="s">
        <v>827</v>
      </c>
      <c r="D83" s="630" t="s">
        <v>254</v>
      </c>
      <c r="E83" s="631" t="s">
        <v>789</v>
      </c>
      <c r="F83" s="630" t="s">
        <v>83</v>
      </c>
      <c r="G83" s="666">
        <v>1</v>
      </c>
      <c r="H83" s="630" t="s">
        <v>828</v>
      </c>
      <c r="I83" s="633" t="s">
        <v>85</v>
      </c>
      <c r="J83" s="633" t="s">
        <v>86</v>
      </c>
      <c r="K83" s="634" t="s">
        <v>829</v>
      </c>
      <c r="L83" s="634" t="s">
        <v>830</v>
      </c>
      <c r="M83" s="635">
        <v>45691</v>
      </c>
      <c r="N83" s="635" t="s">
        <v>156</v>
      </c>
      <c r="O83" s="656">
        <v>0.25</v>
      </c>
      <c r="P83" s="656">
        <v>0.5</v>
      </c>
      <c r="Q83" s="656">
        <v>0.75</v>
      </c>
      <c r="R83" s="657">
        <v>1</v>
      </c>
      <c r="S83" s="633" t="s">
        <v>90</v>
      </c>
      <c r="T83" s="638">
        <v>11403431</v>
      </c>
      <c r="U83" s="639" t="s">
        <v>157</v>
      </c>
      <c r="V83" s="640" t="s">
        <v>266</v>
      </c>
      <c r="W83" s="641">
        <v>386924167.33000004</v>
      </c>
      <c r="X83" s="308" t="s">
        <v>795</v>
      </c>
      <c r="Y83" s="308" t="s">
        <v>91</v>
      </c>
      <c r="Z83" s="308" t="s">
        <v>93</v>
      </c>
      <c r="AA83" s="332" t="s">
        <v>91</v>
      </c>
      <c r="AB83" s="615"/>
      <c r="AC83" s="485">
        <v>1</v>
      </c>
      <c r="AD83" s="602">
        <v>1</v>
      </c>
      <c r="AE83" s="241" t="s">
        <v>95</v>
      </c>
      <c r="AF83" s="145" t="s">
        <v>831</v>
      </c>
      <c r="AG83" s="145" t="s">
        <v>832</v>
      </c>
      <c r="AH83" s="242" t="s">
        <v>798</v>
      </c>
      <c r="AI83" s="80" t="s">
        <v>98</v>
      </c>
      <c r="AJ83" s="166">
        <v>11403431</v>
      </c>
      <c r="AK83" s="166">
        <v>2073351</v>
      </c>
      <c r="AL83" s="361">
        <v>154321111</v>
      </c>
      <c r="AM83" s="361">
        <v>133575000</v>
      </c>
      <c r="AN83" s="373">
        <v>15683333.33</v>
      </c>
      <c r="AO83" s="653"/>
      <c r="AP83" s="980">
        <v>0.5</v>
      </c>
      <c r="AQ83" s="972">
        <v>1</v>
      </c>
      <c r="AR83" s="973" t="s">
        <v>95</v>
      </c>
      <c r="AS83" s="976" t="s">
        <v>833</v>
      </c>
      <c r="AT83" s="999" t="s">
        <v>834</v>
      </c>
      <c r="AU83" s="974" t="s">
        <v>101</v>
      </c>
      <c r="AV83" s="975" t="s">
        <v>98</v>
      </c>
      <c r="AW83" s="330">
        <v>11403431</v>
      </c>
      <c r="AX83" s="330">
        <v>5183378</v>
      </c>
      <c r="AY83" s="403">
        <v>154321111</v>
      </c>
      <c r="AZ83" s="404">
        <v>134600645</v>
      </c>
      <c r="BA83" s="405">
        <v>55497528</v>
      </c>
      <c r="BB83" s="603"/>
      <c r="BC83" s="926">
        <v>0.75</v>
      </c>
      <c r="BD83" s="927">
        <v>1</v>
      </c>
      <c r="BE83" s="928" t="s">
        <v>95</v>
      </c>
      <c r="BF83" s="930" t="s">
        <v>835</v>
      </c>
      <c r="BG83" s="930" t="s">
        <v>836</v>
      </c>
      <c r="BH83" s="930" t="s">
        <v>91</v>
      </c>
      <c r="BI83" s="932" t="s">
        <v>98</v>
      </c>
      <c r="BJ83" s="608">
        <v>11403431</v>
      </c>
      <c r="BK83" s="609">
        <v>8293404</v>
      </c>
      <c r="BL83" s="609">
        <f t="shared" si="30"/>
        <v>386924167.33000004</v>
      </c>
      <c r="BM83" s="609">
        <v>367273024.2610662</v>
      </c>
      <c r="BN83" s="609">
        <v>236780834</v>
      </c>
      <c r="BP83" s="217">
        <v>100</v>
      </c>
      <c r="BQ83" s="77">
        <f t="shared" si="35"/>
        <v>1</v>
      </c>
      <c r="BR83" s="78" t="str">
        <f t="shared" si="36"/>
        <v>Avance satisfactorio</v>
      </c>
      <c r="BS83" s="1064" t="s">
        <v>2662</v>
      </c>
      <c r="BT83" s="1065" t="s">
        <v>837</v>
      </c>
      <c r="BU83" s="375" t="s">
        <v>91</v>
      </c>
      <c r="BV83" s="80" t="str">
        <f t="shared" si="34"/>
        <v>Terminado</v>
      </c>
    </row>
    <row r="84" spans="1:74" s="611" customFormat="1" ht="50.15" customHeight="1">
      <c r="A84" s="585"/>
      <c r="B84" s="629" t="s">
        <v>787</v>
      </c>
      <c r="C84" s="587" t="s">
        <v>838</v>
      </c>
      <c r="D84" s="630" t="s">
        <v>254</v>
      </c>
      <c r="E84" s="631" t="s">
        <v>789</v>
      </c>
      <c r="F84" s="630" t="s">
        <v>83</v>
      </c>
      <c r="G84" s="688">
        <v>8</v>
      </c>
      <c r="H84" s="630" t="s">
        <v>839</v>
      </c>
      <c r="I84" s="633" t="s">
        <v>85</v>
      </c>
      <c r="J84" s="633" t="s">
        <v>153</v>
      </c>
      <c r="K84" s="634" t="s">
        <v>840</v>
      </c>
      <c r="L84" s="634" t="s">
        <v>841</v>
      </c>
      <c r="M84" s="635">
        <v>45689</v>
      </c>
      <c r="N84" s="635" t="s">
        <v>156</v>
      </c>
      <c r="O84" s="636">
        <v>2</v>
      </c>
      <c r="P84" s="636">
        <v>4</v>
      </c>
      <c r="Q84" s="636">
        <v>6</v>
      </c>
      <c r="R84" s="637">
        <v>8</v>
      </c>
      <c r="S84" s="633" t="s">
        <v>90</v>
      </c>
      <c r="T84" s="638">
        <v>30633900</v>
      </c>
      <c r="U84" s="639" t="s">
        <v>157</v>
      </c>
      <c r="V84" s="640" t="s">
        <v>266</v>
      </c>
      <c r="W84" s="641">
        <v>75519166.670000002</v>
      </c>
      <c r="X84" s="308" t="s">
        <v>795</v>
      </c>
      <c r="Y84" s="308" t="s">
        <v>91</v>
      </c>
      <c r="Z84" s="308" t="s">
        <v>93</v>
      </c>
      <c r="AA84" s="332" t="s">
        <v>91</v>
      </c>
      <c r="AB84" s="615"/>
      <c r="AC84" s="113">
        <v>2</v>
      </c>
      <c r="AD84" s="602">
        <v>1</v>
      </c>
      <c r="AE84" s="241" t="s">
        <v>95</v>
      </c>
      <c r="AF84" s="145" t="s">
        <v>842</v>
      </c>
      <c r="AG84" s="379" t="s">
        <v>841</v>
      </c>
      <c r="AH84" s="242" t="s">
        <v>798</v>
      </c>
      <c r="AI84" s="80" t="s">
        <v>98</v>
      </c>
      <c r="AJ84" s="166">
        <v>30633900</v>
      </c>
      <c r="AK84" s="166">
        <v>7658475</v>
      </c>
      <c r="AL84" s="362">
        <v>154321111</v>
      </c>
      <c r="AM84" s="362">
        <v>133575000</v>
      </c>
      <c r="AN84" s="374">
        <v>15683333.33</v>
      </c>
      <c r="AO84" s="653"/>
      <c r="AP84" s="1000">
        <v>4</v>
      </c>
      <c r="AQ84" s="972">
        <v>1</v>
      </c>
      <c r="AR84" s="973" t="s">
        <v>95</v>
      </c>
      <c r="AS84" s="976" t="s">
        <v>843</v>
      </c>
      <c r="AT84" s="998" t="s">
        <v>844</v>
      </c>
      <c r="AU84" s="974" t="s">
        <v>101</v>
      </c>
      <c r="AV84" s="975" t="s">
        <v>98</v>
      </c>
      <c r="AW84" s="330">
        <v>30633900</v>
      </c>
      <c r="AX84" s="330">
        <v>15316950</v>
      </c>
      <c r="AY84" s="403">
        <v>154321111</v>
      </c>
      <c r="AZ84" s="404">
        <v>134600645</v>
      </c>
      <c r="BA84" s="405">
        <v>55497528</v>
      </c>
      <c r="BB84" s="603"/>
      <c r="BC84" s="948">
        <v>6</v>
      </c>
      <c r="BD84" s="927">
        <v>1</v>
      </c>
      <c r="BE84" s="928" t="s">
        <v>95</v>
      </c>
      <c r="BF84" s="930" t="s">
        <v>845</v>
      </c>
      <c r="BG84" s="930" t="s">
        <v>846</v>
      </c>
      <c r="BH84" s="930" t="s">
        <v>91</v>
      </c>
      <c r="BI84" s="932" t="s">
        <v>98</v>
      </c>
      <c r="BJ84" s="608">
        <v>30633900</v>
      </c>
      <c r="BK84" s="609">
        <v>22975425</v>
      </c>
      <c r="BL84" s="609">
        <f t="shared" si="30"/>
        <v>75519166.670000002</v>
      </c>
      <c r="BM84" s="609">
        <v>74639679.55124329</v>
      </c>
      <c r="BN84" s="609">
        <v>47402500</v>
      </c>
      <c r="BP84" s="217">
        <v>8</v>
      </c>
      <c r="BQ84" s="77">
        <f t="shared" si="35"/>
        <v>1</v>
      </c>
      <c r="BR84" s="78" t="str">
        <f t="shared" si="36"/>
        <v>Avance satisfactorio</v>
      </c>
      <c r="BS84" s="1064" t="s">
        <v>847</v>
      </c>
      <c r="BT84" s="1065" t="s">
        <v>848</v>
      </c>
      <c r="BU84" s="375" t="s">
        <v>91</v>
      </c>
      <c r="BV84" s="80" t="str">
        <f t="shared" si="34"/>
        <v>Terminado</v>
      </c>
    </row>
    <row r="85" spans="1:74" s="611" customFormat="1" ht="65.150000000000006" customHeight="1">
      <c r="A85" s="585"/>
      <c r="B85" s="629" t="s">
        <v>787</v>
      </c>
      <c r="C85" s="587" t="s">
        <v>849</v>
      </c>
      <c r="D85" s="630" t="s">
        <v>254</v>
      </c>
      <c r="E85" s="631" t="s">
        <v>789</v>
      </c>
      <c r="F85" s="630" t="s">
        <v>256</v>
      </c>
      <c r="G85" s="666">
        <v>0.13</v>
      </c>
      <c r="H85" s="630" t="s">
        <v>850</v>
      </c>
      <c r="I85" s="633" t="s">
        <v>85</v>
      </c>
      <c r="J85" s="633" t="s">
        <v>86</v>
      </c>
      <c r="K85" s="634" t="s">
        <v>851</v>
      </c>
      <c r="L85" s="634" t="s">
        <v>852</v>
      </c>
      <c r="M85" s="635">
        <v>45689</v>
      </c>
      <c r="N85" s="635">
        <v>45838</v>
      </c>
      <c r="O85" s="656">
        <v>0.05</v>
      </c>
      <c r="P85" s="656">
        <v>0.13</v>
      </c>
      <c r="Q85" s="647">
        <v>0</v>
      </c>
      <c r="R85" s="648">
        <v>0</v>
      </c>
      <c r="S85" s="633" t="s">
        <v>90</v>
      </c>
      <c r="T85" s="638">
        <v>12135286</v>
      </c>
      <c r="U85" s="639" t="s">
        <v>91</v>
      </c>
      <c r="V85" s="639" t="s">
        <v>91</v>
      </c>
      <c r="W85" s="659">
        <v>0</v>
      </c>
      <c r="X85" s="308" t="s">
        <v>853</v>
      </c>
      <c r="Y85" s="308" t="s">
        <v>854</v>
      </c>
      <c r="Z85" s="308" t="s">
        <v>855</v>
      </c>
      <c r="AA85" s="332" t="s">
        <v>91</v>
      </c>
      <c r="AB85" s="601"/>
      <c r="AC85" s="112">
        <v>0.06</v>
      </c>
      <c r="AD85" s="602">
        <v>1</v>
      </c>
      <c r="AE85" s="241" t="s">
        <v>95</v>
      </c>
      <c r="AF85" s="145" t="s">
        <v>856</v>
      </c>
      <c r="AG85" s="145" t="s">
        <v>857</v>
      </c>
      <c r="AH85" s="242" t="s">
        <v>798</v>
      </c>
      <c r="AI85" s="80" t="s">
        <v>98</v>
      </c>
      <c r="AJ85" s="166">
        <v>12135286</v>
      </c>
      <c r="AK85" s="166">
        <v>3033828</v>
      </c>
      <c r="AL85" s="156">
        <v>160000000</v>
      </c>
      <c r="AM85" s="156">
        <v>26200000</v>
      </c>
      <c r="AN85" s="156" t="s">
        <v>780</v>
      </c>
      <c r="AO85" s="603"/>
      <c r="AP85" s="971">
        <v>0.13</v>
      </c>
      <c r="AQ85" s="972">
        <v>1</v>
      </c>
      <c r="AR85" s="973" t="s">
        <v>95</v>
      </c>
      <c r="AS85" s="1001" t="s">
        <v>858</v>
      </c>
      <c r="AT85" s="974" t="s">
        <v>859</v>
      </c>
      <c r="AU85" s="974" t="s">
        <v>101</v>
      </c>
      <c r="AV85" s="975" t="s">
        <v>100</v>
      </c>
      <c r="AW85" s="330">
        <v>12135286</v>
      </c>
      <c r="AX85" s="330">
        <v>6067500</v>
      </c>
      <c r="AY85" s="403">
        <v>160000000</v>
      </c>
      <c r="AZ85" s="404">
        <v>103825839</v>
      </c>
      <c r="BA85" s="405">
        <v>15925344</v>
      </c>
      <c r="BB85" s="603"/>
      <c r="BC85" s="926"/>
      <c r="BD85" s="927" t="s">
        <v>101</v>
      </c>
      <c r="BE85" s="928" t="s">
        <v>102</v>
      </c>
      <c r="BF85" s="930" t="s">
        <v>318</v>
      </c>
      <c r="BG85" s="930" t="s">
        <v>91</v>
      </c>
      <c r="BH85" s="930" t="s">
        <v>91</v>
      </c>
      <c r="BI85" s="932" t="s">
        <v>100</v>
      </c>
      <c r="BJ85" s="608">
        <v>12135286</v>
      </c>
      <c r="BK85" s="609">
        <v>12135286</v>
      </c>
      <c r="BL85" s="609">
        <f t="shared" si="30"/>
        <v>0</v>
      </c>
      <c r="BM85" s="609">
        <v>0</v>
      </c>
      <c r="BN85" s="609">
        <v>0</v>
      </c>
      <c r="BP85" s="971">
        <v>0.13</v>
      </c>
      <c r="BQ85" s="972">
        <v>1</v>
      </c>
      <c r="BR85" s="973" t="s">
        <v>95</v>
      </c>
      <c r="BS85" s="375" t="s">
        <v>318</v>
      </c>
      <c r="BT85" s="375" t="s">
        <v>91</v>
      </c>
      <c r="BU85" s="375" t="s">
        <v>91</v>
      </c>
      <c r="BV85" s="80" t="s">
        <v>100</v>
      </c>
    </row>
    <row r="86" spans="1:74" s="611" customFormat="1" ht="65.150000000000006" customHeight="1">
      <c r="A86" s="585"/>
      <c r="B86" s="629" t="s">
        <v>787</v>
      </c>
      <c r="C86" s="587" t="s">
        <v>860</v>
      </c>
      <c r="D86" s="630" t="s">
        <v>254</v>
      </c>
      <c r="E86" s="631" t="s">
        <v>789</v>
      </c>
      <c r="F86" s="630" t="s">
        <v>83</v>
      </c>
      <c r="G86" s="666">
        <v>1</v>
      </c>
      <c r="H86" s="630" t="s">
        <v>861</v>
      </c>
      <c r="I86" s="633" t="s">
        <v>85</v>
      </c>
      <c r="J86" s="633" t="s">
        <v>86</v>
      </c>
      <c r="K86" s="634" t="s">
        <v>862</v>
      </c>
      <c r="L86" s="634" t="s">
        <v>863</v>
      </c>
      <c r="M86" s="635">
        <v>45748</v>
      </c>
      <c r="N86" s="635" t="s">
        <v>864</v>
      </c>
      <c r="O86" s="656">
        <v>0</v>
      </c>
      <c r="P86" s="656">
        <v>0.33</v>
      </c>
      <c r="Q86" s="656">
        <v>0.66</v>
      </c>
      <c r="R86" s="657">
        <v>1</v>
      </c>
      <c r="S86" s="633" t="s">
        <v>90</v>
      </c>
      <c r="T86" s="638">
        <v>115679637</v>
      </c>
      <c r="U86" s="639" t="s">
        <v>91</v>
      </c>
      <c r="V86" s="639" t="s">
        <v>91</v>
      </c>
      <c r="W86" s="659">
        <v>0</v>
      </c>
      <c r="X86" s="308" t="s">
        <v>853</v>
      </c>
      <c r="Y86" s="308" t="s">
        <v>854</v>
      </c>
      <c r="Z86" s="308" t="s">
        <v>855</v>
      </c>
      <c r="AA86" s="332" t="s">
        <v>91</v>
      </c>
      <c r="AB86" s="601"/>
      <c r="AC86" s="112"/>
      <c r="AD86" s="602" t="s">
        <v>101</v>
      </c>
      <c r="AE86" s="241" t="s">
        <v>102</v>
      </c>
      <c r="AF86" s="145" t="s">
        <v>315</v>
      </c>
      <c r="AG86" s="145" t="s">
        <v>91</v>
      </c>
      <c r="AH86" s="242" t="s">
        <v>91</v>
      </c>
      <c r="AI86" s="80" t="s">
        <v>141</v>
      </c>
      <c r="AJ86" s="166">
        <v>0</v>
      </c>
      <c r="AK86" s="166">
        <v>0</v>
      </c>
      <c r="AL86" s="339">
        <v>160000000</v>
      </c>
      <c r="AM86" s="339">
        <v>26200000</v>
      </c>
      <c r="AN86" s="339" t="s">
        <v>780</v>
      </c>
      <c r="AO86" s="603"/>
      <c r="AP86" s="971">
        <v>0.33</v>
      </c>
      <c r="AQ86" s="972">
        <v>1</v>
      </c>
      <c r="AR86" s="973" t="s">
        <v>95</v>
      </c>
      <c r="AS86" s="974" t="s">
        <v>865</v>
      </c>
      <c r="AT86" s="974" t="s">
        <v>866</v>
      </c>
      <c r="AU86" s="978" t="s">
        <v>91</v>
      </c>
      <c r="AV86" s="975" t="s">
        <v>98</v>
      </c>
      <c r="AW86" s="406">
        <v>115679637</v>
      </c>
      <c r="AX86" s="406">
        <v>57856000</v>
      </c>
      <c r="AY86" s="403">
        <v>160000000</v>
      </c>
      <c r="AZ86" s="404">
        <v>103825839</v>
      </c>
      <c r="BA86" s="405">
        <v>15925344</v>
      </c>
      <c r="BB86" s="603"/>
      <c r="BC86" s="926">
        <v>0.66</v>
      </c>
      <c r="BD86" s="927">
        <v>1</v>
      </c>
      <c r="BE86" s="928" t="s">
        <v>95</v>
      </c>
      <c r="BF86" s="930" t="s">
        <v>867</v>
      </c>
      <c r="BG86" s="930" t="s">
        <v>868</v>
      </c>
      <c r="BH86" s="930" t="s">
        <v>91</v>
      </c>
      <c r="BI86" s="932" t="s">
        <v>98</v>
      </c>
      <c r="BJ86" s="684">
        <v>115679637</v>
      </c>
      <c r="BK86" s="618">
        <v>86759727</v>
      </c>
      <c r="BL86" s="609">
        <f t="shared" si="30"/>
        <v>0</v>
      </c>
      <c r="BM86" s="609">
        <v>0</v>
      </c>
      <c r="BN86" s="609">
        <v>0</v>
      </c>
      <c r="BP86" s="98">
        <v>1</v>
      </c>
      <c r="BQ86" s="77">
        <f t="shared" si="35"/>
        <v>1</v>
      </c>
      <c r="BR86" s="78" t="str">
        <f t="shared" si="36"/>
        <v>Avance satisfactorio</v>
      </c>
      <c r="BS86" s="1064" t="s">
        <v>869</v>
      </c>
      <c r="BT86" s="1064" t="s">
        <v>870</v>
      </c>
      <c r="BU86" s="375" t="s">
        <v>91</v>
      </c>
      <c r="BV86" s="80" t="str">
        <f t="shared" si="34"/>
        <v>Terminado</v>
      </c>
    </row>
    <row r="87" spans="1:74" s="611" customFormat="1" ht="50.15" customHeight="1">
      <c r="A87" s="585"/>
      <c r="B87" s="629" t="s">
        <v>787</v>
      </c>
      <c r="C87" s="587" t="s">
        <v>871</v>
      </c>
      <c r="D87" s="630" t="s">
        <v>254</v>
      </c>
      <c r="E87" s="631" t="s">
        <v>789</v>
      </c>
      <c r="F87" s="630" t="s">
        <v>83</v>
      </c>
      <c r="G87" s="666">
        <v>1</v>
      </c>
      <c r="H87" s="630" t="s">
        <v>872</v>
      </c>
      <c r="I87" s="633" t="s">
        <v>85</v>
      </c>
      <c r="J87" s="633" t="s">
        <v>86</v>
      </c>
      <c r="K87" s="634" t="s">
        <v>873</v>
      </c>
      <c r="L87" s="634" t="s">
        <v>874</v>
      </c>
      <c r="M87" s="635">
        <v>45748</v>
      </c>
      <c r="N87" s="635" t="s">
        <v>864</v>
      </c>
      <c r="O87" s="656">
        <v>0</v>
      </c>
      <c r="P87" s="656">
        <v>0.33</v>
      </c>
      <c r="Q87" s="656">
        <v>0.66</v>
      </c>
      <c r="R87" s="657">
        <v>1</v>
      </c>
      <c r="S87" s="633" t="s">
        <v>90</v>
      </c>
      <c r="T87" s="638">
        <v>46659488</v>
      </c>
      <c r="U87" s="639" t="s">
        <v>875</v>
      </c>
      <c r="V87" s="640" t="s">
        <v>876</v>
      </c>
      <c r="W87" s="641">
        <v>264000000.00000006</v>
      </c>
      <c r="X87" s="308" t="s">
        <v>853</v>
      </c>
      <c r="Y87" s="308" t="s">
        <v>854</v>
      </c>
      <c r="Z87" s="308" t="s">
        <v>855</v>
      </c>
      <c r="AA87" s="332" t="s">
        <v>91</v>
      </c>
      <c r="AB87" s="615"/>
      <c r="AC87" s="112"/>
      <c r="AD87" s="602" t="s">
        <v>101</v>
      </c>
      <c r="AE87" s="241" t="s">
        <v>102</v>
      </c>
      <c r="AF87" s="145" t="s">
        <v>315</v>
      </c>
      <c r="AG87" s="145" t="s">
        <v>91</v>
      </c>
      <c r="AH87" s="242" t="s">
        <v>91</v>
      </c>
      <c r="AI87" s="80" t="s">
        <v>141</v>
      </c>
      <c r="AJ87" s="166">
        <v>0</v>
      </c>
      <c r="AK87" s="166">
        <v>0</v>
      </c>
      <c r="AL87" s="339">
        <v>160000000</v>
      </c>
      <c r="AM87" s="339">
        <v>26200000</v>
      </c>
      <c r="AN87" s="339" t="s">
        <v>780</v>
      </c>
      <c r="AO87" s="603"/>
      <c r="AP87" s="971">
        <v>0.33</v>
      </c>
      <c r="AQ87" s="972">
        <v>1</v>
      </c>
      <c r="AR87" s="973" t="s">
        <v>95</v>
      </c>
      <c r="AS87" s="974" t="s">
        <v>877</v>
      </c>
      <c r="AT87" s="974" t="s">
        <v>878</v>
      </c>
      <c r="AU87" s="978" t="s">
        <v>91</v>
      </c>
      <c r="AV87" s="975" t="s">
        <v>98</v>
      </c>
      <c r="AW87" s="136">
        <v>46659488</v>
      </c>
      <c r="AX87" s="330">
        <v>23335098</v>
      </c>
      <c r="AY87" s="403">
        <v>160000000</v>
      </c>
      <c r="AZ87" s="404">
        <v>103825839</v>
      </c>
      <c r="BA87" s="405">
        <v>15925344</v>
      </c>
      <c r="BB87" s="603"/>
      <c r="BC87" s="926">
        <v>0.66</v>
      </c>
      <c r="BD87" s="927">
        <v>1</v>
      </c>
      <c r="BE87" s="928" t="s">
        <v>95</v>
      </c>
      <c r="BF87" s="930" t="s">
        <v>879</v>
      </c>
      <c r="BG87" s="930" t="s">
        <v>880</v>
      </c>
      <c r="BH87" s="930" t="s">
        <v>91</v>
      </c>
      <c r="BI87" s="932" t="s">
        <v>98</v>
      </c>
      <c r="BJ87" s="690">
        <v>46659488</v>
      </c>
      <c r="BK87" s="618">
        <v>34994258</v>
      </c>
      <c r="BL87" s="609">
        <f t="shared" si="30"/>
        <v>264000000.00000006</v>
      </c>
      <c r="BM87" s="609">
        <v>216640051.51799998</v>
      </c>
      <c r="BN87" s="609">
        <v>97401629.35800001</v>
      </c>
      <c r="BP87" s="98">
        <v>1</v>
      </c>
      <c r="BQ87" s="77">
        <f t="shared" si="35"/>
        <v>1</v>
      </c>
      <c r="BR87" s="78" t="str">
        <f t="shared" si="36"/>
        <v>Avance satisfactorio</v>
      </c>
      <c r="BS87" s="1064" t="s">
        <v>881</v>
      </c>
      <c r="BT87" s="1064" t="s">
        <v>882</v>
      </c>
      <c r="BU87" s="375" t="s">
        <v>91</v>
      </c>
      <c r="BV87" s="80" t="str">
        <f t="shared" si="34"/>
        <v>Terminado</v>
      </c>
    </row>
    <row r="88" spans="1:74" s="611" customFormat="1" ht="50.15" customHeight="1">
      <c r="A88" s="585"/>
      <c r="B88" s="629" t="s">
        <v>787</v>
      </c>
      <c r="C88" s="587" t="s">
        <v>883</v>
      </c>
      <c r="D88" s="630" t="s">
        <v>254</v>
      </c>
      <c r="E88" s="631" t="s">
        <v>789</v>
      </c>
      <c r="F88" s="630" t="s">
        <v>83</v>
      </c>
      <c r="G88" s="666">
        <v>1</v>
      </c>
      <c r="H88" s="630" t="s">
        <v>884</v>
      </c>
      <c r="I88" s="633" t="s">
        <v>85</v>
      </c>
      <c r="J88" s="633" t="s">
        <v>86</v>
      </c>
      <c r="K88" s="634" t="s">
        <v>885</v>
      </c>
      <c r="L88" s="634" t="s">
        <v>886</v>
      </c>
      <c r="M88" s="635">
        <v>45748</v>
      </c>
      <c r="N88" s="635" t="s">
        <v>864</v>
      </c>
      <c r="O88" s="647">
        <v>0</v>
      </c>
      <c r="P88" s="647">
        <v>0.33</v>
      </c>
      <c r="Q88" s="647">
        <v>0.66</v>
      </c>
      <c r="R88" s="648">
        <v>1</v>
      </c>
      <c r="S88" s="633" t="s">
        <v>90</v>
      </c>
      <c r="T88" s="638">
        <v>29269450</v>
      </c>
      <c r="U88" s="639" t="s">
        <v>875</v>
      </c>
      <c r="V88" s="640" t="s">
        <v>876</v>
      </c>
      <c r="W88" s="641">
        <v>264000000.00000006</v>
      </c>
      <c r="X88" s="308" t="s">
        <v>853</v>
      </c>
      <c r="Y88" s="308" t="s">
        <v>854</v>
      </c>
      <c r="Z88" s="308" t="s">
        <v>855</v>
      </c>
      <c r="AA88" s="332" t="s">
        <v>91</v>
      </c>
      <c r="AB88" s="615"/>
      <c r="AC88" s="112"/>
      <c r="AD88" s="602" t="s">
        <v>101</v>
      </c>
      <c r="AE88" s="241" t="s">
        <v>102</v>
      </c>
      <c r="AF88" s="145" t="s">
        <v>315</v>
      </c>
      <c r="AG88" s="145" t="s">
        <v>91</v>
      </c>
      <c r="AH88" s="242" t="s">
        <v>91</v>
      </c>
      <c r="AI88" s="80" t="s">
        <v>141</v>
      </c>
      <c r="AJ88" s="166">
        <v>0</v>
      </c>
      <c r="AK88" s="166">
        <v>0</v>
      </c>
      <c r="AL88" s="339">
        <v>160000000</v>
      </c>
      <c r="AM88" s="339">
        <v>26200000</v>
      </c>
      <c r="AN88" s="339" t="s">
        <v>780</v>
      </c>
      <c r="AO88" s="653"/>
      <c r="AP88" s="971">
        <v>0.15</v>
      </c>
      <c r="AQ88" s="972">
        <v>0</v>
      </c>
      <c r="AR88" s="973" t="s">
        <v>887</v>
      </c>
      <c r="AS88" s="974" t="s">
        <v>888</v>
      </c>
      <c r="AT88" s="974" t="s">
        <v>878</v>
      </c>
      <c r="AU88" s="974" t="s">
        <v>889</v>
      </c>
      <c r="AV88" s="975" t="s">
        <v>98</v>
      </c>
      <c r="AW88" s="136">
        <v>29269450</v>
      </c>
      <c r="AX88" s="330">
        <v>14635000</v>
      </c>
      <c r="AY88" s="403">
        <v>160000000</v>
      </c>
      <c r="AZ88" s="404">
        <v>103825839</v>
      </c>
      <c r="BA88" s="405">
        <v>15925344</v>
      </c>
      <c r="BB88" s="603"/>
      <c r="BC88" s="926">
        <v>0.66</v>
      </c>
      <c r="BD88" s="927">
        <v>1</v>
      </c>
      <c r="BE88" s="928" t="s">
        <v>95</v>
      </c>
      <c r="BF88" s="930" t="s">
        <v>890</v>
      </c>
      <c r="BG88" s="930" t="s">
        <v>891</v>
      </c>
      <c r="BH88" s="930" t="s">
        <v>91</v>
      </c>
      <c r="BI88" s="932" t="s">
        <v>98</v>
      </c>
      <c r="BJ88" s="690">
        <v>29269450</v>
      </c>
      <c r="BK88" s="618">
        <v>21951750</v>
      </c>
      <c r="BL88" s="609">
        <f t="shared" si="30"/>
        <v>264000000.00000006</v>
      </c>
      <c r="BM88" s="609">
        <v>216640051.51799998</v>
      </c>
      <c r="BN88" s="609">
        <v>97401629.35800001</v>
      </c>
      <c r="BP88" s="98">
        <v>1</v>
      </c>
      <c r="BQ88" s="77">
        <f t="shared" si="35"/>
        <v>1</v>
      </c>
      <c r="BR88" s="78" t="str">
        <f t="shared" si="36"/>
        <v>Avance satisfactorio</v>
      </c>
      <c r="BS88" s="1064" t="s">
        <v>892</v>
      </c>
      <c r="BT88" s="1064" t="s">
        <v>893</v>
      </c>
      <c r="BU88" s="375" t="s">
        <v>91</v>
      </c>
      <c r="BV88" s="80" t="str">
        <f t="shared" si="34"/>
        <v>Terminado</v>
      </c>
    </row>
    <row r="89" spans="1:74" s="611" customFormat="1" ht="50.15" customHeight="1">
      <c r="A89" s="585"/>
      <c r="B89" s="629" t="s">
        <v>787</v>
      </c>
      <c r="C89" s="587" t="s">
        <v>894</v>
      </c>
      <c r="D89" s="630" t="s">
        <v>254</v>
      </c>
      <c r="E89" s="631" t="s">
        <v>789</v>
      </c>
      <c r="F89" s="630" t="s">
        <v>83</v>
      </c>
      <c r="G89" s="666">
        <v>1</v>
      </c>
      <c r="H89" s="630" t="s">
        <v>895</v>
      </c>
      <c r="I89" s="633" t="s">
        <v>85</v>
      </c>
      <c r="J89" s="633" t="s">
        <v>86</v>
      </c>
      <c r="K89" s="634" t="s">
        <v>896</v>
      </c>
      <c r="L89" s="634" t="s">
        <v>897</v>
      </c>
      <c r="M89" s="635">
        <v>45689</v>
      </c>
      <c r="N89" s="635" t="s">
        <v>864</v>
      </c>
      <c r="O89" s="656">
        <v>0.2</v>
      </c>
      <c r="P89" s="656">
        <v>0.4</v>
      </c>
      <c r="Q89" s="656">
        <v>0.8</v>
      </c>
      <c r="R89" s="657">
        <v>1</v>
      </c>
      <c r="S89" s="633" t="s">
        <v>90</v>
      </c>
      <c r="T89" s="638">
        <v>30968817</v>
      </c>
      <c r="U89" s="639" t="s">
        <v>875</v>
      </c>
      <c r="V89" s="640" t="s">
        <v>876</v>
      </c>
      <c r="W89" s="641">
        <v>271999999.99999994</v>
      </c>
      <c r="X89" s="308" t="s">
        <v>853</v>
      </c>
      <c r="Y89" s="308" t="s">
        <v>854</v>
      </c>
      <c r="Z89" s="308" t="s">
        <v>855</v>
      </c>
      <c r="AA89" s="332" t="s">
        <v>91</v>
      </c>
      <c r="AB89" s="615"/>
      <c r="AC89" s="112">
        <v>0.2</v>
      </c>
      <c r="AD89" s="602">
        <v>1</v>
      </c>
      <c r="AE89" s="241" t="s">
        <v>95</v>
      </c>
      <c r="AF89" s="145" t="s">
        <v>898</v>
      </c>
      <c r="AG89" s="145" t="s">
        <v>899</v>
      </c>
      <c r="AH89" s="145" t="s">
        <v>900</v>
      </c>
      <c r="AI89" s="80" t="s">
        <v>98</v>
      </c>
      <c r="AJ89" s="166">
        <v>30968817</v>
      </c>
      <c r="AK89" s="166">
        <v>7742204</v>
      </c>
      <c r="AL89" s="157">
        <v>160000000</v>
      </c>
      <c r="AM89" s="157">
        <v>26200000</v>
      </c>
      <c r="AN89" s="157" t="s">
        <v>780</v>
      </c>
      <c r="AO89" s="653"/>
      <c r="AP89" s="971">
        <v>0.4</v>
      </c>
      <c r="AQ89" s="972">
        <v>1</v>
      </c>
      <c r="AR89" s="973" t="s">
        <v>95</v>
      </c>
      <c r="AS89" s="974" t="s">
        <v>901</v>
      </c>
      <c r="AT89" s="974" t="s">
        <v>902</v>
      </c>
      <c r="AU89" s="974" t="s">
        <v>101</v>
      </c>
      <c r="AV89" s="975" t="s">
        <v>98</v>
      </c>
      <c r="AW89" s="406">
        <v>30968817</v>
      </c>
      <c r="AX89" s="406">
        <v>15484408.5</v>
      </c>
      <c r="AY89" s="403">
        <v>160000000</v>
      </c>
      <c r="AZ89" s="404">
        <v>103825839</v>
      </c>
      <c r="BA89" s="405">
        <v>15925344</v>
      </c>
      <c r="BB89" s="603"/>
      <c r="BC89" s="926">
        <v>0.5</v>
      </c>
      <c r="BD89" s="927">
        <v>0.625</v>
      </c>
      <c r="BE89" s="928" t="s">
        <v>887</v>
      </c>
      <c r="BF89" s="930" t="s">
        <v>903</v>
      </c>
      <c r="BG89" s="930" t="s">
        <v>904</v>
      </c>
      <c r="BH89" s="930" t="s">
        <v>905</v>
      </c>
      <c r="BI89" s="932" t="s">
        <v>98</v>
      </c>
      <c r="BJ89" s="684">
        <v>30968817</v>
      </c>
      <c r="BK89" s="618">
        <v>23226612</v>
      </c>
      <c r="BL89" s="609">
        <f t="shared" si="30"/>
        <v>271999999.99999994</v>
      </c>
      <c r="BM89" s="609">
        <v>223204901.56399998</v>
      </c>
      <c r="BN89" s="609">
        <v>100353193.884</v>
      </c>
      <c r="BP89" s="98">
        <v>1</v>
      </c>
      <c r="BQ89" s="77">
        <f t="shared" si="35"/>
        <v>1</v>
      </c>
      <c r="BR89" s="78" t="str">
        <f t="shared" si="36"/>
        <v>Avance satisfactorio</v>
      </c>
      <c r="BS89" s="1064" t="s">
        <v>906</v>
      </c>
      <c r="BT89" s="1065" t="s">
        <v>907</v>
      </c>
      <c r="BU89" s="375" t="s">
        <v>91</v>
      </c>
      <c r="BV89" s="80" t="str">
        <f t="shared" si="34"/>
        <v>Terminado</v>
      </c>
    </row>
    <row r="90" spans="1:74" s="611" customFormat="1" ht="50.15" customHeight="1">
      <c r="A90" s="585"/>
      <c r="B90" s="629" t="s">
        <v>908</v>
      </c>
      <c r="C90" s="587" t="s">
        <v>909</v>
      </c>
      <c r="D90" s="588" t="s">
        <v>254</v>
      </c>
      <c r="E90" s="589" t="s">
        <v>789</v>
      </c>
      <c r="F90" s="588" t="s">
        <v>83</v>
      </c>
      <c r="G90" s="666">
        <v>1</v>
      </c>
      <c r="H90" s="591" t="s">
        <v>910</v>
      </c>
      <c r="I90" s="592" t="s">
        <v>85</v>
      </c>
      <c r="J90" s="592" t="s">
        <v>86</v>
      </c>
      <c r="K90" s="593" t="s">
        <v>911</v>
      </c>
      <c r="L90" s="593" t="s">
        <v>912</v>
      </c>
      <c r="M90" s="594">
        <v>45718</v>
      </c>
      <c r="N90" s="594" t="s">
        <v>156</v>
      </c>
      <c r="O90" s="664">
        <v>0.18</v>
      </c>
      <c r="P90" s="664">
        <v>0.45</v>
      </c>
      <c r="Q90" s="664">
        <v>0.72</v>
      </c>
      <c r="R90" s="665">
        <v>1</v>
      </c>
      <c r="S90" s="592" t="s">
        <v>90</v>
      </c>
      <c r="T90" s="598">
        <v>42983246</v>
      </c>
      <c r="U90" s="612" t="s">
        <v>157</v>
      </c>
      <c r="V90" s="613" t="s">
        <v>158</v>
      </c>
      <c r="W90" s="614">
        <v>102036880</v>
      </c>
      <c r="X90" s="308" t="s">
        <v>913</v>
      </c>
      <c r="Y90" s="308" t="s">
        <v>914</v>
      </c>
      <c r="Z90" s="308" t="s">
        <v>551</v>
      </c>
      <c r="AA90" s="332" t="s">
        <v>91</v>
      </c>
      <c r="AB90" s="615"/>
      <c r="AC90" s="112">
        <v>0.18</v>
      </c>
      <c r="AD90" s="602">
        <v>1</v>
      </c>
      <c r="AE90" s="241" t="s">
        <v>95</v>
      </c>
      <c r="AF90" s="145" t="s">
        <v>915</v>
      </c>
      <c r="AG90" s="145" t="s">
        <v>916</v>
      </c>
      <c r="AH90" s="242" t="s">
        <v>91</v>
      </c>
      <c r="AI90" s="80" t="s">
        <v>98</v>
      </c>
      <c r="AJ90" s="259">
        <v>42983246</v>
      </c>
      <c r="AK90" s="166">
        <v>7815136</v>
      </c>
      <c r="AL90" s="156">
        <v>441672029</v>
      </c>
      <c r="AM90" s="156">
        <v>218846312.5</v>
      </c>
      <c r="AN90" s="156">
        <v>14064776.5</v>
      </c>
      <c r="AO90" s="653"/>
      <c r="AP90" s="971">
        <v>0.45</v>
      </c>
      <c r="AQ90" s="972">
        <v>1</v>
      </c>
      <c r="AR90" s="973" t="s">
        <v>95</v>
      </c>
      <c r="AS90" s="974" t="s">
        <v>917</v>
      </c>
      <c r="AT90" s="1002" t="s">
        <v>916</v>
      </c>
      <c r="AU90" s="978" t="s">
        <v>91</v>
      </c>
      <c r="AV90" s="975" t="s">
        <v>98</v>
      </c>
      <c r="AW90" s="330">
        <v>42983246</v>
      </c>
      <c r="AX90" s="414">
        <v>11722703</v>
      </c>
      <c r="AY90" s="403">
        <v>441672029</v>
      </c>
      <c r="AZ90" s="404">
        <v>235976222</v>
      </c>
      <c r="BA90" s="405">
        <v>75606059</v>
      </c>
      <c r="BB90" s="603"/>
      <c r="BC90" s="926">
        <v>0.72</v>
      </c>
      <c r="BD90" s="927">
        <v>1</v>
      </c>
      <c r="BE90" s="928" t="s">
        <v>95</v>
      </c>
      <c r="BF90" s="930" t="s">
        <v>918</v>
      </c>
      <c r="BG90" s="930" t="s">
        <v>916</v>
      </c>
      <c r="BH90" s="930" t="s">
        <v>91</v>
      </c>
      <c r="BI90" s="932" t="s">
        <v>98</v>
      </c>
      <c r="BJ90" s="608">
        <v>42983246</v>
      </c>
      <c r="BK90" s="609">
        <v>31260543</v>
      </c>
      <c r="BL90" s="609">
        <f t="shared" si="30"/>
        <v>102036880</v>
      </c>
      <c r="BM90" s="609">
        <v>99254056</v>
      </c>
      <c r="BN90" s="609">
        <v>62149736</v>
      </c>
      <c r="BP90" s="98">
        <v>1</v>
      </c>
      <c r="BQ90" s="77">
        <f t="shared" si="35"/>
        <v>1</v>
      </c>
      <c r="BR90" s="78" t="str">
        <f t="shared" si="36"/>
        <v>Avance satisfactorio</v>
      </c>
      <c r="BS90" s="375" t="s">
        <v>919</v>
      </c>
      <c r="BT90" s="145" t="s">
        <v>916</v>
      </c>
      <c r="BU90" s="375" t="s">
        <v>91</v>
      </c>
      <c r="BV90" s="80" t="str">
        <f>IF($BP90&lt;1%,"Sin iniciar",IF($BP90&gt;=$G90,"Terminado","En gestión"))</f>
        <v>Terminado</v>
      </c>
    </row>
    <row r="91" spans="1:74" s="611" customFormat="1" ht="50.15" customHeight="1">
      <c r="A91" s="585"/>
      <c r="B91" s="586" t="s">
        <v>908</v>
      </c>
      <c r="C91" s="587" t="s">
        <v>920</v>
      </c>
      <c r="D91" s="588" t="s">
        <v>254</v>
      </c>
      <c r="E91" s="589" t="s">
        <v>789</v>
      </c>
      <c r="F91" s="588" t="s">
        <v>83</v>
      </c>
      <c r="G91" s="666">
        <v>1</v>
      </c>
      <c r="H91" s="591" t="s">
        <v>921</v>
      </c>
      <c r="I91" s="592" t="s">
        <v>85</v>
      </c>
      <c r="J91" s="592" t="s">
        <v>86</v>
      </c>
      <c r="K91" s="593" t="s">
        <v>922</v>
      </c>
      <c r="L91" s="593" t="s">
        <v>923</v>
      </c>
      <c r="M91" s="594">
        <v>45689</v>
      </c>
      <c r="N91" s="594" t="s">
        <v>156</v>
      </c>
      <c r="O91" s="664">
        <v>1</v>
      </c>
      <c r="P91" s="664">
        <v>1</v>
      </c>
      <c r="Q91" s="664">
        <v>1</v>
      </c>
      <c r="R91" s="665">
        <v>1</v>
      </c>
      <c r="S91" s="592" t="s">
        <v>90</v>
      </c>
      <c r="T91" s="598">
        <v>91557746</v>
      </c>
      <c r="U91" s="612" t="s">
        <v>157</v>
      </c>
      <c r="V91" s="613" t="s">
        <v>266</v>
      </c>
      <c r="W91" s="614">
        <v>163821825</v>
      </c>
      <c r="X91" s="308" t="s">
        <v>913</v>
      </c>
      <c r="Y91" s="308" t="s">
        <v>924</v>
      </c>
      <c r="Z91" s="308" t="s">
        <v>551</v>
      </c>
      <c r="AA91" s="332" t="s">
        <v>91</v>
      </c>
      <c r="AB91" s="615"/>
      <c r="AC91" s="112">
        <v>1</v>
      </c>
      <c r="AD91" s="602">
        <v>1</v>
      </c>
      <c r="AE91" s="241" t="s">
        <v>95</v>
      </c>
      <c r="AF91" s="145" t="s">
        <v>925</v>
      </c>
      <c r="AG91" s="380" t="s">
        <v>923</v>
      </c>
      <c r="AH91" s="242" t="s">
        <v>91</v>
      </c>
      <c r="AI91" s="80" t="s">
        <v>98</v>
      </c>
      <c r="AJ91" s="259">
        <v>91557746</v>
      </c>
      <c r="AK91" s="166">
        <v>22889436</v>
      </c>
      <c r="AL91" s="339">
        <v>441672029</v>
      </c>
      <c r="AM91" s="339">
        <v>218846312.5</v>
      </c>
      <c r="AN91" s="339">
        <v>14064776.5</v>
      </c>
      <c r="AO91" s="653"/>
      <c r="AP91" s="971">
        <v>1</v>
      </c>
      <c r="AQ91" s="972">
        <v>1</v>
      </c>
      <c r="AR91" s="973" t="s">
        <v>95</v>
      </c>
      <c r="AS91" s="974" t="s">
        <v>926</v>
      </c>
      <c r="AT91" s="1002" t="s">
        <v>923</v>
      </c>
      <c r="AU91" s="978" t="s">
        <v>91</v>
      </c>
      <c r="AV91" s="975" t="s">
        <v>98</v>
      </c>
      <c r="AW91" s="330">
        <v>91557746</v>
      </c>
      <c r="AX91" s="330">
        <v>22889436</v>
      </c>
      <c r="AY91" s="403">
        <v>441672029</v>
      </c>
      <c r="AZ91" s="404">
        <v>235976222</v>
      </c>
      <c r="BA91" s="405">
        <v>75606059</v>
      </c>
      <c r="BB91" s="603"/>
      <c r="BC91" s="926">
        <v>1</v>
      </c>
      <c r="BD91" s="927">
        <v>1</v>
      </c>
      <c r="BE91" s="928" t="s">
        <v>95</v>
      </c>
      <c r="BF91" s="930" t="s">
        <v>927</v>
      </c>
      <c r="BG91" s="941" t="s">
        <v>923</v>
      </c>
      <c r="BH91" s="930" t="s">
        <v>91</v>
      </c>
      <c r="BI91" s="932" t="s">
        <v>98</v>
      </c>
      <c r="BJ91" s="608">
        <v>91557746</v>
      </c>
      <c r="BK91" s="609">
        <v>68668309</v>
      </c>
      <c r="BL91" s="609">
        <f t="shared" si="30"/>
        <v>163821825</v>
      </c>
      <c r="BM91" s="609">
        <v>157206977.43754983</v>
      </c>
      <c r="BN91" s="609">
        <v>51883421</v>
      </c>
      <c r="BP91" s="98">
        <v>1</v>
      </c>
      <c r="BQ91" s="77">
        <f t="shared" si="35"/>
        <v>1</v>
      </c>
      <c r="BR91" s="78" t="str">
        <f t="shared" si="36"/>
        <v>Avance satisfactorio</v>
      </c>
      <c r="BS91" s="375" t="s">
        <v>928</v>
      </c>
      <c r="BT91" s="380" t="s">
        <v>923</v>
      </c>
      <c r="BU91" s="375" t="s">
        <v>91</v>
      </c>
      <c r="BV91" s="80" t="str">
        <f t="shared" si="34"/>
        <v>Terminado</v>
      </c>
    </row>
    <row r="92" spans="1:74" s="611" customFormat="1" ht="50.15" customHeight="1">
      <c r="A92" s="585"/>
      <c r="B92" s="1105" t="s">
        <v>908</v>
      </c>
      <c r="C92" s="1107" t="s">
        <v>929</v>
      </c>
      <c r="D92" s="1109" t="s">
        <v>254</v>
      </c>
      <c r="E92" s="1109" t="s">
        <v>789</v>
      </c>
      <c r="F92" s="1109" t="s">
        <v>83</v>
      </c>
      <c r="G92" s="1208">
        <v>1</v>
      </c>
      <c r="H92" s="1142" t="s">
        <v>930</v>
      </c>
      <c r="I92" s="1144" t="s">
        <v>85</v>
      </c>
      <c r="J92" s="1144" t="s">
        <v>86</v>
      </c>
      <c r="K92" s="1142" t="s">
        <v>931</v>
      </c>
      <c r="L92" s="1142" t="s">
        <v>932</v>
      </c>
      <c r="M92" s="1135">
        <v>45689</v>
      </c>
      <c r="N92" s="1135" t="s">
        <v>156</v>
      </c>
      <c r="O92" s="1172">
        <v>0.25</v>
      </c>
      <c r="P92" s="1172">
        <v>0.35</v>
      </c>
      <c r="Q92" s="1172">
        <v>0.55000000000000004</v>
      </c>
      <c r="R92" s="1174">
        <v>1</v>
      </c>
      <c r="S92" s="1141" t="s">
        <v>90</v>
      </c>
      <c r="T92" s="1128">
        <v>64205820</v>
      </c>
      <c r="U92" s="1201" t="s">
        <v>157</v>
      </c>
      <c r="V92" s="613" t="s">
        <v>266</v>
      </c>
      <c r="W92" s="614">
        <v>209451000</v>
      </c>
      <c r="X92" s="1212" t="s">
        <v>913</v>
      </c>
      <c r="Y92" s="1212" t="s">
        <v>933</v>
      </c>
      <c r="Z92" s="1212" t="s">
        <v>551</v>
      </c>
      <c r="AA92" s="1214" t="s">
        <v>91</v>
      </c>
      <c r="AB92" s="615"/>
      <c r="AC92" s="1176">
        <v>0.25</v>
      </c>
      <c r="AD92" s="1164">
        <v>1</v>
      </c>
      <c r="AE92" s="1263" t="s">
        <v>95</v>
      </c>
      <c r="AF92" s="1292" t="s">
        <v>934</v>
      </c>
      <c r="AG92" s="1292" t="s">
        <v>935</v>
      </c>
      <c r="AH92" s="1250" t="s">
        <v>91</v>
      </c>
      <c r="AI92" s="1253" t="s">
        <v>98</v>
      </c>
      <c r="AJ92" s="1256">
        <v>64205820</v>
      </c>
      <c r="AK92" s="1256">
        <v>16051455</v>
      </c>
      <c r="AL92" s="1256">
        <v>54496970</v>
      </c>
      <c r="AM92" s="1256">
        <v>54496970</v>
      </c>
      <c r="AN92" s="1256" t="s">
        <v>780</v>
      </c>
      <c r="AO92" s="603"/>
      <c r="AP92" s="1191">
        <v>0.35</v>
      </c>
      <c r="AQ92" s="1150">
        <v>1</v>
      </c>
      <c r="AR92" s="1289" t="s">
        <v>95</v>
      </c>
      <c r="AS92" s="1278" t="s">
        <v>936</v>
      </c>
      <c r="AT92" s="1278" t="s">
        <v>937</v>
      </c>
      <c r="AU92" s="1281" t="s">
        <v>91</v>
      </c>
      <c r="AV92" s="1284" t="s">
        <v>98</v>
      </c>
      <c r="AW92" s="1256">
        <v>64205820</v>
      </c>
      <c r="AX92" s="1256">
        <v>16051455</v>
      </c>
      <c r="AY92" s="1256">
        <v>54496970</v>
      </c>
      <c r="AZ92" s="1256">
        <v>54496970</v>
      </c>
      <c r="BA92" s="1256">
        <v>13376529</v>
      </c>
      <c r="BB92" s="653"/>
      <c r="BC92" s="1195">
        <v>0.55000000000000004</v>
      </c>
      <c r="BD92" s="1182">
        <v>1</v>
      </c>
      <c r="BE92" s="1184" t="s">
        <v>95</v>
      </c>
      <c r="BF92" s="1154" t="s">
        <v>938</v>
      </c>
      <c r="BG92" s="1154" t="s">
        <v>939</v>
      </c>
      <c r="BH92" s="1154" t="s">
        <v>91</v>
      </c>
      <c r="BI92" s="1189" t="s">
        <v>98</v>
      </c>
      <c r="BJ92" s="1227">
        <v>64205820</v>
      </c>
      <c r="BK92" s="1227">
        <v>48154365</v>
      </c>
      <c r="BL92" s="609">
        <f t="shared" si="30"/>
        <v>209451000</v>
      </c>
      <c r="BM92" s="609">
        <v>205890048.91178334</v>
      </c>
      <c r="BN92" s="609">
        <v>112307466</v>
      </c>
      <c r="BP92" s="1199">
        <v>1</v>
      </c>
      <c r="BQ92" s="1485">
        <f t="shared" si="35"/>
        <v>1</v>
      </c>
      <c r="BR92" s="1489" t="str">
        <f t="shared" si="36"/>
        <v>Avance satisfactorio</v>
      </c>
      <c r="BS92" s="1478" t="s">
        <v>940</v>
      </c>
      <c r="BT92" s="1478" t="s">
        <v>941</v>
      </c>
      <c r="BU92" s="1478" t="s">
        <v>91</v>
      </c>
      <c r="BV92" s="1102" t="str">
        <f t="shared" si="34"/>
        <v>Terminado</v>
      </c>
    </row>
    <row r="93" spans="1:74" s="611" customFormat="1" ht="50.15" customHeight="1">
      <c r="A93" s="585"/>
      <c r="B93" s="1301"/>
      <c r="C93" s="1246"/>
      <c r="D93" s="1302"/>
      <c r="E93" s="1302"/>
      <c r="F93" s="1302"/>
      <c r="G93" s="1248"/>
      <c r="H93" s="1306"/>
      <c r="I93" s="1307"/>
      <c r="J93" s="1307"/>
      <c r="K93" s="1306"/>
      <c r="L93" s="1306"/>
      <c r="M93" s="1303"/>
      <c r="N93" s="1303"/>
      <c r="O93" s="1304"/>
      <c r="P93" s="1304"/>
      <c r="Q93" s="1304"/>
      <c r="R93" s="1305"/>
      <c r="S93" s="1141"/>
      <c r="T93" s="1128"/>
      <c r="U93" s="1201"/>
      <c r="V93" s="613" t="s">
        <v>158</v>
      </c>
      <c r="W93" s="614">
        <v>132385352.67000002</v>
      </c>
      <c r="X93" s="1259"/>
      <c r="Y93" s="1259"/>
      <c r="Z93" s="1259"/>
      <c r="AA93" s="1260"/>
      <c r="AB93" s="615"/>
      <c r="AC93" s="1261"/>
      <c r="AD93" s="1262"/>
      <c r="AE93" s="1264"/>
      <c r="AF93" s="1293"/>
      <c r="AG93" s="1293"/>
      <c r="AH93" s="1251"/>
      <c r="AI93" s="1254"/>
      <c r="AJ93" s="1257"/>
      <c r="AK93" s="1257"/>
      <c r="AL93" s="1257"/>
      <c r="AM93" s="1257"/>
      <c r="AN93" s="1257"/>
      <c r="AO93" s="603"/>
      <c r="AP93" s="1287"/>
      <c r="AQ93" s="1288"/>
      <c r="AR93" s="1290"/>
      <c r="AS93" s="1279"/>
      <c r="AT93" s="1279"/>
      <c r="AU93" s="1282"/>
      <c r="AV93" s="1285"/>
      <c r="AW93" s="1257"/>
      <c r="AX93" s="1257"/>
      <c r="AY93" s="1257"/>
      <c r="AZ93" s="1257"/>
      <c r="BA93" s="1257"/>
      <c r="BB93" s="653"/>
      <c r="BC93" s="1275"/>
      <c r="BD93" s="1276"/>
      <c r="BE93" s="1277"/>
      <c r="BF93" s="1186"/>
      <c r="BG93" s="1186"/>
      <c r="BH93" s="1186"/>
      <c r="BI93" s="1270"/>
      <c r="BJ93" s="1274"/>
      <c r="BK93" s="1274"/>
      <c r="BL93" s="609">
        <f t="shared" si="30"/>
        <v>132385352.67000002</v>
      </c>
      <c r="BM93" s="609">
        <v>101574600</v>
      </c>
      <c r="BN93" s="609">
        <v>67317756</v>
      </c>
      <c r="BP93" s="1506"/>
      <c r="BQ93" s="1507"/>
      <c r="BR93" s="1508"/>
      <c r="BS93" s="1482"/>
      <c r="BT93" s="1482"/>
      <c r="BU93" s="1482"/>
      <c r="BV93" s="1103"/>
    </row>
    <row r="94" spans="1:74" s="611" customFormat="1" ht="50.15" customHeight="1">
      <c r="A94" s="585"/>
      <c r="B94" s="1106"/>
      <c r="C94" s="1108"/>
      <c r="D94" s="1110"/>
      <c r="E94" s="1110"/>
      <c r="F94" s="1110"/>
      <c r="G94" s="1209"/>
      <c r="H94" s="1143"/>
      <c r="I94" s="1145"/>
      <c r="J94" s="1145"/>
      <c r="K94" s="1143"/>
      <c r="L94" s="1143"/>
      <c r="M94" s="1136"/>
      <c r="N94" s="1136"/>
      <c r="O94" s="1173"/>
      <c r="P94" s="1173"/>
      <c r="Q94" s="1173"/>
      <c r="R94" s="1175"/>
      <c r="S94" s="1141"/>
      <c r="T94" s="1128"/>
      <c r="U94" s="1201"/>
      <c r="V94" s="613" t="s">
        <v>942</v>
      </c>
      <c r="W94" s="614">
        <v>54496970</v>
      </c>
      <c r="X94" s="1213"/>
      <c r="Y94" s="1213"/>
      <c r="Z94" s="1213"/>
      <c r="AA94" s="1215"/>
      <c r="AB94" s="615"/>
      <c r="AC94" s="1177"/>
      <c r="AD94" s="1165"/>
      <c r="AE94" s="1265"/>
      <c r="AF94" s="1294"/>
      <c r="AG94" s="1294"/>
      <c r="AH94" s="1252"/>
      <c r="AI94" s="1255"/>
      <c r="AJ94" s="1258"/>
      <c r="AK94" s="1258"/>
      <c r="AL94" s="1258"/>
      <c r="AM94" s="1258"/>
      <c r="AN94" s="1258"/>
      <c r="AO94" s="603"/>
      <c r="AP94" s="1192"/>
      <c r="AQ94" s="1151"/>
      <c r="AR94" s="1291"/>
      <c r="AS94" s="1280"/>
      <c r="AT94" s="1280"/>
      <c r="AU94" s="1283"/>
      <c r="AV94" s="1286"/>
      <c r="AW94" s="1258"/>
      <c r="AX94" s="1258"/>
      <c r="AY94" s="1258"/>
      <c r="AZ94" s="1258"/>
      <c r="BA94" s="1258"/>
      <c r="BB94" s="653"/>
      <c r="BC94" s="1196"/>
      <c r="BD94" s="1183"/>
      <c r="BE94" s="1185"/>
      <c r="BF94" s="1155"/>
      <c r="BG94" s="1155"/>
      <c r="BH94" s="1155"/>
      <c r="BI94" s="1190"/>
      <c r="BJ94" s="1228"/>
      <c r="BK94" s="1228"/>
      <c r="BL94" s="609">
        <f t="shared" si="30"/>
        <v>54496970</v>
      </c>
      <c r="BM94" s="609">
        <v>54496970</v>
      </c>
      <c r="BN94" s="609">
        <v>28239339</v>
      </c>
      <c r="BP94" s="1200"/>
      <c r="BQ94" s="1494"/>
      <c r="BR94" s="1496"/>
      <c r="BS94" s="1479"/>
      <c r="BT94" s="1479"/>
      <c r="BU94" s="1479"/>
      <c r="BV94" s="1104"/>
    </row>
    <row r="95" spans="1:74" s="611" customFormat="1" ht="50.15" customHeight="1">
      <c r="A95" s="585"/>
      <c r="B95" s="1105" t="s">
        <v>908</v>
      </c>
      <c r="C95" s="1107" t="s">
        <v>943</v>
      </c>
      <c r="D95" s="1109" t="s">
        <v>254</v>
      </c>
      <c r="E95" s="1109" t="s">
        <v>789</v>
      </c>
      <c r="F95" s="1109" t="s">
        <v>83</v>
      </c>
      <c r="G95" s="1208">
        <v>1</v>
      </c>
      <c r="H95" s="1142" t="s">
        <v>944</v>
      </c>
      <c r="I95" s="1144" t="s">
        <v>85</v>
      </c>
      <c r="J95" s="1144" t="s">
        <v>86</v>
      </c>
      <c r="K95" s="1142" t="s">
        <v>945</v>
      </c>
      <c r="L95" s="1142" t="s">
        <v>946</v>
      </c>
      <c r="M95" s="1135">
        <v>45749</v>
      </c>
      <c r="N95" s="1135" t="s">
        <v>156</v>
      </c>
      <c r="O95" s="1172">
        <v>0</v>
      </c>
      <c r="P95" s="1172">
        <v>0.3</v>
      </c>
      <c r="Q95" s="1172">
        <v>0.7</v>
      </c>
      <c r="R95" s="1174">
        <v>1</v>
      </c>
      <c r="S95" s="1141" t="s">
        <v>90</v>
      </c>
      <c r="T95" s="1128">
        <v>53740313</v>
      </c>
      <c r="U95" s="1201" t="s">
        <v>157</v>
      </c>
      <c r="V95" s="613" t="s">
        <v>266</v>
      </c>
      <c r="W95" s="614">
        <v>565893286.66890001</v>
      </c>
      <c r="X95" s="1212" t="s">
        <v>913</v>
      </c>
      <c r="Y95" s="1212" t="s">
        <v>947</v>
      </c>
      <c r="Z95" s="1212" t="s">
        <v>551</v>
      </c>
      <c r="AA95" s="1214" t="s">
        <v>91</v>
      </c>
      <c r="AB95" s="615"/>
      <c r="AC95" s="1176"/>
      <c r="AD95" s="1164" t="s">
        <v>101</v>
      </c>
      <c r="AE95" s="1166" t="s">
        <v>102</v>
      </c>
      <c r="AF95" s="1168" t="s">
        <v>315</v>
      </c>
      <c r="AG95" s="1168" t="s">
        <v>91</v>
      </c>
      <c r="AH95" s="1170" t="s">
        <v>91</v>
      </c>
      <c r="AI95" s="1098" t="s">
        <v>141</v>
      </c>
      <c r="AJ95" s="1160">
        <v>0</v>
      </c>
      <c r="AK95" s="1160">
        <v>0</v>
      </c>
      <c r="AL95" s="1146">
        <v>299315566</v>
      </c>
      <c r="AM95" s="1146">
        <v>252408840</v>
      </c>
      <c r="AN95" s="1146">
        <v>15438529</v>
      </c>
      <c r="AO95" s="603"/>
      <c r="AP95" s="1191">
        <v>0.3</v>
      </c>
      <c r="AQ95" s="1150">
        <v>1</v>
      </c>
      <c r="AR95" s="1152" t="s">
        <v>95</v>
      </c>
      <c r="AS95" s="1154" t="s">
        <v>948</v>
      </c>
      <c r="AT95" s="1154" t="s">
        <v>949</v>
      </c>
      <c r="AU95" s="1156" t="s">
        <v>91</v>
      </c>
      <c r="AV95" s="1158" t="s">
        <v>98</v>
      </c>
      <c r="AW95" s="1160">
        <v>53740313</v>
      </c>
      <c r="AX95" s="1160">
        <v>26870156</v>
      </c>
      <c r="AY95" s="1146">
        <v>299315566</v>
      </c>
      <c r="AZ95" s="1146">
        <v>253211480</v>
      </c>
      <c r="BA95" s="1146">
        <v>92900997</v>
      </c>
      <c r="BB95" s="653"/>
      <c r="BC95" s="1195">
        <v>0.7</v>
      </c>
      <c r="BD95" s="1182">
        <v>1</v>
      </c>
      <c r="BE95" s="1184" t="s">
        <v>95</v>
      </c>
      <c r="BF95" s="1154" t="s">
        <v>950</v>
      </c>
      <c r="BG95" s="1154" t="s">
        <v>951</v>
      </c>
      <c r="BH95" s="1154" t="s">
        <v>91</v>
      </c>
      <c r="BI95" s="1189" t="s">
        <v>98</v>
      </c>
      <c r="BJ95" s="1227">
        <v>53740313</v>
      </c>
      <c r="BK95" s="1227">
        <v>40305234</v>
      </c>
      <c r="BL95" s="609">
        <f t="shared" si="30"/>
        <v>565893286.66890001</v>
      </c>
      <c r="BM95" s="609">
        <v>562722314.54652333</v>
      </c>
      <c r="BN95" s="609">
        <v>110754886.89</v>
      </c>
      <c r="BP95" s="1199">
        <v>1</v>
      </c>
      <c r="BQ95" s="1485">
        <f t="shared" ref="BQ95" si="37">+IF($BP95=0,"No Aplica",IF($BP95/$R95&gt;=100%,100%,$BP95/$R95))</f>
        <v>1</v>
      </c>
      <c r="BR95" s="1489" t="str">
        <f t="shared" ref="BR95" si="38">IF(ISTEXT(BQ95),"No reporta avance en el periodo",IF(BQ95&lt;=69%,"Avance insuficiente",IF(BQ95&gt;95%,"Avance satisfactorio",IF(BQ95&gt;70%,"Avance suficiente",IF(BQ95&lt;94%,"Avance suficiente",0)))))</f>
        <v>Avance satisfactorio</v>
      </c>
      <c r="BS95" s="1478" t="s">
        <v>952</v>
      </c>
      <c r="BT95" s="1168" t="s">
        <v>951</v>
      </c>
      <c r="BU95" s="1478" t="s">
        <v>91</v>
      </c>
      <c r="BV95" s="1102" t="str">
        <f t="shared" ref="BV95" si="39">IF($BP95&lt;1%,"Sin iniciar",IF($BP95&gt;=$G95,"Terminado","En gestión"))</f>
        <v>Terminado</v>
      </c>
    </row>
    <row r="96" spans="1:74" s="611" customFormat="1" ht="50.15" customHeight="1">
      <c r="A96" s="585"/>
      <c r="B96" s="1106"/>
      <c r="C96" s="1108"/>
      <c r="D96" s="1110"/>
      <c r="E96" s="1110"/>
      <c r="F96" s="1110"/>
      <c r="G96" s="1209"/>
      <c r="H96" s="1143"/>
      <c r="I96" s="1145"/>
      <c r="J96" s="1145"/>
      <c r="K96" s="1143"/>
      <c r="L96" s="1143"/>
      <c r="M96" s="1136"/>
      <c r="N96" s="1136"/>
      <c r="O96" s="1173"/>
      <c r="P96" s="1173"/>
      <c r="Q96" s="1173"/>
      <c r="R96" s="1175"/>
      <c r="S96" s="1141"/>
      <c r="T96" s="1128"/>
      <c r="U96" s="1201"/>
      <c r="V96" s="613" t="s">
        <v>158</v>
      </c>
      <c r="W96" s="614">
        <v>64893333.329999998</v>
      </c>
      <c r="X96" s="1213"/>
      <c r="Y96" s="1213"/>
      <c r="Z96" s="1213"/>
      <c r="AA96" s="1215"/>
      <c r="AB96" s="615"/>
      <c r="AC96" s="1177"/>
      <c r="AD96" s="1165"/>
      <c r="AE96" s="1167"/>
      <c r="AF96" s="1169"/>
      <c r="AG96" s="1169"/>
      <c r="AH96" s="1171"/>
      <c r="AI96" s="1099"/>
      <c r="AJ96" s="1161"/>
      <c r="AK96" s="1161"/>
      <c r="AL96" s="1147"/>
      <c r="AM96" s="1147"/>
      <c r="AN96" s="1147"/>
      <c r="AO96" s="603"/>
      <c r="AP96" s="1192"/>
      <c r="AQ96" s="1151"/>
      <c r="AR96" s="1153"/>
      <c r="AS96" s="1155"/>
      <c r="AT96" s="1155"/>
      <c r="AU96" s="1157"/>
      <c r="AV96" s="1159"/>
      <c r="AW96" s="1161"/>
      <c r="AX96" s="1161"/>
      <c r="AY96" s="1147"/>
      <c r="AZ96" s="1147"/>
      <c r="BA96" s="1147"/>
      <c r="BB96" s="653"/>
      <c r="BC96" s="1196"/>
      <c r="BD96" s="1183"/>
      <c r="BE96" s="1185"/>
      <c r="BF96" s="1155"/>
      <c r="BG96" s="1155"/>
      <c r="BH96" s="1155"/>
      <c r="BI96" s="1190"/>
      <c r="BJ96" s="1228"/>
      <c r="BK96" s="1228"/>
      <c r="BL96" s="609">
        <f t="shared" si="30"/>
        <v>64893333.329999998</v>
      </c>
      <c r="BM96" s="609">
        <v>49600000</v>
      </c>
      <c r="BN96" s="609">
        <v>40093333</v>
      </c>
      <c r="BP96" s="1200"/>
      <c r="BQ96" s="1494"/>
      <c r="BR96" s="1496"/>
      <c r="BS96" s="1479"/>
      <c r="BT96" s="1169"/>
      <c r="BU96" s="1479"/>
      <c r="BV96" s="1104"/>
    </row>
    <row r="97" spans="1:74" s="611" customFormat="1" ht="65.150000000000006" customHeight="1">
      <c r="A97" s="585"/>
      <c r="B97" s="629" t="s">
        <v>953</v>
      </c>
      <c r="C97" s="587" t="s">
        <v>954</v>
      </c>
      <c r="D97" s="691" t="s">
        <v>254</v>
      </c>
      <c r="E97" s="692" t="s">
        <v>789</v>
      </c>
      <c r="F97" s="691" t="s">
        <v>83</v>
      </c>
      <c r="G97" s="688">
        <v>3</v>
      </c>
      <c r="H97" s="630" t="s">
        <v>955</v>
      </c>
      <c r="I97" s="633" t="s">
        <v>85</v>
      </c>
      <c r="J97" s="633" t="s">
        <v>153</v>
      </c>
      <c r="K97" s="634" t="s">
        <v>956</v>
      </c>
      <c r="L97" s="634" t="s">
        <v>957</v>
      </c>
      <c r="M97" s="635">
        <v>45689</v>
      </c>
      <c r="N97" s="635" t="s">
        <v>308</v>
      </c>
      <c r="O97" s="636">
        <v>1</v>
      </c>
      <c r="P97" s="636">
        <v>2</v>
      </c>
      <c r="Q97" s="636">
        <v>3</v>
      </c>
      <c r="R97" s="637">
        <v>0</v>
      </c>
      <c r="S97" s="633" t="s">
        <v>90</v>
      </c>
      <c r="T97" s="638">
        <v>7236341</v>
      </c>
      <c r="U97" s="639" t="s">
        <v>91</v>
      </c>
      <c r="V97" s="639" t="s">
        <v>91</v>
      </c>
      <c r="W97" s="659">
        <v>0</v>
      </c>
      <c r="X97" s="308" t="s">
        <v>958</v>
      </c>
      <c r="Y97" s="308" t="s">
        <v>351</v>
      </c>
      <c r="Z97" s="308" t="s">
        <v>560</v>
      </c>
      <c r="AA97" s="332" t="s">
        <v>91</v>
      </c>
      <c r="AB97" s="601"/>
      <c r="AC97" s="113">
        <v>1</v>
      </c>
      <c r="AD97" s="602">
        <v>1</v>
      </c>
      <c r="AE97" s="241" t="s">
        <v>95</v>
      </c>
      <c r="AF97" s="145" t="s">
        <v>959</v>
      </c>
      <c r="AG97" s="145" t="s">
        <v>960</v>
      </c>
      <c r="AH97" s="242" t="s">
        <v>91</v>
      </c>
      <c r="AI97" s="80" t="s">
        <v>98</v>
      </c>
      <c r="AJ97" s="268">
        <v>7236341</v>
      </c>
      <c r="AK97" s="268">
        <v>2387993</v>
      </c>
      <c r="AL97" s="357">
        <v>1831849513</v>
      </c>
      <c r="AM97" s="357">
        <v>1660669525</v>
      </c>
      <c r="AN97" s="357">
        <v>208168035</v>
      </c>
      <c r="AO97" s="603"/>
      <c r="AP97" s="1000">
        <v>3</v>
      </c>
      <c r="AQ97" s="972">
        <v>1</v>
      </c>
      <c r="AR97" s="973" t="s">
        <v>95</v>
      </c>
      <c r="AS97" s="978" t="s">
        <v>961</v>
      </c>
      <c r="AT97" s="1003" t="s">
        <v>962</v>
      </c>
      <c r="AU97" s="978" t="s">
        <v>91</v>
      </c>
      <c r="AV97" s="975" t="s">
        <v>100</v>
      </c>
      <c r="AW97" s="136">
        <v>7236341</v>
      </c>
      <c r="AX97" s="136">
        <v>7236341</v>
      </c>
      <c r="AY97" s="403">
        <v>1781719897</v>
      </c>
      <c r="AZ97" s="404">
        <v>1646093615</v>
      </c>
      <c r="BA97" s="405">
        <v>665741906</v>
      </c>
      <c r="BB97" s="603"/>
      <c r="BC97" s="926"/>
      <c r="BD97" s="927" t="s">
        <v>101</v>
      </c>
      <c r="BE97" s="928" t="s">
        <v>102</v>
      </c>
      <c r="BF97" s="930" t="s">
        <v>963</v>
      </c>
      <c r="BG97" s="930" t="s">
        <v>91</v>
      </c>
      <c r="BH97" s="930" t="s">
        <v>91</v>
      </c>
      <c r="BI97" s="932" t="s">
        <v>100</v>
      </c>
      <c r="BJ97" s="693">
        <v>7236341</v>
      </c>
      <c r="BK97" s="693">
        <v>7236341</v>
      </c>
      <c r="BL97" s="609">
        <f t="shared" si="30"/>
        <v>0</v>
      </c>
      <c r="BM97" s="609">
        <v>0</v>
      </c>
      <c r="BN97" s="609">
        <v>0</v>
      </c>
      <c r="BP97" s="1000">
        <v>3</v>
      </c>
      <c r="BQ97" s="972">
        <v>1</v>
      </c>
      <c r="BR97" s="973" t="s">
        <v>95</v>
      </c>
      <c r="BS97" s="1049" t="s">
        <v>318</v>
      </c>
      <c r="BT97" s="1049" t="s">
        <v>91</v>
      </c>
      <c r="BU97" s="1049" t="s">
        <v>91</v>
      </c>
      <c r="BV97" s="607" t="s">
        <v>100</v>
      </c>
    </row>
    <row r="98" spans="1:74" s="611" customFormat="1" ht="50.15" customHeight="1">
      <c r="A98" s="585"/>
      <c r="B98" s="629" t="s">
        <v>953</v>
      </c>
      <c r="C98" s="587" t="s">
        <v>964</v>
      </c>
      <c r="D98" s="691" t="s">
        <v>254</v>
      </c>
      <c r="E98" s="692" t="s">
        <v>789</v>
      </c>
      <c r="F98" s="691" t="s">
        <v>83</v>
      </c>
      <c r="G98" s="666">
        <v>1</v>
      </c>
      <c r="H98" s="630" t="s">
        <v>965</v>
      </c>
      <c r="I98" s="633" t="s">
        <v>85</v>
      </c>
      <c r="J98" s="633" t="s">
        <v>86</v>
      </c>
      <c r="K98" s="634" t="s">
        <v>966</v>
      </c>
      <c r="L98" s="634" t="s">
        <v>967</v>
      </c>
      <c r="M98" s="635">
        <v>45749</v>
      </c>
      <c r="N98" s="635" t="s">
        <v>156</v>
      </c>
      <c r="O98" s="647">
        <v>0</v>
      </c>
      <c r="P98" s="647">
        <v>0.1</v>
      </c>
      <c r="Q98" s="647">
        <v>0.5</v>
      </c>
      <c r="R98" s="648">
        <v>1</v>
      </c>
      <c r="S98" s="633" t="s">
        <v>90</v>
      </c>
      <c r="T98" s="638">
        <v>25971696</v>
      </c>
      <c r="U98" s="639" t="s">
        <v>157</v>
      </c>
      <c r="V98" s="640" t="s">
        <v>266</v>
      </c>
      <c r="W98" s="641">
        <v>725697849.50109994</v>
      </c>
      <c r="X98" s="308" t="s">
        <v>958</v>
      </c>
      <c r="Y98" s="308" t="s">
        <v>351</v>
      </c>
      <c r="Z98" s="308" t="s">
        <v>560</v>
      </c>
      <c r="AA98" s="332" t="s">
        <v>91</v>
      </c>
      <c r="AB98" s="615"/>
      <c r="AC98" s="112"/>
      <c r="AD98" s="602" t="s">
        <v>101</v>
      </c>
      <c r="AE98" s="241" t="s">
        <v>102</v>
      </c>
      <c r="AF98" s="145" t="s">
        <v>315</v>
      </c>
      <c r="AG98" s="145" t="s">
        <v>91</v>
      </c>
      <c r="AH98" s="242" t="s">
        <v>91</v>
      </c>
      <c r="AI98" s="80" t="s">
        <v>141</v>
      </c>
      <c r="AJ98" s="166">
        <v>0</v>
      </c>
      <c r="AK98" s="166">
        <v>0</v>
      </c>
      <c r="AL98" s="358">
        <v>196581053</v>
      </c>
      <c r="AM98" s="358">
        <v>149584444</v>
      </c>
      <c r="AN98" s="358">
        <v>22503111</v>
      </c>
      <c r="AO98" s="603"/>
      <c r="AP98" s="971">
        <v>1</v>
      </c>
      <c r="AQ98" s="972">
        <v>1</v>
      </c>
      <c r="AR98" s="973" t="s">
        <v>95</v>
      </c>
      <c r="AS98" s="978" t="s">
        <v>968</v>
      </c>
      <c r="AT98" s="1004" t="s">
        <v>969</v>
      </c>
      <c r="AU98" s="978" t="s">
        <v>91</v>
      </c>
      <c r="AV98" s="975" t="s">
        <v>100</v>
      </c>
      <c r="AW98" s="136">
        <v>25971696</v>
      </c>
      <c r="AX98" s="136">
        <v>25971696</v>
      </c>
      <c r="AY98" s="403">
        <v>221645861</v>
      </c>
      <c r="AZ98" s="404">
        <v>160377067</v>
      </c>
      <c r="BA98" s="405">
        <v>68481738</v>
      </c>
      <c r="BB98" s="603"/>
      <c r="BC98" s="926"/>
      <c r="BD98" s="927" t="s">
        <v>101</v>
      </c>
      <c r="BE98" s="928" t="s">
        <v>102</v>
      </c>
      <c r="BF98" s="930" t="s">
        <v>963</v>
      </c>
      <c r="BG98" s="930" t="s">
        <v>91</v>
      </c>
      <c r="BH98" s="930" t="s">
        <v>91</v>
      </c>
      <c r="BI98" s="932" t="s">
        <v>100</v>
      </c>
      <c r="BJ98" s="693">
        <v>25971696</v>
      </c>
      <c r="BK98" s="693">
        <v>25971696</v>
      </c>
      <c r="BL98" s="609">
        <f t="shared" si="30"/>
        <v>725697849.50109994</v>
      </c>
      <c r="BM98" s="609">
        <v>651504417.641783</v>
      </c>
      <c r="BN98" s="609">
        <v>461367502.76500005</v>
      </c>
      <c r="BP98" s="971">
        <v>1</v>
      </c>
      <c r="BQ98" s="972">
        <v>1</v>
      </c>
      <c r="BR98" s="973" t="s">
        <v>95</v>
      </c>
      <c r="BS98" s="1049" t="s">
        <v>318</v>
      </c>
      <c r="BT98" s="1049" t="s">
        <v>91</v>
      </c>
      <c r="BU98" s="1049" t="s">
        <v>91</v>
      </c>
      <c r="BV98" s="607" t="s">
        <v>100</v>
      </c>
    </row>
    <row r="99" spans="1:74" s="611" customFormat="1" ht="50.15" customHeight="1">
      <c r="A99" s="585"/>
      <c r="B99" s="629" t="s">
        <v>953</v>
      </c>
      <c r="C99" s="587" t="s">
        <v>970</v>
      </c>
      <c r="D99" s="691" t="s">
        <v>254</v>
      </c>
      <c r="E99" s="692" t="s">
        <v>789</v>
      </c>
      <c r="F99" s="691" t="s">
        <v>83</v>
      </c>
      <c r="G99" s="666">
        <v>1</v>
      </c>
      <c r="H99" s="630" t="s">
        <v>971</v>
      </c>
      <c r="I99" s="633" t="s">
        <v>85</v>
      </c>
      <c r="J99" s="633" t="s">
        <v>86</v>
      </c>
      <c r="K99" s="634" t="s">
        <v>972</v>
      </c>
      <c r="L99" s="634" t="s">
        <v>973</v>
      </c>
      <c r="M99" s="635">
        <v>45689</v>
      </c>
      <c r="N99" s="635" t="s">
        <v>156</v>
      </c>
      <c r="O99" s="647">
        <v>0.25</v>
      </c>
      <c r="P99" s="647">
        <v>0.5</v>
      </c>
      <c r="Q99" s="647">
        <v>0.75</v>
      </c>
      <c r="R99" s="648">
        <v>1</v>
      </c>
      <c r="S99" s="633" t="s">
        <v>90</v>
      </c>
      <c r="T99" s="638">
        <v>19871442</v>
      </c>
      <c r="U99" s="639" t="s">
        <v>157</v>
      </c>
      <c r="V99" s="640" t="s">
        <v>266</v>
      </c>
      <c r="W99" s="641">
        <v>312513033.5</v>
      </c>
      <c r="X99" s="308" t="s">
        <v>958</v>
      </c>
      <c r="Y99" s="308" t="s">
        <v>351</v>
      </c>
      <c r="Z99" s="308" t="s">
        <v>560</v>
      </c>
      <c r="AA99" s="332" t="s">
        <v>91</v>
      </c>
      <c r="AB99" s="615"/>
      <c r="AC99" s="485">
        <v>2</v>
      </c>
      <c r="AD99" s="602">
        <v>1</v>
      </c>
      <c r="AE99" s="241" t="s">
        <v>95</v>
      </c>
      <c r="AF99" s="145" t="s">
        <v>974</v>
      </c>
      <c r="AG99" s="145" t="s">
        <v>975</v>
      </c>
      <c r="AH99" s="242" t="s">
        <v>91</v>
      </c>
      <c r="AI99" s="80" t="s">
        <v>98</v>
      </c>
      <c r="AJ99" s="268">
        <v>19871442</v>
      </c>
      <c r="AK99" s="268">
        <v>4967861</v>
      </c>
      <c r="AL99" s="176">
        <v>196581053</v>
      </c>
      <c r="AM99" s="176">
        <v>149584444</v>
      </c>
      <c r="AN99" s="176">
        <v>22503111</v>
      </c>
      <c r="AO99" s="603"/>
      <c r="AP99" s="980">
        <v>0.5</v>
      </c>
      <c r="AQ99" s="972">
        <v>1</v>
      </c>
      <c r="AR99" s="973" t="s">
        <v>95</v>
      </c>
      <c r="AS99" s="978" t="s">
        <v>976</v>
      </c>
      <c r="AT99" s="1003" t="s">
        <v>975</v>
      </c>
      <c r="AU99" s="978" t="s">
        <v>91</v>
      </c>
      <c r="AV99" s="975" t="s">
        <v>98</v>
      </c>
      <c r="AW99" s="136">
        <v>19871442</v>
      </c>
      <c r="AX99" s="330">
        <v>9935721</v>
      </c>
      <c r="AY99" s="403">
        <v>221645861</v>
      </c>
      <c r="AZ99" s="404">
        <v>160377067</v>
      </c>
      <c r="BA99" s="405">
        <v>68481738</v>
      </c>
      <c r="BB99" s="603"/>
      <c r="BC99" s="926">
        <v>0.75</v>
      </c>
      <c r="BD99" s="927">
        <v>1</v>
      </c>
      <c r="BE99" s="928" t="s">
        <v>95</v>
      </c>
      <c r="BF99" s="930" t="s">
        <v>977</v>
      </c>
      <c r="BG99" s="930" t="s">
        <v>975</v>
      </c>
      <c r="BH99" s="930" t="s">
        <v>91</v>
      </c>
      <c r="BI99" s="932" t="s">
        <v>98</v>
      </c>
      <c r="BJ99" s="674">
        <v>19871442</v>
      </c>
      <c r="BK99" s="675">
        <v>14903582</v>
      </c>
      <c r="BL99" s="609">
        <f t="shared" si="30"/>
        <v>312513033.5</v>
      </c>
      <c r="BM99" s="609">
        <v>262077158.87200049</v>
      </c>
      <c r="BN99" s="609">
        <v>176959666.66499999</v>
      </c>
      <c r="BP99" s="98">
        <v>1</v>
      </c>
      <c r="BQ99" s="77">
        <f t="shared" ref="BQ99:BQ102" si="40">+IF($BP99=0,"No Aplica",IF($BP99/$R99&gt;=100%,100%,$BP99/$R99))</f>
        <v>1</v>
      </c>
      <c r="BR99" s="78" t="str">
        <f t="shared" ref="BR99:BR102" si="41">IF(ISTEXT(BQ99),"No reporta avance en el periodo",IF(BQ99&lt;=69%,"Avance insuficiente",IF(BQ99&gt;95%,"Avance satisfactorio",IF(BQ99&gt;70%,"Avance suficiente",IF(BQ99&lt;94%,"Avance suficiente",0)))))</f>
        <v>Avance satisfactorio</v>
      </c>
      <c r="BS99" s="145" t="s">
        <v>978</v>
      </c>
      <c r="BT99" s="145" t="s">
        <v>975</v>
      </c>
      <c r="BU99" s="375" t="s">
        <v>91</v>
      </c>
      <c r="BV99" s="80" t="str">
        <f t="shared" ref="BV99:BV102" si="42">IF($BP99&lt;1%,"Sin iniciar",IF($BP99&gt;=$G99,"Terminado","En gestión"))</f>
        <v>Terminado</v>
      </c>
    </row>
    <row r="100" spans="1:74" s="611" customFormat="1" ht="50.15" customHeight="1">
      <c r="A100" s="585"/>
      <c r="B100" s="586" t="s">
        <v>979</v>
      </c>
      <c r="C100" s="587" t="s">
        <v>980</v>
      </c>
      <c r="D100" s="588" t="s">
        <v>254</v>
      </c>
      <c r="E100" s="589" t="s">
        <v>789</v>
      </c>
      <c r="F100" s="588" t="s">
        <v>83</v>
      </c>
      <c r="G100" s="666">
        <v>1</v>
      </c>
      <c r="H100" s="591" t="s">
        <v>981</v>
      </c>
      <c r="I100" s="592" t="s">
        <v>85</v>
      </c>
      <c r="J100" s="592" t="s">
        <v>86</v>
      </c>
      <c r="K100" s="593" t="s">
        <v>982</v>
      </c>
      <c r="L100" s="593" t="s">
        <v>983</v>
      </c>
      <c r="M100" s="594">
        <v>45748</v>
      </c>
      <c r="N100" s="594" t="s">
        <v>156</v>
      </c>
      <c r="O100" s="596">
        <v>0</v>
      </c>
      <c r="P100" s="596">
        <v>0.3</v>
      </c>
      <c r="Q100" s="596">
        <v>0.6</v>
      </c>
      <c r="R100" s="597">
        <v>1</v>
      </c>
      <c r="S100" s="592" t="s">
        <v>90</v>
      </c>
      <c r="T100" s="598">
        <v>5267249</v>
      </c>
      <c r="U100" s="612" t="s">
        <v>157</v>
      </c>
      <c r="V100" s="613" t="s">
        <v>266</v>
      </c>
      <c r="W100" s="614">
        <v>354811012.67500001</v>
      </c>
      <c r="X100" s="308" t="s">
        <v>984</v>
      </c>
      <c r="Y100" s="308" t="s">
        <v>91</v>
      </c>
      <c r="Z100" s="308" t="s">
        <v>93</v>
      </c>
      <c r="AA100" s="332" t="s">
        <v>91</v>
      </c>
      <c r="AB100" s="615"/>
      <c r="AC100" s="112"/>
      <c r="AD100" s="602" t="s">
        <v>101</v>
      </c>
      <c r="AE100" s="241" t="s">
        <v>102</v>
      </c>
      <c r="AF100" s="145" t="s">
        <v>315</v>
      </c>
      <c r="AG100" s="145" t="s">
        <v>91</v>
      </c>
      <c r="AH100" s="242" t="s">
        <v>91</v>
      </c>
      <c r="AI100" s="80" t="s">
        <v>141</v>
      </c>
      <c r="AJ100" s="166">
        <v>0</v>
      </c>
      <c r="AK100" s="166">
        <v>0</v>
      </c>
      <c r="AL100" s="156">
        <v>176243351</v>
      </c>
      <c r="AM100" s="156">
        <v>172383292</v>
      </c>
      <c r="AN100" s="156">
        <v>21972352</v>
      </c>
      <c r="AO100" s="603"/>
      <c r="AP100" s="971">
        <v>0.3</v>
      </c>
      <c r="AQ100" s="972">
        <v>1</v>
      </c>
      <c r="AR100" s="973" t="s">
        <v>95</v>
      </c>
      <c r="AS100" s="974" t="s">
        <v>985</v>
      </c>
      <c r="AT100" s="974" t="s">
        <v>986</v>
      </c>
      <c r="AU100" s="978" t="s">
        <v>91</v>
      </c>
      <c r="AV100" s="975" t="s">
        <v>98</v>
      </c>
      <c r="AW100" s="136">
        <v>5267249</v>
      </c>
      <c r="AX100" s="330">
        <v>1316812</v>
      </c>
      <c r="AY100" s="403">
        <v>176243351</v>
      </c>
      <c r="AZ100" s="404">
        <v>173733797</v>
      </c>
      <c r="BA100" s="405">
        <v>68230116</v>
      </c>
      <c r="BB100" s="603"/>
      <c r="BC100" s="926">
        <v>0.6</v>
      </c>
      <c r="BD100" s="927">
        <v>1</v>
      </c>
      <c r="BE100" s="928" t="s">
        <v>95</v>
      </c>
      <c r="BF100" s="933" t="s">
        <v>987</v>
      </c>
      <c r="BG100" s="933" t="s">
        <v>988</v>
      </c>
      <c r="BH100" s="930" t="s">
        <v>91</v>
      </c>
      <c r="BI100" s="932" t="s">
        <v>98</v>
      </c>
      <c r="BJ100" s="674">
        <v>5267249</v>
      </c>
      <c r="BK100" s="675">
        <v>3950437</v>
      </c>
      <c r="BL100" s="609">
        <f t="shared" si="30"/>
        <v>354811012.67500001</v>
      </c>
      <c r="BM100" s="609">
        <v>339816838.44990867</v>
      </c>
      <c r="BN100" s="609">
        <v>221676935.82999998</v>
      </c>
      <c r="BP100" s="98">
        <v>1</v>
      </c>
      <c r="BQ100" s="77">
        <f t="shared" si="40"/>
        <v>1</v>
      </c>
      <c r="BR100" s="78" t="str">
        <f t="shared" si="41"/>
        <v>Avance satisfactorio</v>
      </c>
      <c r="BS100" s="375" t="s">
        <v>2460</v>
      </c>
      <c r="BT100" s="375" t="s">
        <v>2461</v>
      </c>
      <c r="BU100" s="375" t="s">
        <v>91</v>
      </c>
      <c r="BV100" s="80" t="str">
        <f t="shared" si="42"/>
        <v>Terminado</v>
      </c>
    </row>
    <row r="101" spans="1:74" s="611" customFormat="1" ht="50.15" customHeight="1">
      <c r="A101" s="585"/>
      <c r="B101" s="586" t="s">
        <v>979</v>
      </c>
      <c r="C101" s="587" t="s">
        <v>989</v>
      </c>
      <c r="D101" s="588" t="s">
        <v>254</v>
      </c>
      <c r="E101" s="589" t="s">
        <v>789</v>
      </c>
      <c r="F101" s="588" t="s">
        <v>83</v>
      </c>
      <c r="G101" s="666">
        <v>1</v>
      </c>
      <c r="H101" s="591" t="s">
        <v>990</v>
      </c>
      <c r="I101" s="592" t="s">
        <v>85</v>
      </c>
      <c r="J101" s="592" t="s">
        <v>86</v>
      </c>
      <c r="K101" s="593" t="s">
        <v>991</v>
      </c>
      <c r="L101" s="593" t="s">
        <v>992</v>
      </c>
      <c r="M101" s="594">
        <v>45659</v>
      </c>
      <c r="N101" s="594" t="s">
        <v>156</v>
      </c>
      <c r="O101" s="664">
        <v>0.2</v>
      </c>
      <c r="P101" s="664">
        <v>0.4</v>
      </c>
      <c r="Q101" s="664">
        <v>0.6</v>
      </c>
      <c r="R101" s="665">
        <v>1</v>
      </c>
      <c r="S101" s="592" t="s">
        <v>90</v>
      </c>
      <c r="T101" s="598">
        <v>5267249</v>
      </c>
      <c r="U101" s="612" t="s">
        <v>157</v>
      </c>
      <c r="V101" s="613" t="s">
        <v>266</v>
      </c>
      <c r="W101" s="614">
        <v>75563333.335000008</v>
      </c>
      <c r="X101" s="308" t="s">
        <v>984</v>
      </c>
      <c r="Y101" s="308" t="s">
        <v>91</v>
      </c>
      <c r="Z101" s="308" t="s">
        <v>93</v>
      </c>
      <c r="AA101" s="332" t="s">
        <v>91</v>
      </c>
      <c r="AB101" s="615"/>
      <c r="AC101" s="112">
        <v>0.2</v>
      </c>
      <c r="AD101" s="602">
        <v>1</v>
      </c>
      <c r="AE101" s="241" t="s">
        <v>95</v>
      </c>
      <c r="AF101" s="145" t="s">
        <v>993</v>
      </c>
      <c r="AG101" s="145" t="s">
        <v>994</v>
      </c>
      <c r="AH101" s="242" t="s">
        <v>91</v>
      </c>
      <c r="AI101" s="80" t="s">
        <v>98</v>
      </c>
      <c r="AJ101" s="166">
        <v>5267249</v>
      </c>
      <c r="AK101" s="166">
        <v>1053450</v>
      </c>
      <c r="AL101" s="339">
        <v>176243351</v>
      </c>
      <c r="AM101" s="339">
        <v>172383292</v>
      </c>
      <c r="AN101" s="339">
        <v>21972352</v>
      </c>
      <c r="AO101" s="603"/>
      <c r="AP101" s="971">
        <v>0.4</v>
      </c>
      <c r="AQ101" s="972">
        <v>1</v>
      </c>
      <c r="AR101" s="973" t="s">
        <v>95</v>
      </c>
      <c r="AS101" s="1001" t="s">
        <v>995</v>
      </c>
      <c r="AT101" s="974" t="s">
        <v>996</v>
      </c>
      <c r="AU101" s="974" t="s">
        <v>101</v>
      </c>
      <c r="AV101" s="975" t="s">
        <v>98</v>
      </c>
      <c r="AW101" s="136">
        <v>5267249</v>
      </c>
      <c r="AX101" s="330">
        <v>2633624</v>
      </c>
      <c r="AY101" s="403">
        <v>176243351</v>
      </c>
      <c r="AZ101" s="404">
        <v>173733797</v>
      </c>
      <c r="BA101" s="405">
        <v>68230116</v>
      </c>
      <c r="BB101" s="603"/>
      <c r="BC101" s="926">
        <v>0.6</v>
      </c>
      <c r="BD101" s="927">
        <v>1</v>
      </c>
      <c r="BE101" s="928" t="s">
        <v>95</v>
      </c>
      <c r="BF101" s="933" t="s">
        <v>997</v>
      </c>
      <c r="BG101" s="933" t="s">
        <v>996</v>
      </c>
      <c r="BH101" s="930" t="s">
        <v>91</v>
      </c>
      <c r="BI101" s="932" t="s">
        <v>98</v>
      </c>
      <c r="BJ101" s="674">
        <v>5267249</v>
      </c>
      <c r="BK101" s="675">
        <v>3950437</v>
      </c>
      <c r="BL101" s="609">
        <f t="shared" si="30"/>
        <v>75563333.335000008</v>
      </c>
      <c r="BM101" s="609">
        <v>75123868.519244194</v>
      </c>
      <c r="BN101" s="609">
        <v>49363333.5</v>
      </c>
      <c r="BP101" s="98">
        <v>1</v>
      </c>
      <c r="BQ101" s="77">
        <f t="shared" si="40"/>
        <v>1</v>
      </c>
      <c r="BR101" s="78" t="str">
        <f t="shared" si="41"/>
        <v>Avance satisfactorio</v>
      </c>
      <c r="BS101" s="375" t="s">
        <v>998</v>
      </c>
      <c r="BT101" s="375" t="s">
        <v>2462</v>
      </c>
      <c r="BU101" s="375" t="s">
        <v>91</v>
      </c>
      <c r="BV101" s="80" t="str">
        <f t="shared" si="42"/>
        <v>Terminado</v>
      </c>
    </row>
    <row r="102" spans="1:74" s="611" customFormat="1" ht="50.15" customHeight="1">
      <c r="A102" s="585"/>
      <c r="B102" s="586" t="s">
        <v>979</v>
      </c>
      <c r="C102" s="587" t="s">
        <v>999</v>
      </c>
      <c r="D102" s="588" t="s">
        <v>254</v>
      </c>
      <c r="E102" s="589" t="s">
        <v>789</v>
      </c>
      <c r="F102" s="588" t="s">
        <v>83</v>
      </c>
      <c r="G102" s="666">
        <v>1</v>
      </c>
      <c r="H102" s="591" t="s">
        <v>1000</v>
      </c>
      <c r="I102" s="592" t="s">
        <v>85</v>
      </c>
      <c r="J102" s="592" t="s">
        <v>86</v>
      </c>
      <c r="K102" s="593" t="s">
        <v>1001</v>
      </c>
      <c r="L102" s="593" t="s">
        <v>1002</v>
      </c>
      <c r="M102" s="594">
        <v>45659</v>
      </c>
      <c r="N102" s="594" t="s">
        <v>156</v>
      </c>
      <c r="O102" s="664">
        <v>0.2</v>
      </c>
      <c r="P102" s="664">
        <v>0.4</v>
      </c>
      <c r="Q102" s="664">
        <v>0.6</v>
      </c>
      <c r="R102" s="665">
        <v>1</v>
      </c>
      <c r="S102" s="592" t="s">
        <v>90</v>
      </c>
      <c r="T102" s="598">
        <v>5267249</v>
      </c>
      <c r="U102" s="612" t="s">
        <v>157</v>
      </c>
      <c r="V102" s="613" t="s">
        <v>266</v>
      </c>
      <c r="W102" s="614">
        <v>454211272.32000005</v>
      </c>
      <c r="X102" s="308" t="s">
        <v>984</v>
      </c>
      <c r="Y102" s="308" t="s">
        <v>91</v>
      </c>
      <c r="Z102" s="308" t="s">
        <v>93</v>
      </c>
      <c r="AA102" s="332" t="s">
        <v>91</v>
      </c>
      <c r="AB102" s="615"/>
      <c r="AC102" s="112">
        <v>0.2</v>
      </c>
      <c r="AD102" s="602">
        <v>1</v>
      </c>
      <c r="AE102" s="241" t="s">
        <v>95</v>
      </c>
      <c r="AF102" s="145" t="s">
        <v>1003</v>
      </c>
      <c r="AG102" s="145" t="s">
        <v>1004</v>
      </c>
      <c r="AH102" s="242" t="s">
        <v>91</v>
      </c>
      <c r="AI102" s="80" t="s">
        <v>98</v>
      </c>
      <c r="AJ102" s="166">
        <v>5267249</v>
      </c>
      <c r="AK102" s="166">
        <v>1053450</v>
      </c>
      <c r="AL102" s="339">
        <v>176243351</v>
      </c>
      <c r="AM102" s="339">
        <v>172383292</v>
      </c>
      <c r="AN102" s="339">
        <v>21972352</v>
      </c>
      <c r="AO102" s="603"/>
      <c r="AP102" s="971">
        <v>0.4</v>
      </c>
      <c r="AQ102" s="972">
        <v>1</v>
      </c>
      <c r="AR102" s="973" t="s">
        <v>95</v>
      </c>
      <c r="AS102" s="1001" t="s">
        <v>1005</v>
      </c>
      <c r="AT102" s="974" t="s">
        <v>1006</v>
      </c>
      <c r="AU102" s="974" t="s">
        <v>101</v>
      </c>
      <c r="AV102" s="975" t="s">
        <v>98</v>
      </c>
      <c r="AW102" s="136">
        <v>5267249</v>
      </c>
      <c r="AX102" s="330">
        <v>2633624</v>
      </c>
      <c r="AY102" s="403">
        <v>176243351</v>
      </c>
      <c r="AZ102" s="404">
        <v>173733797</v>
      </c>
      <c r="BA102" s="405">
        <v>68230116</v>
      </c>
      <c r="BB102" s="603"/>
      <c r="BC102" s="926">
        <v>0.6</v>
      </c>
      <c r="BD102" s="927">
        <v>1</v>
      </c>
      <c r="BE102" s="928" t="s">
        <v>95</v>
      </c>
      <c r="BF102" s="933" t="s">
        <v>1007</v>
      </c>
      <c r="BG102" s="933" t="s">
        <v>1008</v>
      </c>
      <c r="BH102" s="930" t="s">
        <v>91</v>
      </c>
      <c r="BI102" s="932" t="s">
        <v>98</v>
      </c>
      <c r="BJ102" s="674">
        <v>5267249</v>
      </c>
      <c r="BK102" s="675">
        <v>3950437</v>
      </c>
      <c r="BL102" s="609">
        <f t="shared" si="30"/>
        <v>454211272.32000005</v>
      </c>
      <c r="BM102" s="609">
        <v>437842186.38571668</v>
      </c>
      <c r="BN102" s="609">
        <v>290905910</v>
      </c>
      <c r="BP102" s="98">
        <v>1</v>
      </c>
      <c r="BQ102" s="77">
        <f t="shared" si="40"/>
        <v>1</v>
      </c>
      <c r="BR102" s="78" t="str">
        <f t="shared" si="41"/>
        <v>Avance satisfactorio</v>
      </c>
      <c r="BS102" s="375" t="s">
        <v>1009</v>
      </c>
      <c r="BT102" s="375" t="s">
        <v>1004</v>
      </c>
      <c r="BU102" s="375" t="s">
        <v>91</v>
      </c>
      <c r="BV102" s="80" t="str">
        <f t="shared" si="42"/>
        <v>Terminado</v>
      </c>
    </row>
    <row r="103" spans="1:74" s="611" customFormat="1" ht="50.15" customHeight="1">
      <c r="A103" s="585"/>
      <c r="B103" s="629" t="s">
        <v>1010</v>
      </c>
      <c r="C103" s="587" t="s">
        <v>1011</v>
      </c>
      <c r="D103" s="630" t="s">
        <v>119</v>
      </c>
      <c r="E103" s="631" t="s">
        <v>1012</v>
      </c>
      <c r="F103" s="630" t="s">
        <v>83</v>
      </c>
      <c r="G103" s="632">
        <v>47</v>
      </c>
      <c r="H103" s="630" t="s">
        <v>1013</v>
      </c>
      <c r="I103" s="633" t="s">
        <v>85</v>
      </c>
      <c r="J103" s="633" t="s">
        <v>153</v>
      </c>
      <c r="K103" s="634" t="s">
        <v>1014</v>
      </c>
      <c r="L103" s="634" t="s">
        <v>1015</v>
      </c>
      <c r="M103" s="635" t="s">
        <v>194</v>
      </c>
      <c r="N103" s="635" t="s">
        <v>156</v>
      </c>
      <c r="O103" s="636">
        <v>5</v>
      </c>
      <c r="P103" s="636">
        <v>13</v>
      </c>
      <c r="Q103" s="636">
        <v>23</v>
      </c>
      <c r="R103" s="637">
        <v>47</v>
      </c>
      <c r="S103" s="633" t="s">
        <v>90</v>
      </c>
      <c r="T103" s="638">
        <v>431061948.10170001</v>
      </c>
      <c r="U103" s="639" t="s">
        <v>1016</v>
      </c>
      <c r="V103" s="640" t="s">
        <v>1017</v>
      </c>
      <c r="W103" s="641">
        <v>518342600</v>
      </c>
      <c r="X103" s="823" t="s">
        <v>1018</v>
      </c>
      <c r="Y103" s="823" t="s">
        <v>91</v>
      </c>
      <c r="Z103" s="823" t="s">
        <v>139</v>
      </c>
      <c r="AA103" s="824" t="s">
        <v>91</v>
      </c>
      <c r="AB103" s="615"/>
      <c r="AC103" s="113">
        <v>5</v>
      </c>
      <c r="AD103" s="602">
        <v>1</v>
      </c>
      <c r="AE103" s="241" t="s">
        <v>95</v>
      </c>
      <c r="AF103" s="145" t="s">
        <v>1019</v>
      </c>
      <c r="AG103" s="145" t="s">
        <v>1020</v>
      </c>
      <c r="AH103" s="242" t="s">
        <v>91</v>
      </c>
      <c r="AI103" s="80" t="s">
        <v>98</v>
      </c>
      <c r="AJ103" s="155">
        <v>431061948.10170001</v>
      </c>
      <c r="AK103" s="155">
        <v>107765487.025425</v>
      </c>
      <c r="AL103" s="155">
        <v>184276333</v>
      </c>
      <c r="AM103" s="155">
        <v>104035555.67</v>
      </c>
      <c r="AN103" s="155">
        <v>19328578</v>
      </c>
      <c r="AO103" s="603"/>
      <c r="AP103" s="1000">
        <v>13</v>
      </c>
      <c r="AQ103" s="972">
        <v>1</v>
      </c>
      <c r="AR103" s="973" t="s">
        <v>95</v>
      </c>
      <c r="AS103" s="976" t="s">
        <v>1021</v>
      </c>
      <c r="AT103" s="976" t="s">
        <v>1022</v>
      </c>
      <c r="AU103" s="978" t="s">
        <v>91</v>
      </c>
      <c r="AV103" s="975" t="s">
        <v>98</v>
      </c>
      <c r="AW103" s="415">
        <v>431061948.10000002</v>
      </c>
      <c r="AX103" s="415">
        <v>107765487.02</v>
      </c>
      <c r="AY103" s="403">
        <v>184276333</v>
      </c>
      <c r="AZ103" s="404">
        <v>143814500</v>
      </c>
      <c r="BA103" s="405">
        <v>62161799</v>
      </c>
      <c r="BB103" s="603"/>
      <c r="BC103" s="948">
        <v>23</v>
      </c>
      <c r="BD103" s="927">
        <v>1</v>
      </c>
      <c r="BE103" s="928" t="s">
        <v>95</v>
      </c>
      <c r="BF103" s="930" t="s">
        <v>1023</v>
      </c>
      <c r="BG103" s="930" t="s">
        <v>1024</v>
      </c>
      <c r="BH103" s="930" t="s">
        <v>91</v>
      </c>
      <c r="BI103" s="932" t="s">
        <v>98</v>
      </c>
      <c r="BJ103" s="684">
        <v>431061948.10170001</v>
      </c>
      <c r="BK103" s="618">
        <v>323296461.07627499</v>
      </c>
      <c r="BL103" s="609">
        <f t="shared" si="30"/>
        <v>518342600</v>
      </c>
      <c r="BM103" s="609">
        <v>425024599</v>
      </c>
      <c r="BN103" s="609">
        <v>285968566</v>
      </c>
      <c r="BP103" s="217">
        <v>47</v>
      </c>
      <c r="BQ103" s="77">
        <f t="shared" ref="BQ103:BQ108" si="43">+IF($BP103=0,"No Aplica",IF($BP103/$R103&gt;=100%,100%,$BP103/$R103))</f>
        <v>1</v>
      </c>
      <c r="BR103" s="78" t="str">
        <f>IF(ISTEXT(BQ103),"No reporta avance en el periodo",IF(BQ103&lt;=69%,"Avance insuficiente",IF(BQ103&gt;95%,"Avance satisfactorio",IF(BQ103&gt;70%,"Avance suficiente",IF(BQ103&lt;94%,"Avance suficiente",0)))))</f>
        <v>Avance satisfactorio</v>
      </c>
      <c r="BS103" s="1064" t="s">
        <v>2663</v>
      </c>
      <c r="BT103" s="1070" t="s">
        <v>1025</v>
      </c>
      <c r="BU103" s="1064" t="s">
        <v>1026</v>
      </c>
      <c r="BV103" s="80" t="str">
        <f>IF(BP103="Terminado","Terminado",IF($BP103&gt;=$G103,"Terminado","En Gestión"))</f>
        <v>Terminado</v>
      </c>
    </row>
    <row r="104" spans="1:74" s="611" customFormat="1" ht="50.15" customHeight="1">
      <c r="A104" s="585"/>
      <c r="B104" s="629" t="s">
        <v>1010</v>
      </c>
      <c r="C104" s="587" t="s">
        <v>1027</v>
      </c>
      <c r="D104" s="630" t="s">
        <v>119</v>
      </c>
      <c r="E104" s="631" t="s">
        <v>1012</v>
      </c>
      <c r="F104" s="630" t="s">
        <v>83</v>
      </c>
      <c r="G104" s="632">
        <v>15</v>
      </c>
      <c r="H104" s="630" t="s">
        <v>1028</v>
      </c>
      <c r="I104" s="633" t="s">
        <v>85</v>
      </c>
      <c r="J104" s="633" t="s">
        <v>153</v>
      </c>
      <c r="K104" s="634" t="s">
        <v>1029</v>
      </c>
      <c r="L104" s="634" t="s">
        <v>1030</v>
      </c>
      <c r="M104" s="635">
        <v>45689</v>
      </c>
      <c r="N104" s="635" t="s">
        <v>156</v>
      </c>
      <c r="O104" s="636">
        <v>2</v>
      </c>
      <c r="P104" s="636">
        <v>6</v>
      </c>
      <c r="Q104" s="636">
        <v>10</v>
      </c>
      <c r="R104" s="637">
        <v>15</v>
      </c>
      <c r="S104" s="633" t="s">
        <v>90</v>
      </c>
      <c r="T104" s="638">
        <v>106843362.1737</v>
      </c>
      <c r="U104" s="639" t="s">
        <v>1016</v>
      </c>
      <c r="V104" s="640" t="s">
        <v>1017</v>
      </c>
      <c r="W104" s="641">
        <v>9900000</v>
      </c>
      <c r="X104" s="823" t="s">
        <v>1018</v>
      </c>
      <c r="Y104" s="823" t="s">
        <v>91</v>
      </c>
      <c r="Z104" s="823" t="s">
        <v>139</v>
      </c>
      <c r="AA104" s="824" t="s">
        <v>91</v>
      </c>
      <c r="AB104" s="615"/>
      <c r="AC104" s="113">
        <v>2</v>
      </c>
      <c r="AD104" s="602">
        <v>1</v>
      </c>
      <c r="AE104" s="241" t="s">
        <v>95</v>
      </c>
      <c r="AF104" s="145" t="s">
        <v>1031</v>
      </c>
      <c r="AG104" s="145" t="s">
        <v>1032</v>
      </c>
      <c r="AH104" s="242" t="s">
        <v>91</v>
      </c>
      <c r="AI104" s="80" t="s">
        <v>98</v>
      </c>
      <c r="AJ104" s="155">
        <v>106843362.1737</v>
      </c>
      <c r="AK104" s="155">
        <v>26710840.543425001</v>
      </c>
      <c r="AL104" s="155">
        <v>184276333</v>
      </c>
      <c r="AM104" s="155">
        <v>104035555.67</v>
      </c>
      <c r="AN104" s="155">
        <v>19328578</v>
      </c>
      <c r="AO104" s="603"/>
      <c r="AP104" s="1000">
        <v>6</v>
      </c>
      <c r="AQ104" s="972">
        <v>1</v>
      </c>
      <c r="AR104" s="973" t="s">
        <v>95</v>
      </c>
      <c r="AS104" s="976" t="s">
        <v>1033</v>
      </c>
      <c r="AT104" s="1001" t="s">
        <v>1034</v>
      </c>
      <c r="AU104" s="978" t="s">
        <v>91</v>
      </c>
      <c r="AV104" s="975" t="s">
        <v>98</v>
      </c>
      <c r="AW104" s="415">
        <v>106843362.17</v>
      </c>
      <c r="AX104" s="415">
        <v>26710840.550000001</v>
      </c>
      <c r="AY104" s="403">
        <v>184276333</v>
      </c>
      <c r="AZ104" s="404">
        <v>143814500</v>
      </c>
      <c r="BA104" s="405">
        <v>62161799</v>
      </c>
      <c r="BB104" s="603"/>
      <c r="BC104" s="948">
        <v>10</v>
      </c>
      <c r="BD104" s="927">
        <v>1</v>
      </c>
      <c r="BE104" s="928" t="s">
        <v>95</v>
      </c>
      <c r="BF104" s="930" t="s">
        <v>1035</v>
      </c>
      <c r="BG104" s="930" t="s">
        <v>1036</v>
      </c>
      <c r="BH104" s="930" t="s">
        <v>91</v>
      </c>
      <c r="BI104" s="932" t="s">
        <v>98</v>
      </c>
      <c r="BJ104" s="684">
        <v>106843362.1737</v>
      </c>
      <c r="BK104" s="618">
        <v>80132521.630275011</v>
      </c>
      <c r="BL104" s="609">
        <f t="shared" si="30"/>
        <v>9900000</v>
      </c>
      <c r="BM104" s="609">
        <v>9900000</v>
      </c>
      <c r="BN104" s="609">
        <v>6300000</v>
      </c>
      <c r="BP104" s="217">
        <v>15</v>
      </c>
      <c r="BQ104" s="77">
        <f t="shared" si="43"/>
        <v>1</v>
      </c>
      <c r="BR104" s="78" t="str">
        <f t="shared" ref="BR104:BR109" si="44">IF(ISTEXT(BQ104),"No reporta avance en el periodo",IF(BQ104&lt;=69%,"Avance insuficiente",IF(BQ104&gt;95%,"Avance satisfactorio",IF(BQ104&gt;70%,"Avance suficiente",IF(BQ104&lt;94%,"Avance suficiente",0)))))</f>
        <v>Avance satisfactorio</v>
      </c>
      <c r="BS104" s="1064" t="s">
        <v>2664</v>
      </c>
      <c r="BT104" s="1065" t="s">
        <v>1037</v>
      </c>
      <c r="BU104" s="375" t="s">
        <v>91</v>
      </c>
      <c r="BV104" s="80" t="str">
        <f t="shared" ref="BV104:BV109" si="45">IF(BP104="Terminado","Terminado",IF($BP104&gt;=$G104,"Terminado","En Gestión"))</f>
        <v>Terminado</v>
      </c>
    </row>
    <row r="105" spans="1:74" s="611" customFormat="1" ht="50.15" customHeight="1">
      <c r="A105" s="585"/>
      <c r="B105" s="629" t="s">
        <v>1010</v>
      </c>
      <c r="C105" s="587" t="s">
        <v>1038</v>
      </c>
      <c r="D105" s="630" t="s">
        <v>119</v>
      </c>
      <c r="E105" s="631" t="s">
        <v>1012</v>
      </c>
      <c r="F105" s="630" t="s">
        <v>83</v>
      </c>
      <c r="G105" s="649">
        <v>1</v>
      </c>
      <c r="H105" s="630" t="s">
        <v>1039</v>
      </c>
      <c r="I105" s="633" t="s">
        <v>85</v>
      </c>
      <c r="J105" s="633" t="s">
        <v>86</v>
      </c>
      <c r="K105" s="634" t="s">
        <v>1040</v>
      </c>
      <c r="L105" s="634" t="s">
        <v>1041</v>
      </c>
      <c r="M105" s="635">
        <v>45659</v>
      </c>
      <c r="N105" s="635" t="s">
        <v>1042</v>
      </c>
      <c r="O105" s="647">
        <v>0.1</v>
      </c>
      <c r="P105" s="647">
        <v>0.2</v>
      </c>
      <c r="Q105" s="647">
        <v>0.8</v>
      </c>
      <c r="R105" s="648">
        <v>1</v>
      </c>
      <c r="S105" s="633" t="s">
        <v>90</v>
      </c>
      <c r="T105" s="638">
        <v>32336640.144299999</v>
      </c>
      <c r="U105" s="639" t="s">
        <v>91</v>
      </c>
      <c r="V105" s="639" t="s">
        <v>91</v>
      </c>
      <c r="W105" s="659">
        <v>0</v>
      </c>
      <c r="X105" s="823" t="s">
        <v>1018</v>
      </c>
      <c r="Y105" s="823" t="s">
        <v>91</v>
      </c>
      <c r="Z105" s="823" t="s">
        <v>139</v>
      </c>
      <c r="AA105" s="824" t="s">
        <v>91</v>
      </c>
      <c r="AB105" s="601"/>
      <c r="AC105" s="112">
        <v>0.1</v>
      </c>
      <c r="AD105" s="602">
        <v>1</v>
      </c>
      <c r="AE105" s="241" t="s">
        <v>95</v>
      </c>
      <c r="AF105" s="145" t="s">
        <v>1043</v>
      </c>
      <c r="AG105" s="145" t="s">
        <v>1044</v>
      </c>
      <c r="AH105" s="242" t="s">
        <v>91</v>
      </c>
      <c r="AI105" s="80" t="s">
        <v>98</v>
      </c>
      <c r="AJ105" s="155">
        <v>32336640.144299999</v>
      </c>
      <c r="AK105" s="155">
        <v>8084160.0360749997</v>
      </c>
      <c r="AL105" s="155">
        <v>184276333</v>
      </c>
      <c r="AM105" s="155">
        <v>104035555.67</v>
      </c>
      <c r="AN105" s="155">
        <v>19328578</v>
      </c>
      <c r="AO105" s="603"/>
      <c r="AP105" s="971">
        <v>0.2</v>
      </c>
      <c r="AQ105" s="972">
        <v>1</v>
      </c>
      <c r="AR105" s="973" t="s">
        <v>95</v>
      </c>
      <c r="AS105" s="1005" t="s">
        <v>1045</v>
      </c>
      <c r="AT105" s="1001" t="s">
        <v>1046</v>
      </c>
      <c r="AU105" s="978" t="s">
        <v>91</v>
      </c>
      <c r="AV105" s="975" t="s">
        <v>98</v>
      </c>
      <c r="AW105" s="415">
        <v>32336640.140000001</v>
      </c>
      <c r="AX105" s="415">
        <v>8084160.0300000003</v>
      </c>
      <c r="AY105" s="403">
        <v>184276333</v>
      </c>
      <c r="AZ105" s="404">
        <v>143814500</v>
      </c>
      <c r="BA105" s="405">
        <v>62161799</v>
      </c>
      <c r="BB105" s="603"/>
      <c r="BC105" s="926">
        <v>0.8</v>
      </c>
      <c r="BD105" s="927">
        <v>1</v>
      </c>
      <c r="BE105" s="928" t="s">
        <v>95</v>
      </c>
      <c r="BF105" s="930" t="s">
        <v>1047</v>
      </c>
      <c r="BG105" s="930" t="s">
        <v>1048</v>
      </c>
      <c r="BH105" s="930" t="s">
        <v>91</v>
      </c>
      <c r="BI105" s="932" t="s">
        <v>98</v>
      </c>
      <c r="BJ105" s="684">
        <v>32336640.144299999</v>
      </c>
      <c r="BK105" s="618">
        <v>24252480.108224999</v>
      </c>
      <c r="BL105" s="609">
        <f t="shared" si="30"/>
        <v>0</v>
      </c>
      <c r="BM105" s="609">
        <v>0</v>
      </c>
      <c r="BN105" s="609">
        <v>0</v>
      </c>
      <c r="BP105" s="98">
        <v>1</v>
      </c>
      <c r="BQ105" s="77">
        <f t="shared" si="43"/>
        <v>1</v>
      </c>
      <c r="BR105" s="78" t="str">
        <f t="shared" si="44"/>
        <v>Avance satisfactorio</v>
      </c>
      <c r="BS105" s="1064" t="s">
        <v>1049</v>
      </c>
      <c r="BT105" s="1065" t="s">
        <v>1050</v>
      </c>
      <c r="BU105" s="375" t="s">
        <v>91</v>
      </c>
      <c r="BV105" s="80" t="str">
        <f t="shared" si="45"/>
        <v>Terminado</v>
      </c>
    </row>
    <row r="106" spans="1:74" s="611" customFormat="1" ht="76.5" customHeight="1">
      <c r="A106" s="585"/>
      <c r="B106" s="629" t="s">
        <v>1010</v>
      </c>
      <c r="C106" s="587" t="s">
        <v>1051</v>
      </c>
      <c r="D106" s="630" t="s">
        <v>119</v>
      </c>
      <c r="E106" s="631" t="s">
        <v>120</v>
      </c>
      <c r="F106" s="630" t="s">
        <v>83</v>
      </c>
      <c r="G106" s="649">
        <v>1</v>
      </c>
      <c r="H106" s="630" t="s">
        <v>1052</v>
      </c>
      <c r="I106" s="633" t="s">
        <v>85</v>
      </c>
      <c r="J106" s="633" t="s">
        <v>86</v>
      </c>
      <c r="K106" s="634" t="s">
        <v>1053</v>
      </c>
      <c r="L106" s="634" t="s">
        <v>1054</v>
      </c>
      <c r="M106" s="635">
        <v>45689</v>
      </c>
      <c r="N106" s="635" t="s">
        <v>156</v>
      </c>
      <c r="O106" s="647">
        <v>0.05</v>
      </c>
      <c r="P106" s="647">
        <v>0.1</v>
      </c>
      <c r="Q106" s="647">
        <v>0.9</v>
      </c>
      <c r="R106" s="648">
        <v>1</v>
      </c>
      <c r="S106" s="633" t="s">
        <v>90</v>
      </c>
      <c r="T106" s="638">
        <v>163263333.88999999</v>
      </c>
      <c r="U106" s="639" t="s">
        <v>1016</v>
      </c>
      <c r="V106" s="640" t="s">
        <v>1055</v>
      </c>
      <c r="W106" s="641">
        <v>68040000</v>
      </c>
      <c r="X106" s="823" t="s">
        <v>617</v>
      </c>
      <c r="Y106" s="823" t="s">
        <v>91</v>
      </c>
      <c r="Z106" s="823" t="s">
        <v>139</v>
      </c>
      <c r="AA106" s="824" t="s">
        <v>91</v>
      </c>
      <c r="AB106" s="615"/>
      <c r="AC106" s="112">
        <v>0.04</v>
      </c>
      <c r="AD106" s="602">
        <v>0.79999999999999993</v>
      </c>
      <c r="AE106" s="241" t="s">
        <v>686</v>
      </c>
      <c r="AF106" s="145" t="s">
        <v>1056</v>
      </c>
      <c r="AG106" s="145" t="s">
        <v>1057</v>
      </c>
      <c r="AH106" s="242" t="s">
        <v>1058</v>
      </c>
      <c r="AI106" s="80" t="s">
        <v>98</v>
      </c>
      <c r="AJ106" s="155">
        <v>163263333.88999999</v>
      </c>
      <c r="AK106" s="155">
        <v>40815833.472499996</v>
      </c>
      <c r="AL106" s="155">
        <v>71133250</v>
      </c>
      <c r="AM106" s="155">
        <v>53573100</v>
      </c>
      <c r="AN106" s="155">
        <v>5315600</v>
      </c>
      <c r="AO106" s="603"/>
      <c r="AP106" s="971">
        <v>0.12</v>
      </c>
      <c r="AQ106" s="972">
        <v>1</v>
      </c>
      <c r="AR106" s="973" t="s">
        <v>95</v>
      </c>
      <c r="AS106" s="1001" t="s">
        <v>1059</v>
      </c>
      <c r="AT106" s="974" t="s">
        <v>1060</v>
      </c>
      <c r="AU106" s="974" t="s">
        <v>1058</v>
      </c>
      <c r="AV106" s="975" t="s">
        <v>98</v>
      </c>
      <c r="AW106" s="415">
        <v>163263333.88999999</v>
      </c>
      <c r="AX106" s="415">
        <v>40815833.479999997</v>
      </c>
      <c r="AY106" s="403">
        <v>71133250</v>
      </c>
      <c r="AZ106" s="404">
        <v>67768600</v>
      </c>
      <c r="BA106" s="405">
        <v>23123350</v>
      </c>
      <c r="BB106" s="603"/>
      <c r="BC106" s="926">
        <v>0.95</v>
      </c>
      <c r="BD106" s="927">
        <v>1</v>
      </c>
      <c r="BE106" s="928" t="s">
        <v>95</v>
      </c>
      <c r="BF106" s="930" t="s">
        <v>1061</v>
      </c>
      <c r="BG106" s="930" t="s">
        <v>1062</v>
      </c>
      <c r="BH106" s="930" t="s">
        <v>91</v>
      </c>
      <c r="BI106" s="932" t="s">
        <v>98</v>
      </c>
      <c r="BJ106" s="684">
        <v>163263333.88999999</v>
      </c>
      <c r="BK106" s="618">
        <v>122447500.41749999</v>
      </c>
      <c r="BL106" s="609">
        <f t="shared" si="30"/>
        <v>68040000</v>
      </c>
      <c r="BM106" s="609">
        <v>68040000</v>
      </c>
      <c r="BN106" s="609">
        <v>42840000</v>
      </c>
      <c r="BP106" s="98">
        <v>1</v>
      </c>
      <c r="BQ106" s="77">
        <f t="shared" si="43"/>
        <v>1</v>
      </c>
      <c r="BR106" s="78" t="str">
        <f t="shared" si="44"/>
        <v>Avance satisfactorio</v>
      </c>
      <c r="BS106" s="375" t="s">
        <v>1063</v>
      </c>
      <c r="BT106" s="375" t="s">
        <v>1064</v>
      </c>
      <c r="BU106" s="375" t="s">
        <v>91</v>
      </c>
      <c r="BV106" s="80" t="str">
        <f t="shared" si="45"/>
        <v>Terminado</v>
      </c>
    </row>
    <row r="107" spans="1:74" s="611" customFormat="1" ht="50.15" customHeight="1">
      <c r="A107" s="585"/>
      <c r="B107" s="629" t="s">
        <v>1010</v>
      </c>
      <c r="C107" s="587" t="s">
        <v>1065</v>
      </c>
      <c r="D107" s="630" t="s">
        <v>119</v>
      </c>
      <c r="E107" s="631" t="s">
        <v>1012</v>
      </c>
      <c r="F107" s="630" t="s">
        <v>83</v>
      </c>
      <c r="G107" s="649">
        <v>1</v>
      </c>
      <c r="H107" s="630" t="s">
        <v>1066</v>
      </c>
      <c r="I107" s="633" t="s">
        <v>85</v>
      </c>
      <c r="J107" s="633" t="s">
        <v>86</v>
      </c>
      <c r="K107" s="634" t="s">
        <v>1067</v>
      </c>
      <c r="L107" s="634" t="s">
        <v>1068</v>
      </c>
      <c r="M107" s="635">
        <v>45689</v>
      </c>
      <c r="N107" s="635" t="s">
        <v>337</v>
      </c>
      <c r="O107" s="647">
        <v>0.25</v>
      </c>
      <c r="P107" s="647">
        <v>0.5</v>
      </c>
      <c r="Q107" s="647">
        <v>0.75</v>
      </c>
      <c r="R107" s="648">
        <v>1</v>
      </c>
      <c r="S107" s="633" t="s">
        <v>90</v>
      </c>
      <c r="T107" s="638">
        <v>200815949.62</v>
      </c>
      <c r="U107" s="639" t="s">
        <v>1016</v>
      </c>
      <c r="V107" s="640" t="s">
        <v>1069</v>
      </c>
      <c r="W107" s="641">
        <v>17286949.658544693</v>
      </c>
      <c r="X107" s="823" t="s">
        <v>617</v>
      </c>
      <c r="Y107" s="823" t="s">
        <v>91</v>
      </c>
      <c r="Z107" s="823" t="s">
        <v>139</v>
      </c>
      <c r="AA107" s="824" t="s">
        <v>91</v>
      </c>
      <c r="AB107" s="615"/>
      <c r="AC107" s="112">
        <v>0.25</v>
      </c>
      <c r="AD107" s="602">
        <v>1</v>
      </c>
      <c r="AE107" s="241" t="s">
        <v>95</v>
      </c>
      <c r="AF107" s="145" t="s">
        <v>1070</v>
      </c>
      <c r="AG107" s="145" t="s">
        <v>1071</v>
      </c>
      <c r="AH107" s="242" t="s">
        <v>91</v>
      </c>
      <c r="AI107" s="80" t="s">
        <v>98</v>
      </c>
      <c r="AJ107" s="155">
        <v>200815949.62</v>
      </c>
      <c r="AK107" s="155">
        <v>50203987.405000001</v>
      </c>
      <c r="AL107" s="155">
        <v>71133250</v>
      </c>
      <c r="AM107" s="155">
        <v>53573100</v>
      </c>
      <c r="AN107" s="155">
        <v>5315600</v>
      </c>
      <c r="AO107" s="603"/>
      <c r="AP107" s="971">
        <v>0.5</v>
      </c>
      <c r="AQ107" s="972">
        <v>1</v>
      </c>
      <c r="AR107" s="973" t="s">
        <v>95</v>
      </c>
      <c r="AS107" s="1001" t="s">
        <v>1072</v>
      </c>
      <c r="AT107" s="974" t="s">
        <v>1073</v>
      </c>
      <c r="AU107" s="978" t="s">
        <v>91</v>
      </c>
      <c r="AV107" s="975" t="s">
        <v>98</v>
      </c>
      <c r="AW107" s="415">
        <v>200815949.62</v>
      </c>
      <c r="AX107" s="415">
        <v>50203987.399999999</v>
      </c>
      <c r="AY107" s="403">
        <v>71133250</v>
      </c>
      <c r="AZ107" s="404">
        <v>67768600</v>
      </c>
      <c r="BA107" s="405">
        <v>23123350</v>
      </c>
      <c r="BB107" s="603"/>
      <c r="BC107" s="926">
        <v>0.82</v>
      </c>
      <c r="BD107" s="927">
        <v>1</v>
      </c>
      <c r="BE107" s="928" t="s">
        <v>95</v>
      </c>
      <c r="BF107" s="930" t="s">
        <v>1074</v>
      </c>
      <c r="BG107" s="937" t="s">
        <v>1075</v>
      </c>
      <c r="BH107" s="930" t="s">
        <v>91</v>
      </c>
      <c r="BI107" s="932" t="s">
        <v>98</v>
      </c>
      <c r="BJ107" s="684">
        <v>200815949.62</v>
      </c>
      <c r="BK107" s="618">
        <v>150611962.215</v>
      </c>
      <c r="BL107" s="609">
        <f t="shared" si="30"/>
        <v>17286949.658544693</v>
      </c>
      <c r="BM107" s="609">
        <v>13968944.5</v>
      </c>
      <c r="BN107" s="609">
        <v>9595837.5</v>
      </c>
      <c r="BP107" s="901">
        <v>1</v>
      </c>
      <c r="BQ107" s="77">
        <f t="shared" si="43"/>
        <v>1</v>
      </c>
      <c r="BR107" s="78" t="str">
        <f t="shared" si="44"/>
        <v>Avance satisfactorio</v>
      </c>
      <c r="BS107" s="728" t="s">
        <v>1076</v>
      </c>
      <c r="BT107" s="1048" t="s">
        <v>1077</v>
      </c>
      <c r="BU107" s="375" t="s">
        <v>91</v>
      </c>
      <c r="BV107" s="80" t="str">
        <f t="shared" si="45"/>
        <v>Terminado</v>
      </c>
    </row>
    <row r="108" spans="1:74" s="611" customFormat="1" ht="50.15" customHeight="1">
      <c r="A108" s="585"/>
      <c r="B108" s="629" t="s">
        <v>1010</v>
      </c>
      <c r="C108" s="587" t="s">
        <v>1078</v>
      </c>
      <c r="D108" s="630" t="s">
        <v>119</v>
      </c>
      <c r="E108" s="631" t="s">
        <v>1012</v>
      </c>
      <c r="F108" s="630" t="s">
        <v>83</v>
      </c>
      <c r="G108" s="649">
        <v>1</v>
      </c>
      <c r="H108" s="630" t="s">
        <v>1079</v>
      </c>
      <c r="I108" s="633" t="s">
        <v>85</v>
      </c>
      <c r="J108" s="633" t="s">
        <v>86</v>
      </c>
      <c r="K108" s="634" t="s">
        <v>1080</v>
      </c>
      <c r="L108" s="634" t="s">
        <v>1081</v>
      </c>
      <c r="M108" s="635">
        <v>45689</v>
      </c>
      <c r="N108" s="635" t="s">
        <v>156</v>
      </c>
      <c r="O108" s="647">
        <v>0.15</v>
      </c>
      <c r="P108" s="647">
        <v>0.5</v>
      </c>
      <c r="Q108" s="647">
        <v>0.75</v>
      </c>
      <c r="R108" s="648">
        <v>1</v>
      </c>
      <c r="S108" s="633" t="s">
        <v>90</v>
      </c>
      <c r="T108" s="638">
        <v>177395141.6049</v>
      </c>
      <c r="U108" s="639" t="s">
        <v>1016</v>
      </c>
      <c r="V108" s="640" t="s">
        <v>1069</v>
      </c>
      <c r="W108" s="641">
        <v>165266666.75668898</v>
      </c>
      <c r="X108" s="823" t="s">
        <v>617</v>
      </c>
      <c r="Y108" s="823" t="s">
        <v>91</v>
      </c>
      <c r="Z108" s="823" t="s">
        <v>139</v>
      </c>
      <c r="AA108" s="824" t="s">
        <v>91</v>
      </c>
      <c r="AB108" s="615"/>
      <c r="AC108" s="112">
        <v>0.15</v>
      </c>
      <c r="AD108" s="602">
        <v>1</v>
      </c>
      <c r="AE108" s="241" t="s">
        <v>95</v>
      </c>
      <c r="AF108" s="145" t="s">
        <v>1082</v>
      </c>
      <c r="AG108" s="145" t="s">
        <v>1083</v>
      </c>
      <c r="AH108" s="242" t="s">
        <v>91</v>
      </c>
      <c r="AI108" s="80" t="s">
        <v>98</v>
      </c>
      <c r="AJ108" s="155">
        <v>177395141.6049</v>
      </c>
      <c r="AK108" s="155">
        <v>44348785.401225001</v>
      </c>
      <c r="AL108" s="155">
        <v>71133250</v>
      </c>
      <c r="AM108" s="155">
        <v>53573100</v>
      </c>
      <c r="AN108" s="155">
        <v>5315600</v>
      </c>
      <c r="AO108" s="603"/>
      <c r="AP108" s="971">
        <v>0.5</v>
      </c>
      <c r="AQ108" s="972">
        <v>1</v>
      </c>
      <c r="AR108" s="973" t="s">
        <v>95</v>
      </c>
      <c r="AS108" s="1001" t="s">
        <v>1084</v>
      </c>
      <c r="AT108" s="974" t="s">
        <v>1085</v>
      </c>
      <c r="AU108" s="978" t="s">
        <v>91</v>
      </c>
      <c r="AV108" s="975" t="s">
        <v>98</v>
      </c>
      <c r="AW108" s="415">
        <v>177395141.59999999</v>
      </c>
      <c r="AX108" s="415">
        <v>44348785.399999999</v>
      </c>
      <c r="AY108" s="403">
        <v>71133250</v>
      </c>
      <c r="AZ108" s="404">
        <v>67768600</v>
      </c>
      <c r="BA108" s="405">
        <v>23123350</v>
      </c>
      <c r="BB108" s="603"/>
      <c r="BC108" s="926">
        <v>0.78</v>
      </c>
      <c r="BD108" s="927">
        <v>1</v>
      </c>
      <c r="BE108" s="928" t="s">
        <v>95</v>
      </c>
      <c r="BF108" s="930" t="s">
        <v>1086</v>
      </c>
      <c r="BG108" s="930" t="s">
        <v>1087</v>
      </c>
      <c r="BH108" s="930" t="s">
        <v>91</v>
      </c>
      <c r="BI108" s="932" t="s">
        <v>98</v>
      </c>
      <c r="BJ108" s="684">
        <v>177395141.6049</v>
      </c>
      <c r="BK108" s="618">
        <v>133046356.203675</v>
      </c>
      <c r="BL108" s="609">
        <f t="shared" si="30"/>
        <v>165266666.75668898</v>
      </c>
      <c r="BM108" s="609">
        <v>165266667.5</v>
      </c>
      <c r="BN108" s="609">
        <v>87266667.5</v>
      </c>
      <c r="BP108" s="98">
        <v>1</v>
      </c>
      <c r="BQ108" s="77">
        <f t="shared" si="43"/>
        <v>1</v>
      </c>
      <c r="BR108" s="78" t="str">
        <f t="shared" si="44"/>
        <v>Avance satisfactorio</v>
      </c>
      <c r="BS108" s="375" t="s">
        <v>1088</v>
      </c>
      <c r="BT108" s="375" t="s">
        <v>1089</v>
      </c>
      <c r="BU108" s="375" t="s">
        <v>1090</v>
      </c>
      <c r="BV108" s="80" t="str">
        <f t="shared" si="45"/>
        <v>Terminado</v>
      </c>
    </row>
    <row r="109" spans="1:74" s="611" customFormat="1" ht="50.15" customHeight="1">
      <c r="A109" s="585"/>
      <c r="B109" s="1204" t="s">
        <v>1010</v>
      </c>
      <c r="C109" s="1107" t="s">
        <v>1091</v>
      </c>
      <c r="D109" s="1206" t="s">
        <v>119</v>
      </c>
      <c r="E109" s="1206" t="s">
        <v>1012</v>
      </c>
      <c r="F109" s="1206" t="s">
        <v>83</v>
      </c>
      <c r="G109" s="1111">
        <v>110</v>
      </c>
      <c r="H109" s="1206" t="s">
        <v>1092</v>
      </c>
      <c r="I109" s="1210" t="s">
        <v>85</v>
      </c>
      <c r="J109" s="1210" t="s">
        <v>153</v>
      </c>
      <c r="K109" s="1206" t="s">
        <v>1093</v>
      </c>
      <c r="L109" s="1206" t="s">
        <v>1094</v>
      </c>
      <c r="M109" s="1225">
        <v>45689</v>
      </c>
      <c r="N109" s="1225" t="s">
        <v>156</v>
      </c>
      <c r="O109" s="1308">
        <v>10</v>
      </c>
      <c r="P109" s="1308">
        <v>40</v>
      </c>
      <c r="Q109" s="1308">
        <v>80</v>
      </c>
      <c r="R109" s="1318">
        <v>110</v>
      </c>
      <c r="S109" s="1222" t="s">
        <v>90</v>
      </c>
      <c r="T109" s="1223">
        <v>815477065.80999994</v>
      </c>
      <c r="U109" s="1224" t="s">
        <v>1016</v>
      </c>
      <c r="V109" s="640" t="s">
        <v>1069</v>
      </c>
      <c r="W109" s="641">
        <v>669720716.65103352</v>
      </c>
      <c r="X109" s="1212" t="s">
        <v>617</v>
      </c>
      <c r="Y109" s="1212" t="s">
        <v>91</v>
      </c>
      <c r="Z109" s="1212" t="s">
        <v>139</v>
      </c>
      <c r="AA109" s="1214" t="s">
        <v>91</v>
      </c>
      <c r="AB109" s="615"/>
      <c r="AC109" s="1315">
        <v>9</v>
      </c>
      <c r="AD109" s="1164">
        <v>0.9</v>
      </c>
      <c r="AE109" s="1263" t="s">
        <v>686</v>
      </c>
      <c r="AF109" s="1292" t="s">
        <v>1095</v>
      </c>
      <c r="AG109" s="1292" t="s">
        <v>1096</v>
      </c>
      <c r="AH109" s="1250" t="s">
        <v>1097</v>
      </c>
      <c r="AI109" s="1253" t="s">
        <v>98</v>
      </c>
      <c r="AJ109" s="1256">
        <v>815477065.80999994</v>
      </c>
      <c r="AK109" s="1256">
        <v>203869266.45249999</v>
      </c>
      <c r="AL109" s="1256">
        <v>71133250</v>
      </c>
      <c r="AM109" s="1256">
        <v>53573100</v>
      </c>
      <c r="AN109" s="1256">
        <v>5315600</v>
      </c>
      <c r="AO109" s="653"/>
      <c r="AP109" s="1312">
        <v>64</v>
      </c>
      <c r="AQ109" s="1150">
        <v>1</v>
      </c>
      <c r="AR109" s="1289" t="s">
        <v>95</v>
      </c>
      <c r="AS109" s="1278" t="s">
        <v>1098</v>
      </c>
      <c r="AT109" s="1278" t="s">
        <v>1099</v>
      </c>
      <c r="AU109" s="1281" t="s">
        <v>91</v>
      </c>
      <c r="AV109" s="1284" t="s">
        <v>98</v>
      </c>
      <c r="AW109" s="1256">
        <v>815477065.80999994</v>
      </c>
      <c r="AX109" s="1256">
        <v>203869266.46000001</v>
      </c>
      <c r="AY109" s="1256">
        <v>71133250</v>
      </c>
      <c r="AZ109" s="1256">
        <v>67768600</v>
      </c>
      <c r="BA109" s="1256">
        <v>23123350</v>
      </c>
      <c r="BB109" s="653"/>
      <c r="BC109" s="1156">
        <v>74</v>
      </c>
      <c r="BD109" s="1182">
        <f>+BC109/Q109</f>
        <v>0.92500000000000004</v>
      </c>
      <c r="BE109" s="1184" t="s">
        <v>95</v>
      </c>
      <c r="BF109" s="1154" t="s">
        <v>1100</v>
      </c>
      <c r="BG109" s="1154" t="s">
        <v>1101</v>
      </c>
      <c r="BH109" s="1154" t="s">
        <v>91</v>
      </c>
      <c r="BI109" s="1189" t="s">
        <v>98</v>
      </c>
      <c r="BJ109" s="1297">
        <v>815477065.80999994</v>
      </c>
      <c r="BK109" s="1297">
        <v>611607799.35749996</v>
      </c>
      <c r="BL109" s="609">
        <f t="shared" si="30"/>
        <v>669720716.65103352</v>
      </c>
      <c r="BM109" s="609">
        <v>666402711.5</v>
      </c>
      <c r="BN109" s="609">
        <v>385623104.5</v>
      </c>
      <c r="BP109" s="1513">
        <f>BC109+47</f>
        <v>121</v>
      </c>
      <c r="BQ109" s="1485">
        <f>+IF($BP109=0,"No Aplica",IF($BP109/$R109&gt;=100%,100%,$BP109/$R109))</f>
        <v>1</v>
      </c>
      <c r="BR109" s="1489" t="str">
        <f t="shared" si="44"/>
        <v>Avance satisfactorio</v>
      </c>
      <c r="BS109" s="1478" t="s">
        <v>1102</v>
      </c>
      <c r="BT109" s="1478" t="s">
        <v>1103</v>
      </c>
      <c r="BU109" s="1478" t="s">
        <v>91</v>
      </c>
      <c r="BV109" s="1102" t="str">
        <f t="shared" si="45"/>
        <v>Terminado</v>
      </c>
    </row>
    <row r="110" spans="1:74" s="611" customFormat="1" ht="50.15" customHeight="1">
      <c r="A110" s="585"/>
      <c r="B110" s="1245"/>
      <c r="C110" s="1246"/>
      <c r="D110" s="1247"/>
      <c r="E110" s="1247"/>
      <c r="F110" s="1247"/>
      <c r="G110" s="1311"/>
      <c r="H110" s="1247"/>
      <c r="I110" s="1249"/>
      <c r="J110" s="1249"/>
      <c r="K110" s="1247"/>
      <c r="L110" s="1247"/>
      <c r="M110" s="1268"/>
      <c r="N110" s="1268"/>
      <c r="O110" s="1309"/>
      <c r="P110" s="1309"/>
      <c r="Q110" s="1309"/>
      <c r="R110" s="1319"/>
      <c r="S110" s="1222"/>
      <c r="T110" s="1223"/>
      <c r="U110" s="1224"/>
      <c r="V110" s="640" t="s">
        <v>1055</v>
      </c>
      <c r="W110" s="641">
        <v>216493000</v>
      </c>
      <c r="X110" s="1259"/>
      <c r="Y110" s="1259"/>
      <c r="Z110" s="1259"/>
      <c r="AA110" s="1260"/>
      <c r="AB110" s="615"/>
      <c r="AC110" s="1316"/>
      <c r="AD110" s="1262"/>
      <c r="AE110" s="1264"/>
      <c r="AF110" s="1293"/>
      <c r="AG110" s="1293"/>
      <c r="AH110" s="1251"/>
      <c r="AI110" s="1254"/>
      <c r="AJ110" s="1257"/>
      <c r="AK110" s="1257"/>
      <c r="AL110" s="1257"/>
      <c r="AM110" s="1257"/>
      <c r="AN110" s="1257"/>
      <c r="AO110" s="653"/>
      <c r="AP110" s="1313"/>
      <c r="AQ110" s="1288"/>
      <c r="AR110" s="1290"/>
      <c r="AS110" s="1279"/>
      <c r="AT110" s="1279"/>
      <c r="AU110" s="1282"/>
      <c r="AV110" s="1285"/>
      <c r="AW110" s="1257"/>
      <c r="AX110" s="1257"/>
      <c r="AY110" s="1257"/>
      <c r="AZ110" s="1257"/>
      <c r="BA110" s="1257"/>
      <c r="BB110" s="653"/>
      <c r="BC110" s="1322"/>
      <c r="BD110" s="1276"/>
      <c r="BE110" s="1277"/>
      <c r="BF110" s="1186"/>
      <c r="BG110" s="1186"/>
      <c r="BH110" s="1186"/>
      <c r="BI110" s="1270"/>
      <c r="BJ110" s="1321"/>
      <c r="BK110" s="1321"/>
      <c r="BL110" s="609">
        <f t="shared" si="30"/>
        <v>216493000</v>
      </c>
      <c r="BM110" s="609">
        <v>213954400</v>
      </c>
      <c r="BN110" s="609">
        <v>130632400</v>
      </c>
      <c r="BP110" s="1514"/>
      <c r="BQ110" s="1507"/>
      <c r="BR110" s="1508"/>
      <c r="BS110" s="1482"/>
      <c r="BT110" s="1482"/>
      <c r="BU110" s="1482"/>
      <c r="BV110" s="1103"/>
    </row>
    <row r="111" spans="1:74" s="611" customFormat="1" ht="50.15" customHeight="1">
      <c r="A111" s="585"/>
      <c r="B111" s="1205"/>
      <c r="C111" s="1108"/>
      <c r="D111" s="1207"/>
      <c r="E111" s="1207"/>
      <c r="F111" s="1207"/>
      <c r="G111" s="1112"/>
      <c r="H111" s="1207"/>
      <c r="I111" s="1211"/>
      <c r="J111" s="1211"/>
      <c r="K111" s="1207"/>
      <c r="L111" s="1207"/>
      <c r="M111" s="1226"/>
      <c r="N111" s="1226"/>
      <c r="O111" s="1310"/>
      <c r="P111" s="1310"/>
      <c r="Q111" s="1310"/>
      <c r="R111" s="1320"/>
      <c r="S111" s="1222"/>
      <c r="T111" s="1223"/>
      <c r="U111" s="1224"/>
      <c r="V111" s="640" t="s">
        <v>1017</v>
      </c>
      <c r="W111" s="641">
        <v>9476000</v>
      </c>
      <c r="X111" s="1213"/>
      <c r="Y111" s="1213"/>
      <c r="Z111" s="1213"/>
      <c r="AA111" s="1215"/>
      <c r="AB111" s="615"/>
      <c r="AC111" s="1317"/>
      <c r="AD111" s="1165"/>
      <c r="AE111" s="1265"/>
      <c r="AF111" s="1294"/>
      <c r="AG111" s="1294"/>
      <c r="AH111" s="1252"/>
      <c r="AI111" s="1255"/>
      <c r="AJ111" s="1258"/>
      <c r="AK111" s="1258"/>
      <c r="AL111" s="1258"/>
      <c r="AM111" s="1258"/>
      <c r="AN111" s="1258"/>
      <c r="AO111" s="653"/>
      <c r="AP111" s="1314"/>
      <c r="AQ111" s="1151"/>
      <c r="AR111" s="1291"/>
      <c r="AS111" s="1280"/>
      <c r="AT111" s="1280"/>
      <c r="AU111" s="1283"/>
      <c r="AV111" s="1286"/>
      <c r="AW111" s="1258"/>
      <c r="AX111" s="1258"/>
      <c r="AY111" s="1258"/>
      <c r="AZ111" s="1258"/>
      <c r="BA111" s="1258"/>
      <c r="BB111" s="653"/>
      <c r="BC111" s="1157"/>
      <c r="BD111" s="1183"/>
      <c r="BE111" s="1185"/>
      <c r="BF111" s="1155"/>
      <c r="BG111" s="1155"/>
      <c r="BH111" s="1155"/>
      <c r="BI111" s="1190"/>
      <c r="BJ111" s="1298"/>
      <c r="BK111" s="1298"/>
      <c r="BL111" s="609">
        <f t="shared" si="30"/>
        <v>9476000</v>
      </c>
      <c r="BM111" s="609">
        <v>0</v>
      </c>
      <c r="BN111" s="609">
        <v>0</v>
      </c>
      <c r="BP111" s="1515"/>
      <c r="BQ111" s="1494"/>
      <c r="BR111" s="1496"/>
      <c r="BS111" s="1479"/>
      <c r="BT111" s="1479"/>
      <c r="BU111" s="1479"/>
      <c r="BV111" s="1104"/>
    </row>
    <row r="112" spans="1:74" s="611" customFormat="1" ht="50.15" customHeight="1">
      <c r="A112" s="585"/>
      <c r="B112" s="1204" t="s">
        <v>1010</v>
      </c>
      <c r="C112" s="1107" t="s">
        <v>1104</v>
      </c>
      <c r="D112" s="1206" t="s">
        <v>119</v>
      </c>
      <c r="E112" s="1206" t="s">
        <v>1012</v>
      </c>
      <c r="F112" s="1206" t="s">
        <v>83</v>
      </c>
      <c r="G112" s="1208">
        <v>1</v>
      </c>
      <c r="H112" s="1206" t="s">
        <v>1105</v>
      </c>
      <c r="I112" s="1210" t="s">
        <v>85</v>
      </c>
      <c r="J112" s="1210" t="s">
        <v>86</v>
      </c>
      <c r="K112" s="1206" t="s">
        <v>1106</v>
      </c>
      <c r="L112" s="1206" t="s">
        <v>1107</v>
      </c>
      <c r="M112" s="1225">
        <v>45689</v>
      </c>
      <c r="N112" s="1225" t="s">
        <v>156</v>
      </c>
      <c r="O112" s="1218">
        <v>0.15</v>
      </c>
      <c r="P112" s="1218">
        <v>0.4</v>
      </c>
      <c r="Q112" s="1218">
        <v>0.8</v>
      </c>
      <c r="R112" s="1220">
        <v>1</v>
      </c>
      <c r="S112" s="1222" t="s">
        <v>90</v>
      </c>
      <c r="T112" s="1223">
        <v>198099105.46000001</v>
      </c>
      <c r="U112" s="1224" t="s">
        <v>1016</v>
      </c>
      <c r="V112" s="640" t="s">
        <v>1108</v>
      </c>
      <c r="W112" s="641">
        <v>206393000</v>
      </c>
      <c r="X112" s="1212" t="s">
        <v>617</v>
      </c>
      <c r="Y112" s="1212" t="s">
        <v>91</v>
      </c>
      <c r="Z112" s="1212" t="s">
        <v>139</v>
      </c>
      <c r="AA112" s="1214" t="s">
        <v>91</v>
      </c>
      <c r="AB112" s="615"/>
      <c r="AC112" s="1176">
        <v>0.15</v>
      </c>
      <c r="AD112" s="1164">
        <v>1</v>
      </c>
      <c r="AE112" s="1166" t="s">
        <v>95</v>
      </c>
      <c r="AF112" s="1168" t="s">
        <v>1109</v>
      </c>
      <c r="AG112" s="1168" t="s">
        <v>1110</v>
      </c>
      <c r="AH112" s="1170" t="s">
        <v>91</v>
      </c>
      <c r="AI112" s="1098" t="s">
        <v>98</v>
      </c>
      <c r="AJ112" s="1160">
        <v>198099105.46000001</v>
      </c>
      <c r="AK112" s="1160">
        <v>49524776.365000002</v>
      </c>
      <c r="AL112" s="1146">
        <v>88894667</v>
      </c>
      <c r="AM112" s="1146">
        <v>87536067</v>
      </c>
      <c r="AN112" s="1146">
        <v>6722733</v>
      </c>
      <c r="AO112" s="653"/>
      <c r="AP112" s="1191">
        <v>0.4</v>
      </c>
      <c r="AQ112" s="1150">
        <v>1</v>
      </c>
      <c r="AR112" s="1152" t="s">
        <v>95</v>
      </c>
      <c r="AS112" s="1154" t="s">
        <v>1111</v>
      </c>
      <c r="AT112" s="1154" t="s">
        <v>1110</v>
      </c>
      <c r="AU112" s="1156" t="s">
        <v>91</v>
      </c>
      <c r="AV112" s="1158" t="s">
        <v>98</v>
      </c>
      <c r="AW112" s="1160">
        <v>198099105.46000001</v>
      </c>
      <c r="AX112" s="1160">
        <v>49524776.359999999</v>
      </c>
      <c r="AY112" s="1146">
        <v>88894667</v>
      </c>
      <c r="AZ112" s="1146">
        <v>87536067</v>
      </c>
      <c r="BA112" s="1146">
        <v>30966733</v>
      </c>
      <c r="BB112" s="653"/>
      <c r="BC112" s="1195">
        <v>0.8</v>
      </c>
      <c r="BD112" s="1182">
        <v>1</v>
      </c>
      <c r="BE112" s="1184" t="s">
        <v>95</v>
      </c>
      <c r="BF112" s="1154" t="s">
        <v>1112</v>
      </c>
      <c r="BG112" s="1154" t="s">
        <v>1113</v>
      </c>
      <c r="BH112" s="1154" t="s">
        <v>91</v>
      </c>
      <c r="BI112" s="1189" t="s">
        <v>98</v>
      </c>
      <c r="BJ112" s="1297">
        <v>198099105.46000001</v>
      </c>
      <c r="BK112" s="1297">
        <v>148574329.095</v>
      </c>
      <c r="BL112" s="609">
        <f t="shared" si="30"/>
        <v>206393000</v>
      </c>
      <c r="BM112" s="609">
        <v>202682600</v>
      </c>
      <c r="BN112" s="609">
        <v>127630600</v>
      </c>
      <c r="BP112" s="1199">
        <v>1</v>
      </c>
      <c r="BQ112" s="1485">
        <f t="shared" ref="BQ112" si="46">+IF($BP112=0,"No Aplica",IF($BP112/$R112&gt;=100%,100%,$BP112/$R112))</f>
        <v>1</v>
      </c>
      <c r="BR112" s="1489" t="str">
        <f t="shared" ref="BR112" si="47">IF(ISTEXT(BQ112),"No reporta avance en el periodo",IF(BQ112&lt;=69%,"Avance insuficiente",IF(BQ112&gt;95%,"Avance satisfactorio",IF(BQ112&gt;70%,"Avance suficiente",IF(BQ112&lt;94%,"Avance suficiente",0)))))</f>
        <v>Avance satisfactorio</v>
      </c>
      <c r="BS112" s="1478" t="s">
        <v>1114</v>
      </c>
      <c r="BT112" s="1478" t="s">
        <v>1110</v>
      </c>
      <c r="BU112" s="1478" t="s">
        <v>91</v>
      </c>
      <c r="BV112" s="1102" t="str">
        <f t="shared" ref="BV112" si="48">IF(BP112="Terminado","Terminado",IF($BP112&gt;=$G112,"Terminado","En Gestión"))</f>
        <v>Terminado</v>
      </c>
    </row>
    <row r="113" spans="1:74" s="611" customFormat="1" ht="50.15" customHeight="1">
      <c r="A113" s="585"/>
      <c r="B113" s="1205"/>
      <c r="C113" s="1108"/>
      <c r="D113" s="1207"/>
      <c r="E113" s="1207"/>
      <c r="F113" s="1207"/>
      <c r="G113" s="1209"/>
      <c r="H113" s="1207"/>
      <c r="I113" s="1211"/>
      <c r="J113" s="1211"/>
      <c r="K113" s="1207"/>
      <c r="L113" s="1207"/>
      <c r="M113" s="1226"/>
      <c r="N113" s="1226"/>
      <c r="O113" s="1219"/>
      <c r="P113" s="1219"/>
      <c r="Q113" s="1219"/>
      <c r="R113" s="1221"/>
      <c r="S113" s="1222"/>
      <c r="T113" s="1223"/>
      <c r="U113" s="1224"/>
      <c r="V113" s="640" t="s">
        <v>1017</v>
      </c>
      <c r="W113" s="641">
        <v>15110400</v>
      </c>
      <c r="X113" s="1213"/>
      <c r="Y113" s="1213"/>
      <c r="Z113" s="1213"/>
      <c r="AA113" s="1215"/>
      <c r="AB113" s="615"/>
      <c r="AC113" s="1177"/>
      <c r="AD113" s="1165"/>
      <c r="AE113" s="1167"/>
      <c r="AF113" s="1169"/>
      <c r="AG113" s="1169"/>
      <c r="AH113" s="1171"/>
      <c r="AI113" s="1099"/>
      <c r="AJ113" s="1161"/>
      <c r="AK113" s="1161"/>
      <c r="AL113" s="1147"/>
      <c r="AM113" s="1147"/>
      <c r="AN113" s="1147"/>
      <c r="AO113" s="653"/>
      <c r="AP113" s="1192"/>
      <c r="AQ113" s="1151"/>
      <c r="AR113" s="1153"/>
      <c r="AS113" s="1155"/>
      <c r="AT113" s="1155"/>
      <c r="AU113" s="1157"/>
      <c r="AV113" s="1159"/>
      <c r="AW113" s="1161"/>
      <c r="AX113" s="1161"/>
      <c r="AY113" s="1147"/>
      <c r="AZ113" s="1147"/>
      <c r="BA113" s="1147"/>
      <c r="BB113" s="653"/>
      <c r="BC113" s="1196"/>
      <c r="BD113" s="1183"/>
      <c r="BE113" s="1185"/>
      <c r="BF113" s="1155"/>
      <c r="BG113" s="1155"/>
      <c r="BH113" s="1155"/>
      <c r="BI113" s="1190"/>
      <c r="BJ113" s="1298"/>
      <c r="BK113" s="1298"/>
      <c r="BL113" s="609">
        <f t="shared" si="30"/>
        <v>15110400</v>
      </c>
      <c r="BM113" s="609">
        <v>15110400</v>
      </c>
      <c r="BN113" s="609">
        <v>15110400</v>
      </c>
      <c r="BP113" s="1506"/>
      <c r="BQ113" s="1507"/>
      <c r="BR113" s="1496"/>
      <c r="BS113" s="1479"/>
      <c r="BT113" s="1479"/>
      <c r="BU113" s="1479"/>
      <c r="BV113" s="1104"/>
    </row>
    <row r="114" spans="1:74" s="611" customFormat="1" ht="50.15" customHeight="1">
      <c r="A114" s="585"/>
      <c r="B114" s="629" t="s">
        <v>1010</v>
      </c>
      <c r="C114" s="587" t="s">
        <v>1115</v>
      </c>
      <c r="D114" s="630" t="s">
        <v>119</v>
      </c>
      <c r="E114" s="631" t="s">
        <v>1012</v>
      </c>
      <c r="F114" s="630" t="s">
        <v>83</v>
      </c>
      <c r="G114" s="649">
        <v>1</v>
      </c>
      <c r="H114" s="630" t="s">
        <v>1116</v>
      </c>
      <c r="I114" s="633" t="s">
        <v>85</v>
      </c>
      <c r="J114" s="633" t="s">
        <v>86</v>
      </c>
      <c r="K114" s="634" t="s">
        <v>1117</v>
      </c>
      <c r="L114" s="634" t="s">
        <v>1118</v>
      </c>
      <c r="M114" s="635">
        <v>45689</v>
      </c>
      <c r="N114" s="635" t="s">
        <v>156</v>
      </c>
      <c r="O114" s="647">
        <v>0.15</v>
      </c>
      <c r="P114" s="647">
        <v>0.4</v>
      </c>
      <c r="Q114" s="647">
        <v>0.65</v>
      </c>
      <c r="R114" s="648">
        <v>1</v>
      </c>
      <c r="S114" s="633" t="s">
        <v>90</v>
      </c>
      <c r="T114" s="638">
        <v>845290434.36000001</v>
      </c>
      <c r="U114" s="639" t="s">
        <v>91</v>
      </c>
      <c r="V114" s="639" t="s">
        <v>91</v>
      </c>
      <c r="W114" s="659">
        <v>0</v>
      </c>
      <c r="X114" s="823" t="s">
        <v>1119</v>
      </c>
      <c r="Y114" s="823" t="s">
        <v>91</v>
      </c>
      <c r="Z114" s="823" t="s">
        <v>139</v>
      </c>
      <c r="AA114" s="824" t="s">
        <v>91</v>
      </c>
      <c r="AB114" s="601"/>
      <c r="AC114" s="112">
        <v>0.15</v>
      </c>
      <c r="AD114" s="602">
        <v>1</v>
      </c>
      <c r="AE114" s="241" t="s">
        <v>95</v>
      </c>
      <c r="AF114" s="145" t="s">
        <v>1120</v>
      </c>
      <c r="AG114" s="145" t="s">
        <v>1121</v>
      </c>
      <c r="AH114" s="242" t="s">
        <v>91</v>
      </c>
      <c r="AI114" s="80" t="s">
        <v>98</v>
      </c>
      <c r="AJ114" s="155">
        <v>845290434.36000001</v>
      </c>
      <c r="AK114" s="158">
        <v>211322608.59</v>
      </c>
      <c r="AL114" s="155">
        <v>88894667</v>
      </c>
      <c r="AM114" s="155">
        <v>87536067</v>
      </c>
      <c r="AN114" s="155">
        <v>6722733</v>
      </c>
      <c r="AO114" s="653"/>
      <c r="AP114" s="971">
        <v>0.4</v>
      </c>
      <c r="AQ114" s="972">
        <v>1</v>
      </c>
      <c r="AR114" s="973" t="s">
        <v>95</v>
      </c>
      <c r="AS114" s="1001" t="s">
        <v>1122</v>
      </c>
      <c r="AT114" s="1006" t="s">
        <v>1123</v>
      </c>
      <c r="AU114" s="978" t="s">
        <v>91</v>
      </c>
      <c r="AV114" s="975" t="s">
        <v>98</v>
      </c>
      <c r="AW114" s="415">
        <v>845290434.36000001</v>
      </c>
      <c r="AX114" s="415">
        <v>211322608.59</v>
      </c>
      <c r="AY114" s="403">
        <v>88894667</v>
      </c>
      <c r="AZ114" s="404">
        <v>87536067</v>
      </c>
      <c r="BA114" s="405">
        <v>30966733</v>
      </c>
      <c r="BB114" s="603"/>
      <c r="BC114" s="926">
        <v>0.65</v>
      </c>
      <c r="BD114" s="927">
        <v>1</v>
      </c>
      <c r="BE114" s="928" t="s">
        <v>95</v>
      </c>
      <c r="BF114" s="930" t="s">
        <v>1124</v>
      </c>
      <c r="BG114" s="930" t="s">
        <v>1125</v>
      </c>
      <c r="BH114" s="930" t="s">
        <v>91</v>
      </c>
      <c r="BI114" s="932" t="s">
        <v>98</v>
      </c>
      <c r="BJ114" s="684">
        <v>845290434.36000001</v>
      </c>
      <c r="BK114" s="618">
        <v>633967825.76999998</v>
      </c>
      <c r="BL114" s="609">
        <f t="shared" si="30"/>
        <v>0</v>
      </c>
      <c r="BM114" s="609">
        <v>0</v>
      </c>
      <c r="BN114" s="609">
        <v>0</v>
      </c>
      <c r="BP114" s="98">
        <v>1</v>
      </c>
      <c r="BQ114" s="77">
        <f t="shared" ref="BQ114:BQ116" si="49">+IF($BP114=0,"No Aplica",IF($BP114/$R114&gt;=100%,100%,$BP114/$R114))</f>
        <v>1</v>
      </c>
      <c r="BR114" s="78" t="str">
        <f t="shared" ref="BR114:BR116" si="50">IF(ISTEXT(BQ114),"No reporta avance en el periodo",IF(BQ114&lt;=69%,"Avance insuficiente",IF(BQ114&gt;95%,"Avance satisfactorio",IF(BQ114&gt;70%,"Avance suficiente",IF(BQ114&lt;94%,"Avance suficiente",0)))))</f>
        <v>Avance satisfactorio</v>
      </c>
      <c r="BS114" s="1047" t="s">
        <v>1126</v>
      </c>
      <c r="BT114" s="1071" t="s">
        <v>1127</v>
      </c>
      <c r="BU114" s="375" t="s">
        <v>91</v>
      </c>
      <c r="BV114" s="80" t="str">
        <f t="shared" ref="BV114:BV116" si="51">IF(BP114="Terminado","Terminado",IF($BP114&gt;=$G114,"Terminado","En Gestión"))</f>
        <v>Terminado</v>
      </c>
    </row>
    <row r="115" spans="1:74" s="611" customFormat="1" ht="50.15" customHeight="1">
      <c r="A115" s="585"/>
      <c r="B115" s="629" t="s">
        <v>1010</v>
      </c>
      <c r="C115" s="587" t="s">
        <v>1128</v>
      </c>
      <c r="D115" s="630" t="s">
        <v>119</v>
      </c>
      <c r="E115" s="631" t="s">
        <v>1012</v>
      </c>
      <c r="F115" s="630" t="s">
        <v>83</v>
      </c>
      <c r="G115" s="649">
        <v>1</v>
      </c>
      <c r="H115" s="630" t="s">
        <v>1129</v>
      </c>
      <c r="I115" s="633" t="s">
        <v>85</v>
      </c>
      <c r="J115" s="633" t="s">
        <v>86</v>
      </c>
      <c r="K115" s="634" t="s">
        <v>1130</v>
      </c>
      <c r="L115" s="634" t="s">
        <v>1131</v>
      </c>
      <c r="M115" s="635">
        <v>45689</v>
      </c>
      <c r="N115" s="635" t="s">
        <v>156</v>
      </c>
      <c r="O115" s="647">
        <v>0.15</v>
      </c>
      <c r="P115" s="647">
        <v>0.4</v>
      </c>
      <c r="Q115" s="647">
        <v>0.65</v>
      </c>
      <c r="R115" s="648">
        <v>1</v>
      </c>
      <c r="S115" s="633" t="s">
        <v>90</v>
      </c>
      <c r="T115" s="638">
        <v>61041838.990000002</v>
      </c>
      <c r="U115" s="639" t="s">
        <v>1016</v>
      </c>
      <c r="V115" s="640" t="s">
        <v>1108</v>
      </c>
      <c r="W115" s="641">
        <v>60291000</v>
      </c>
      <c r="X115" s="823" t="s">
        <v>1119</v>
      </c>
      <c r="Y115" s="823" t="s">
        <v>91</v>
      </c>
      <c r="Z115" s="823" t="s">
        <v>139</v>
      </c>
      <c r="AA115" s="824" t="s">
        <v>91</v>
      </c>
      <c r="AB115" s="615"/>
      <c r="AC115" s="112">
        <v>0.15</v>
      </c>
      <c r="AD115" s="602">
        <v>1</v>
      </c>
      <c r="AE115" s="241" t="s">
        <v>95</v>
      </c>
      <c r="AF115" s="145" t="s">
        <v>1132</v>
      </c>
      <c r="AG115" s="145" t="s">
        <v>1133</v>
      </c>
      <c r="AH115" s="242" t="s">
        <v>91</v>
      </c>
      <c r="AI115" s="80" t="s">
        <v>98</v>
      </c>
      <c r="AJ115" s="155">
        <v>61041838.990000002</v>
      </c>
      <c r="AK115" s="155">
        <v>15260459.747500001</v>
      </c>
      <c r="AL115" s="155">
        <v>88894667</v>
      </c>
      <c r="AM115" s="155">
        <v>87536067</v>
      </c>
      <c r="AN115" s="155">
        <v>6722733</v>
      </c>
      <c r="AO115" s="653"/>
      <c r="AP115" s="971">
        <v>0.4</v>
      </c>
      <c r="AQ115" s="972">
        <v>1</v>
      </c>
      <c r="AR115" s="973" t="s">
        <v>95</v>
      </c>
      <c r="AS115" s="1007" t="s">
        <v>1134</v>
      </c>
      <c r="AT115" s="1008" t="s">
        <v>1135</v>
      </c>
      <c r="AU115" s="978" t="s">
        <v>91</v>
      </c>
      <c r="AV115" s="975" t="s">
        <v>98</v>
      </c>
      <c r="AW115" s="415">
        <v>61041838.990000002</v>
      </c>
      <c r="AX115" s="415">
        <v>15260459.74</v>
      </c>
      <c r="AY115" s="403">
        <v>88894667</v>
      </c>
      <c r="AZ115" s="404">
        <v>87536067</v>
      </c>
      <c r="BA115" s="405">
        <v>30966733</v>
      </c>
      <c r="BB115" s="603"/>
      <c r="BC115" s="926">
        <v>0.65</v>
      </c>
      <c r="BD115" s="927">
        <v>1</v>
      </c>
      <c r="BE115" s="928" t="s">
        <v>95</v>
      </c>
      <c r="BF115" s="930" t="s">
        <v>1136</v>
      </c>
      <c r="BG115" s="930" t="s">
        <v>1137</v>
      </c>
      <c r="BH115" s="930" t="s">
        <v>91</v>
      </c>
      <c r="BI115" s="932" t="s">
        <v>98</v>
      </c>
      <c r="BJ115" s="684">
        <v>61041838.990000002</v>
      </c>
      <c r="BK115" s="618">
        <v>45781379.2425</v>
      </c>
      <c r="BL115" s="609">
        <f t="shared" si="30"/>
        <v>60291000</v>
      </c>
      <c r="BM115" s="609">
        <v>59925600</v>
      </c>
      <c r="BN115" s="609">
        <v>38001600</v>
      </c>
      <c r="BP115" s="98">
        <v>1</v>
      </c>
      <c r="BQ115" s="77">
        <f t="shared" si="49"/>
        <v>1</v>
      </c>
      <c r="BR115" s="78" t="str">
        <f t="shared" si="50"/>
        <v>Avance satisfactorio</v>
      </c>
      <c r="BS115" s="1071" t="s">
        <v>1138</v>
      </c>
      <c r="BT115" s="1067" t="s">
        <v>1131</v>
      </c>
      <c r="BU115" s="375" t="s">
        <v>91</v>
      </c>
      <c r="BV115" s="80" t="str">
        <f t="shared" si="51"/>
        <v>Terminado</v>
      </c>
    </row>
    <row r="116" spans="1:74" s="611" customFormat="1" ht="50.15" customHeight="1">
      <c r="A116" s="585"/>
      <c r="B116" s="629" t="s">
        <v>1010</v>
      </c>
      <c r="C116" s="587" t="s">
        <v>1139</v>
      </c>
      <c r="D116" s="630" t="s">
        <v>119</v>
      </c>
      <c r="E116" s="631" t="s">
        <v>1012</v>
      </c>
      <c r="F116" s="630" t="s">
        <v>83</v>
      </c>
      <c r="G116" s="649">
        <v>1</v>
      </c>
      <c r="H116" s="630" t="s">
        <v>1140</v>
      </c>
      <c r="I116" s="633" t="s">
        <v>85</v>
      </c>
      <c r="J116" s="633" t="s">
        <v>86</v>
      </c>
      <c r="K116" s="634" t="s">
        <v>1141</v>
      </c>
      <c r="L116" s="634" t="s">
        <v>1142</v>
      </c>
      <c r="M116" s="635" t="s">
        <v>1143</v>
      </c>
      <c r="N116" s="635" t="s">
        <v>156</v>
      </c>
      <c r="O116" s="656">
        <v>0.1</v>
      </c>
      <c r="P116" s="656">
        <v>0.45</v>
      </c>
      <c r="Q116" s="656">
        <v>0.8</v>
      </c>
      <c r="R116" s="657">
        <v>1</v>
      </c>
      <c r="S116" s="633" t="s">
        <v>90</v>
      </c>
      <c r="T116" s="638">
        <v>134158492.06999999</v>
      </c>
      <c r="U116" s="639" t="s">
        <v>1016</v>
      </c>
      <c r="V116" s="640" t="s">
        <v>1069</v>
      </c>
      <c r="W116" s="641">
        <v>543679666.93373322</v>
      </c>
      <c r="X116" s="308" t="s">
        <v>1144</v>
      </c>
      <c r="Y116" s="308" t="s">
        <v>91</v>
      </c>
      <c r="Z116" s="308" t="s">
        <v>139</v>
      </c>
      <c r="AA116" s="332" t="s">
        <v>91</v>
      </c>
      <c r="AB116" s="615"/>
      <c r="AC116" s="112">
        <v>0.1</v>
      </c>
      <c r="AD116" s="602">
        <v>1</v>
      </c>
      <c r="AE116" s="241" t="s">
        <v>95</v>
      </c>
      <c r="AF116" s="145" t="s">
        <v>1145</v>
      </c>
      <c r="AG116" s="145" t="s">
        <v>1146</v>
      </c>
      <c r="AH116" s="242" t="s">
        <v>91</v>
      </c>
      <c r="AI116" s="80" t="s">
        <v>98</v>
      </c>
      <c r="AJ116" s="155">
        <v>134158492.06999999</v>
      </c>
      <c r="AK116" s="155">
        <v>33539623.017499998</v>
      </c>
      <c r="AL116" s="155">
        <v>1395953999</v>
      </c>
      <c r="AM116" s="155">
        <v>1176482300</v>
      </c>
      <c r="AN116" s="155">
        <v>95085266.670000002</v>
      </c>
      <c r="AO116" s="653"/>
      <c r="AP116" s="971">
        <v>0.45</v>
      </c>
      <c r="AQ116" s="972">
        <v>1</v>
      </c>
      <c r="AR116" s="973" t="s">
        <v>95</v>
      </c>
      <c r="AS116" s="1009" t="s">
        <v>1147</v>
      </c>
      <c r="AT116" s="978" t="s">
        <v>1148</v>
      </c>
      <c r="AU116" s="978" t="s">
        <v>91</v>
      </c>
      <c r="AV116" s="975" t="s">
        <v>98</v>
      </c>
      <c r="AW116" s="330">
        <v>134158492.06999999</v>
      </c>
      <c r="AX116" s="330">
        <v>33539623.010000002</v>
      </c>
      <c r="AY116" s="403">
        <v>1395953999</v>
      </c>
      <c r="AZ116" s="404">
        <v>1323961610</v>
      </c>
      <c r="BA116" s="405">
        <v>424749577</v>
      </c>
      <c r="BB116" s="603"/>
      <c r="BC116" s="926">
        <v>0.8</v>
      </c>
      <c r="BD116" s="927">
        <v>1</v>
      </c>
      <c r="BE116" s="928" t="s">
        <v>95</v>
      </c>
      <c r="BF116" s="930" t="s">
        <v>1149</v>
      </c>
      <c r="BG116" s="930" t="s">
        <v>1150</v>
      </c>
      <c r="BH116" s="930" t="s">
        <v>91</v>
      </c>
      <c r="BI116" s="932" t="s">
        <v>98</v>
      </c>
      <c r="BJ116" s="684">
        <v>134158492.06999999</v>
      </c>
      <c r="BK116" s="618">
        <v>100618869.05249999</v>
      </c>
      <c r="BL116" s="609">
        <f t="shared" si="30"/>
        <v>543679666.93373322</v>
      </c>
      <c r="BM116" s="609">
        <v>543515666.5</v>
      </c>
      <c r="BN116" s="609">
        <v>345860133.17000002</v>
      </c>
      <c r="BP116" s="98">
        <v>1</v>
      </c>
      <c r="BQ116" s="77">
        <f t="shared" si="49"/>
        <v>1</v>
      </c>
      <c r="BR116" s="78" t="str">
        <f t="shared" si="50"/>
        <v>Avance satisfactorio</v>
      </c>
      <c r="BS116" s="1072" t="s">
        <v>1151</v>
      </c>
      <c r="BT116" s="145" t="s">
        <v>1152</v>
      </c>
      <c r="BU116" s="375" t="s">
        <v>91</v>
      </c>
      <c r="BV116" s="80" t="str">
        <f t="shared" si="51"/>
        <v>Terminado</v>
      </c>
    </row>
    <row r="117" spans="1:74" s="611" customFormat="1" ht="50.15" customHeight="1">
      <c r="A117" s="585"/>
      <c r="B117" s="1105" t="s">
        <v>1153</v>
      </c>
      <c r="C117" s="1107" t="s">
        <v>1154</v>
      </c>
      <c r="D117" s="1109" t="s">
        <v>150</v>
      </c>
      <c r="E117" s="1109" t="s">
        <v>1155</v>
      </c>
      <c r="F117" s="1109" t="s">
        <v>83</v>
      </c>
      <c r="G117" s="1323">
        <v>8</v>
      </c>
      <c r="H117" s="1142" t="s">
        <v>1156</v>
      </c>
      <c r="I117" s="1144" t="s">
        <v>398</v>
      </c>
      <c r="J117" s="1144" t="s">
        <v>153</v>
      </c>
      <c r="K117" s="1142" t="s">
        <v>1157</v>
      </c>
      <c r="L117" s="1142" t="s">
        <v>1158</v>
      </c>
      <c r="M117" s="1135">
        <v>45748</v>
      </c>
      <c r="N117" s="1135">
        <v>45849</v>
      </c>
      <c r="O117" s="1137">
        <v>0</v>
      </c>
      <c r="P117" s="1137">
        <v>2</v>
      </c>
      <c r="Q117" s="1137">
        <v>4</v>
      </c>
      <c r="R117" s="1139">
        <v>8</v>
      </c>
      <c r="S117" s="1141" t="s">
        <v>90</v>
      </c>
      <c r="T117" s="1128">
        <v>366084824.56999999</v>
      </c>
      <c r="U117" s="1201" t="s">
        <v>109</v>
      </c>
      <c r="V117" s="613" t="s">
        <v>1159</v>
      </c>
      <c r="W117" s="614">
        <v>303819312.98045886</v>
      </c>
      <c r="X117" s="1212" t="s">
        <v>138</v>
      </c>
      <c r="Y117" s="1212" t="s">
        <v>91</v>
      </c>
      <c r="Z117" s="1212" t="s">
        <v>139</v>
      </c>
      <c r="AA117" s="1214" t="s">
        <v>91</v>
      </c>
      <c r="AB117" s="615"/>
      <c r="AC117" s="1327"/>
      <c r="AD117" s="1164" t="s">
        <v>101</v>
      </c>
      <c r="AE117" s="1166" t="s">
        <v>102</v>
      </c>
      <c r="AF117" s="1168" t="s">
        <v>315</v>
      </c>
      <c r="AG117" s="1168" t="s">
        <v>91</v>
      </c>
      <c r="AH117" s="1170" t="s">
        <v>91</v>
      </c>
      <c r="AI117" s="1098" t="s">
        <v>141</v>
      </c>
      <c r="AJ117" s="1160">
        <v>366084824.56999999</v>
      </c>
      <c r="AK117" s="1160">
        <v>87927334.140000001</v>
      </c>
      <c r="AL117" s="1146">
        <v>120378523</v>
      </c>
      <c r="AM117" s="1146">
        <v>118347699.2</v>
      </c>
      <c r="AN117" s="1146">
        <v>11861181.57</v>
      </c>
      <c r="AO117" s="603"/>
      <c r="AP117" s="1325">
        <v>2</v>
      </c>
      <c r="AQ117" s="1150">
        <v>1</v>
      </c>
      <c r="AR117" s="1152" t="s">
        <v>95</v>
      </c>
      <c r="AS117" s="1154" t="s">
        <v>1160</v>
      </c>
      <c r="AT117" s="1154" t="s">
        <v>1161</v>
      </c>
      <c r="AU117" s="1156" t="s">
        <v>91</v>
      </c>
      <c r="AV117" s="1158" t="s">
        <v>98</v>
      </c>
      <c r="AW117" s="1160">
        <v>366084824.56999999</v>
      </c>
      <c r="AX117" s="1160">
        <v>180646497.62</v>
      </c>
      <c r="AY117" s="1146">
        <v>120378523</v>
      </c>
      <c r="AZ117" s="1146">
        <v>118316314</v>
      </c>
      <c r="BA117" s="1146">
        <v>48868280</v>
      </c>
      <c r="BB117" s="653"/>
      <c r="BC117" s="1156">
        <v>4</v>
      </c>
      <c r="BD117" s="1182">
        <v>1</v>
      </c>
      <c r="BE117" s="1338" t="s">
        <v>95</v>
      </c>
      <c r="BF117" s="1340" t="s">
        <v>1162</v>
      </c>
      <c r="BG117" s="1342" t="s">
        <v>1163</v>
      </c>
      <c r="BH117" s="1154" t="s">
        <v>91</v>
      </c>
      <c r="BI117" s="1189" t="s">
        <v>98</v>
      </c>
      <c r="BJ117" s="1335">
        <v>366084824</v>
      </c>
      <c r="BK117" s="1227">
        <v>274563618</v>
      </c>
      <c r="BL117" s="609">
        <f t="shared" si="30"/>
        <v>303819312.98045886</v>
      </c>
      <c r="BM117" s="609">
        <v>270165052.5</v>
      </c>
      <c r="BN117" s="609">
        <v>202273037</v>
      </c>
      <c r="BP117" s="1504">
        <v>8</v>
      </c>
      <c r="BQ117" s="1485">
        <f t="shared" ref="BQ117" si="52">+IF(BP117=0,"No Aplica",IF(BP117/R117&gt;=100%,100%,BP117/R117))</f>
        <v>1</v>
      </c>
      <c r="BR117" s="1520" t="str">
        <f>IF(ISTEXT(BQ117),"No reporta avance en el periodo",IF(BQ117&lt;=69%,"Avance insuficiente",IF(BQ117&gt;95%,"Avance satisfactorio",IF(BQ117&gt;70%,"Avance suficiente",IF(BQ117&lt;94%,"Avance suficiente",0)))))</f>
        <v>Avance satisfactorio</v>
      </c>
      <c r="BS117" s="1516" t="s">
        <v>1164</v>
      </c>
      <c r="BT117" s="1518" t="s">
        <v>1165</v>
      </c>
      <c r="BU117" s="1478" t="s">
        <v>91</v>
      </c>
      <c r="BV117" s="1102" t="str">
        <f t="shared" ref="BV117" si="53">IF(BP117&lt;1%,"Sin iniciar",IF(BP117&gt;=G117,"Terminado","En gestión"))</f>
        <v>Terminado</v>
      </c>
    </row>
    <row r="118" spans="1:74" s="611" customFormat="1" ht="50.15" customHeight="1">
      <c r="A118" s="585"/>
      <c r="B118" s="1106"/>
      <c r="C118" s="1108"/>
      <c r="D118" s="1110"/>
      <c r="E118" s="1110"/>
      <c r="F118" s="1110"/>
      <c r="G118" s="1324"/>
      <c r="H118" s="1143"/>
      <c r="I118" s="1145"/>
      <c r="J118" s="1145"/>
      <c r="K118" s="1143"/>
      <c r="L118" s="1143"/>
      <c r="M118" s="1136"/>
      <c r="N118" s="1136"/>
      <c r="O118" s="1138"/>
      <c r="P118" s="1138"/>
      <c r="Q118" s="1138"/>
      <c r="R118" s="1140"/>
      <c r="S118" s="1141"/>
      <c r="T118" s="1128"/>
      <c r="U118" s="1201"/>
      <c r="V118" s="613" t="s">
        <v>110</v>
      </c>
      <c r="W118" s="614">
        <v>31717140</v>
      </c>
      <c r="X118" s="1213"/>
      <c r="Y118" s="1213"/>
      <c r="Z118" s="1213"/>
      <c r="AA118" s="1215"/>
      <c r="AB118" s="615"/>
      <c r="AC118" s="1328"/>
      <c r="AD118" s="1165"/>
      <c r="AE118" s="1167"/>
      <c r="AF118" s="1169"/>
      <c r="AG118" s="1169"/>
      <c r="AH118" s="1171"/>
      <c r="AI118" s="1099"/>
      <c r="AJ118" s="1161"/>
      <c r="AK118" s="1161"/>
      <c r="AL118" s="1147"/>
      <c r="AM118" s="1147"/>
      <c r="AN118" s="1147"/>
      <c r="AO118" s="603"/>
      <c r="AP118" s="1326"/>
      <c r="AQ118" s="1151"/>
      <c r="AR118" s="1153"/>
      <c r="AS118" s="1155"/>
      <c r="AT118" s="1155"/>
      <c r="AU118" s="1157"/>
      <c r="AV118" s="1159"/>
      <c r="AW118" s="1161"/>
      <c r="AX118" s="1161"/>
      <c r="AY118" s="1147"/>
      <c r="AZ118" s="1147"/>
      <c r="BA118" s="1147"/>
      <c r="BB118" s="653"/>
      <c r="BC118" s="1157"/>
      <c r="BD118" s="1183"/>
      <c r="BE118" s="1339"/>
      <c r="BF118" s="1341"/>
      <c r="BG118" s="1343"/>
      <c r="BH118" s="1155"/>
      <c r="BI118" s="1190"/>
      <c r="BJ118" s="1336"/>
      <c r="BK118" s="1228"/>
      <c r="BL118" s="609">
        <f t="shared" si="30"/>
        <v>31717140</v>
      </c>
      <c r="BM118" s="609">
        <v>27878760</v>
      </c>
      <c r="BN118" s="609">
        <v>19595940</v>
      </c>
      <c r="BP118" s="1505"/>
      <c r="BQ118" s="1494"/>
      <c r="BR118" s="1521"/>
      <c r="BS118" s="1517"/>
      <c r="BT118" s="1519"/>
      <c r="BU118" s="1479"/>
      <c r="BV118" s="1104"/>
    </row>
    <row r="119" spans="1:74" s="611" customFormat="1" ht="50.15" customHeight="1">
      <c r="A119" s="585"/>
      <c r="B119" s="586" t="s">
        <v>1153</v>
      </c>
      <c r="C119" s="587" t="s">
        <v>1166</v>
      </c>
      <c r="D119" s="588" t="s">
        <v>150</v>
      </c>
      <c r="E119" s="589" t="s">
        <v>277</v>
      </c>
      <c r="F119" s="588" t="s">
        <v>83</v>
      </c>
      <c r="G119" s="694">
        <v>2</v>
      </c>
      <c r="H119" s="591" t="s">
        <v>1167</v>
      </c>
      <c r="I119" s="592" t="s">
        <v>398</v>
      </c>
      <c r="J119" s="592" t="s">
        <v>153</v>
      </c>
      <c r="K119" s="593" t="s">
        <v>1168</v>
      </c>
      <c r="L119" s="593" t="s">
        <v>1169</v>
      </c>
      <c r="M119" s="594" t="s">
        <v>1170</v>
      </c>
      <c r="N119" s="594" t="s">
        <v>156</v>
      </c>
      <c r="O119" s="695">
        <v>0</v>
      </c>
      <c r="P119" s="695">
        <v>0</v>
      </c>
      <c r="Q119" s="695">
        <v>0</v>
      </c>
      <c r="R119" s="696">
        <v>2</v>
      </c>
      <c r="S119" s="592" t="s">
        <v>90</v>
      </c>
      <c r="T119" s="598">
        <v>144899876.70000002</v>
      </c>
      <c r="U119" s="612" t="s">
        <v>109</v>
      </c>
      <c r="V119" s="613" t="s">
        <v>110</v>
      </c>
      <c r="W119" s="614">
        <v>63654060</v>
      </c>
      <c r="X119" s="308" t="s">
        <v>138</v>
      </c>
      <c r="Y119" s="308" t="s">
        <v>91</v>
      </c>
      <c r="Z119" s="308" t="s">
        <v>139</v>
      </c>
      <c r="AA119" s="332" t="s">
        <v>91</v>
      </c>
      <c r="AB119" s="615"/>
      <c r="AC119" s="99"/>
      <c r="AD119" s="602" t="s">
        <v>101</v>
      </c>
      <c r="AE119" s="241" t="s">
        <v>102</v>
      </c>
      <c r="AF119" s="375" t="s">
        <v>1171</v>
      </c>
      <c r="AG119" s="254" t="s">
        <v>91</v>
      </c>
      <c r="AH119" s="254" t="s">
        <v>91</v>
      </c>
      <c r="AI119" s="80" t="s">
        <v>141</v>
      </c>
      <c r="AJ119" s="259">
        <v>147832522.13999999</v>
      </c>
      <c r="AK119" s="259">
        <v>36958130.539999999</v>
      </c>
      <c r="AL119" s="364">
        <v>120378523</v>
      </c>
      <c r="AM119" s="364">
        <v>118347699.2</v>
      </c>
      <c r="AN119" s="364">
        <v>11861181.57</v>
      </c>
      <c r="AO119" s="603"/>
      <c r="AP119" s="980"/>
      <c r="AQ119" s="972" t="s">
        <v>101</v>
      </c>
      <c r="AR119" s="973" t="s">
        <v>102</v>
      </c>
      <c r="AS119" s="978" t="s">
        <v>1171</v>
      </c>
      <c r="AT119" s="978" t="s">
        <v>91</v>
      </c>
      <c r="AU119" s="978" t="s">
        <v>91</v>
      </c>
      <c r="AV119" s="975" t="s">
        <v>141</v>
      </c>
      <c r="AW119" s="418">
        <v>147832522.13999999</v>
      </c>
      <c r="AX119" s="419">
        <v>73916261.069999993</v>
      </c>
      <c r="AY119" s="403">
        <v>120378523</v>
      </c>
      <c r="AZ119" s="404">
        <v>118316314</v>
      </c>
      <c r="BA119" s="405">
        <v>48868280</v>
      </c>
      <c r="BB119" s="603"/>
      <c r="BC119" s="926"/>
      <c r="BD119" s="927" t="s">
        <v>101</v>
      </c>
      <c r="BE119" s="928" t="s">
        <v>102</v>
      </c>
      <c r="BF119" s="930" t="s">
        <v>1172</v>
      </c>
      <c r="BG119" s="930" t="s">
        <v>91</v>
      </c>
      <c r="BH119" s="930" t="s">
        <v>91</v>
      </c>
      <c r="BI119" s="932" t="s">
        <v>141</v>
      </c>
      <c r="BJ119" s="697">
        <v>147832522</v>
      </c>
      <c r="BK119" s="609">
        <v>110874391.5</v>
      </c>
      <c r="BL119" s="609">
        <f t="shared" si="30"/>
        <v>63654060</v>
      </c>
      <c r="BM119" s="609">
        <v>57048450</v>
      </c>
      <c r="BN119" s="609">
        <v>39633660</v>
      </c>
      <c r="BP119" s="217">
        <v>2</v>
      </c>
      <c r="BQ119" s="77">
        <f t="shared" ref="BQ119:BQ127" si="54">+IF(BP119=0,"No Aplica",IF(BP119/R119&gt;=100%,100%,BP119/R119))</f>
        <v>1</v>
      </c>
      <c r="BR119" s="78" t="str">
        <f t="shared" ref="BR119:BR130" si="55">IF(ISTEXT(BQ119),"No reporta avance en el periodo",IF(BQ119&lt;=69%,"Avance insuficiente",IF(BQ119&gt;95%,"Avance satisfactorio",IF(BQ119&gt;70%,"Avance suficiente",IF(BQ119&lt;94%,"Avance suficiente",0)))))</f>
        <v>Avance satisfactorio</v>
      </c>
      <c r="BS119" s="1050" t="s">
        <v>1173</v>
      </c>
      <c r="BT119" s="1051" t="s">
        <v>1174</v>
      </c>
      <c r="BU119" s="375" t="s">
        <v>91</v>
      </c>
      <c r="BV119" s="80" t="str">
        <f t="shared" ref="BV119:BV127" si="56">IF(BP119&lt;1%,"Sin iniciar",IF(BP119&gt;=G119,"Terminado","En gestión"))</f>
        <v>Terminado</v>
      </c>
    </row>
    <row r="120" spans="1:74" s="611" customFormat="1" ht="50.15" customHeight="1">
      <c r="A120" s="585"/>
      <c r="B120" s="586" t="s">
        <v>1153</v>
      </c>
      <c r="C120" s="587" t="s">
        <v>1175</v>
      </c>
      <c r="D120" s="588" t="s">
        <v>150</v>
      </c>
      <c r="E120" s="589" t="s">
        <v>1155</v>
      </c>
      <c r="F120" s="588" t="s">
        <v>83</v>
      </c>
      <c r="G120" s="694">
        <v>1</v>
      </c>
      <c r="H120" s="591" t="s">
        <v>1176</v>
      </c>
      <c r="I120" s="592" t="s">
        <v>398</v>
      </c>
      <c r="J120" s="592" t="s">
        <v>153</v>
      </c>
      <c r="K120" s="593" t="s">
        <v>1177</v>
      </c>
      <c r="L120" s="593" t="s">
        <v>1178</v>
      </c>
      <c r="M120" s="594">
        <v>45839</v>
      </c>
      <c r="N120" s="594" t="s">
        <v>308</v>
      </c>
      <c r="O120" s="695">
        <v>0</v>
      </c>
      <c r="P120" s="695">
        <v>0</v>
      </c>
      <c r="Q120" s="695">
        <v>1</v>
      </c>
      <c r="R120" s="696">
        <v>0</v>
      </c>
      <c r="S120" s="592" t="s">
        <v>90</v>
      </c>
      <c r="T120" s="598">
        <v>111452846.13</v>
      </c>
      <c r="U120" s="599" t="s">
        <v>91</v>
      </c>
      <c r="V120" s="599" t="s">
        <v>91</v>
      </c>
      <c r="W120" s="600">
        <v>0</v>
      </c>
      <c r="X120" s="308" t="s">
        <v>138</v>
      </c>
      <c r="Y120" s="308" t="s">
        <v>91</v>
      </c>
      <c r="Z120" s="308" t="s">
        <v>139</v>
      </c>
      <c r="AA120" s="332" t="s">
        <v>91</v>
      </c>
      <c r="AB120" s="601"/>
      <c r="AC120" s="99"/>
      <c r="AD120" s="602" t="s">
        <v>101</v>
      </c>
      <c r="AE120" s="241" t="s">
        <v>102</v>
      </c>
      <c r="AF120" s="375" t="s">
        <v>1179</v>
      </c>
      <c r="AG120" s="254" t="s">
        <v>91</v>
      </c>
      <c r="AH120" s="254" t="s">
        <v>91</v>
      </c>
      <c r="AI120" s="80" t="s">
        <v>141</v>
      </c>
      <c r="AJ120" s="259">
        <v>111452846.13</v>
      </c>
      <c r="AK120" s="259">
        <f>+(AJ120/4)</f>
        <v>27863211.532499999</v>
      </c>
      <c r="AL120" s="364">
        <v>120378523</v>
      </c>
      <c r="AM120" s="364">
        <v>118347699.2</v>
      </c>
      <c r="AN120" s="364">
        <v>11861181.57</v>
      </c>
      <c r="AO120" s="603"/>
      <c r="AP120" s="980"/>
      <c r="AQ120" s="972" t="s">
        <v>101</v>
      </c>
      <c r="AR120" s="973" t="s">
        <v>102</v>
      </c>
      <c r="AS120" s="978" t="s">
        <v>91</v>
      </c>
      <c r="AT120" s="978" t="s">
        <v>91</v>
      </c>
      <c r="AU120" s="978" t="s">
        <v>91</v>
      </c>
      <c r="AV120" s="975" t="s">
        <v>141</v>
      </c>
      <c r="AW120" s="418">
        <v>111452846.13</v>
      </c>
      <c r="AX120" s="419">
        <v>55974975.240000002</v>
      </c>
      <c r="AY120" s="403">
        <v>120378523</v>
      </c>
      <c r="AZ120" s="404">
        <v>118316314</v>
      </c>
      <c r="BA120" s="405">
        <v>48868280</v>
      </c>
      <c r="BB120" s="603"/>
      <c r="BC120" s="935">
        <v>1</v>
      </c>
      <c r="BD120" s="927">
        <v>1</v>
      </c>
      <c r="BE120" s="928" t="s">
        <v>95</v>
      </c>
      <c r="BF120" s="378" t="s">
        <v>1180</v>
      </c>
      <c r="BG120" s="378" t="s">
        <v>1181</v>
      </c>
      <c r="BH120" s="930" t="s">
        <v>91</v>
      </c>
      <c r="BI120" s="932" t="s">
        <v>100</v>
      </c>
      <c r="BJ120" s="697">
        <v>111452846</v>
      </c>
      <c r="BK120" s="697">
        <v>111452846</v>
      </c>
      <c r="BL120" s="609">
        <f t="shared" si="30"/>
        <v>0</v>
      </c>
      <c r="BM120" s="609">
        <v>0</v>
      </c>
      <c r="BN120" s="609">
        <v>0</v>
      </c>
      <c r="BP120" s="935">
        <v>1</v>
      </c>
      <c r="BQ120" s="927">
        <v>1</v>
      </c>
      <c r="BR120" s="928" t="s">
        <v>95</v>
      </c>
      <c r="BS120" s="375" t="s">
        <v>1182</v>
      </c>
      <c r="BT120" s="375" t="s">
        <v>91</v>
      </c>
      <c r="BU120" s="375" t="s">
        <v>91</v>
      </c>
      <c r="BV120" s="80" t="s">
        <v>100</v>
      </c>
    </row>
    <row r="121" spans="1:74" s="611" customFormat="1" ht="50.15" customHeight="1">
      <c r="A121" s="585"/>
      <c r="B121" s="586" t="s">
        <v>1153</v>
      </c>
      <c r="C121" s="587" t="s">
        <v>1183</v>
      </c>
      <c r="D121" s="588" t="s">
        <v>150</v>
      </c>
      <c r="E121" s="589" t="s">
        <v>1155</v>
      </c>
      <c r="F121" s="588" t="s">
        <v>83</v>
      </c>
      <c r="G121" s="694">
        <v>1</v>
      </c>
      <c r="H121" s="591" t="s">
        <v>1184</v>
      </c>
      <c r="I121" s="592" t="s">
        <v>398</v>
      </c>
      <c r="J121" s="592" t="s">
        <v>153</v>
      </c>
      <c r="K121" s="593" t="s">
        <v>1185</v>
      </c>
      <c r="L121" s="593" t="s">
        <v>1186</v>
      </c>
      <c r="M121" s="594">
        <v>45932</v>
      </c>
      <c r="N121" s="594" t="s">
        <v>156</v>
      </c>
      <c r="O121" s="695">
        <v>0</v>
      </c>
      <c r="P121" s="695">
        <v>0</v>
      </c>
      <c r="Q121" s="695">
        <v>0</v>
      </c>
      <c r="R121" s="696">
        <v>1</v>
      </c>
      <c r="S121" s="592" t="s">
        <v>90</v>
      </c>
      <c r="T121" s="598">
        <v>6845079.3600000003</v>
      </c>
      <c r="U121" s="599" t="s">
        <v>91</v>
      </c>
      <c r="V121" s="599" t="s">
        <v>91</v>
      </c>
      <c r="W121" s="600">
        <v>0</v>
      </c>
      <c r="X121" s="308" t="s">
        <v>138</v>
      </c>
      <c r="Y121" s="308" t="s">
        <v>91</v>
      </c>
      <c r="Z121" s="308" t="s">
        <v>139</v>
      </c>
      <c r="AA121" s="332" t="s">
        <v>91</v>
      </c>
      <c r="AB121" s="601"/>
      <c r="AC121" s="99"/>
      <c r="AD121" s="602" t="s">
        <v>101</v>
      </c>
      <c r="AE121" s="241" t="s">
        <v>102</v>
      </c>
      <c r="AF121" s="375" t="s">
        <v>1171</v>
      </c>
      <c r="AG121" s="254" t="s">
        <v>91</v>
      </c>
      <c r="AH121" s="254" t="s">
        <v>91</v>
      </c>
      <c r="AI121" s="80" t="s">
        <v>141</v>
      </c>
      <c r="AJ121" s="259">
        <v>6845079.3600000003</v>
      </c>
      <c r="AK121" s="259">
        <v>1711269.84</v>
      </c>
      <c r="AL121" s="364">
        <v>120378523</v>
      </c>
      <c r="AM121" s="364">
        <v>118347699.2</v>
      </c>
      <c r="AN121" s="364">
        <v>11861181.57</v>
      </c>
      <c r="AO121" s="603"/>
      <c r="AP121" s="980"/>
      <c r="AQ121" s="972" t="s">
        <v>101</v>
      </c>
      <c r="AR121" s="973" t="s">
        <v>102</v>
      </c>
      <c r="AS121" s="978" t="s">
        <v>91</v>
      </c>
      <c r="AT121" s="978" t="s">
        <v>91</v>
      </c>
      <c r="AU121" s="978" t="s">
        <v>91</v>
      </c>
      <c r="AV121" s="975" t="s">
        <v>141</v>
      </c>
      <c r="AW121" s="418">
        <v>6845079.3600000003</v>
      </c>
      <c r="AX121" s="419">
        <v>3422539.68</v>
      </c>
      <c r="AY121" s="403">
        <v>120378523</v>
      </c>
      <c r="AZ121" s="404">
        <v>118316314</v>
      </c>
      <c r="BA121" s="405">
        <v>48868280</v>
      </c>
      <c r="BB121" s="603"/>
      <c r="BC121" s="926"/>
      <c r="BD121" s="927" t="s">
        <v>101</v>
      </c>
      <c r="BE121" s="928" t="s">
        <v>102</v>
      </c>
      <c r="BF121" s="930" t="s">
        <v>1172</v>
      </c>
      <c r="BG121" s="930" t="s">
        <v>91</v>
      </c>
      <c r="BH121" s="930" t="s">
        <v>91</v>
      </c>
      <c r="BI121" s="932" t="s">
        <v>141</v>
      </c>
      <c r="BJ121" s="697">
        <v>6845079</v>
      </c>
      <c r="BK121" s="609">
        <v>5133809.25</v>
      </c>
      <c r="BL121" s="609">
        <f t="shared" si="30"/>
        <v>0</v>
      </c>
      <c r="BM121" s="609">
        <v>0</v>
      </c>
      <c r="BN121" s="609">
        <v>0</v>
      </c>
      <c r="BP121" s="935">
        <v>1</v>
      </c>
      <c r="BQ121" s="927">
        <v>1</v>
      </c>
      <c r="BR121" s="928" t="s">
        <v>95</v>
      </c>
      <c r="BS121" s="1050" t="s">
        <v>1187</v>
      </c>
      <c r="BT121" s="1051" t="s">
        <v>1188</v>
      </c>
      <c r="BU121" s="375" t="s">
        <v>91</v>
      </c>
      <c r="BV121" s="80" t="str">
        <f t="shared" si="56"/>
        <v>Terminado</v>
      </c>
    </row>
    <row r="122" spans="1:74" s="611" customFormat="1" ht="50.15" customHeight="1">
      <c r="A122" s="585"/>
      <c r="B122" s="586" t="s">
        <v>1153</v>
      </c>
      <c r="C122" s="587" t="s">
        <v>1189</v>
      </c>
      <c r="D122" s="588" t="s">
        <v>150</v>
      </c>
      <c r="E122" s="589" t="s">
        <v>1155</v>
      </c>
      <c r="F122" s="588" t="s">
        <v>83</v>
      </c>
      <c r="G122" s="694">
        <v>1</v>
      </c>
      <c r="H122" s="591" t="s">
        <v>1190</v>
      </c>
      <c r="I122" s="592" t="s">
        <v>398</v>
      </c>
      <c r="J122" s="592" t="s">
        <v>153</v>
      </c>
      <c r="K122" s="593" t="s">
        <v>1191</v>
      </c>
      <c r="L122" s="593" t="s">
        <v>1192</v>
      </c>
      <c r="M122" s="594">
        <v>45839</v>
      </c>
      <c r="N122" s="594" t="s">
        <v>308</v>
      </c>
      <c r="O122" s="695">
        <v>0</v>
      </c>
      <c r="P122" s="695">
        <v>0</v>
      </c>
      <c r="Q122" s="695">
        <v>1</v>
      </c>
      <c r="R122" s="696">
        <v>0</v>
      </c>
      <c r="S122" s="592" t="s">
        <v>90</v>
      </c>
      <c r="T122" s="598">
        <v>96631598.099999994</v>
      </c>
      <c r="U122" s="599" t="s">
        <v>91</v>
      </c>
      <c r="V122" s="599" t="s">
        <v>91</v>
      </c>
      <c r="W122" s="600">
        <v>0</v>
      </c>
      <c r="X122" s="308" t="s">
        <v>138</v>
      </c>
      <c r="Y122" s="308" t="s">
        <v>91</v>
      </c>
      <c r="Z122" s="308" t="s">
        <v>139</v>
      </c>
      <c r="AA122" s="332" t="s">
        <v>91</v>
      </c>
      <c r="AB122" s="601"/>
      <c r="AC122" s="99"/>
      <c r="AD122" s="602" t="s">
        <v>101</v>
      </c>
      <c r="AE122" s="241" t="s">
        <v>102</v>
      </c>
      <c r="AF122" s="375" t="s">
        <v>1179</v>
      </c>
      <c r="AG122" s="254" t="s">
        <v>91</v>
      </c>
      <c r="AH122" s="254" t="s">
        <v>91</v>
      </c>
      <c r="AI122" s="80" t="s">
        <v>141</v>
      </c>
      <c r="AJ122" s="259">
        <v>96631598.099999994</v>
      </c>
      <c r="AK122" s="259">
        <v>24157899.530000001</v>
      </c>
      <c r="AL122" s="364">
        <v>120378523</v>
      </c>
      <c r="AM122" s="364">
        <v>118347699.2</v>
      </c>
      <c r="AN122" s="364">
        <v>11861181.57</v>
      </c>
      <c r="AO122" s="603"/>
      <c r="AP122" s="980"/>
      <c r="AQ122" s="972" t="s">
        <v>101</v>
      </c>
      <c r="AR122" s="973" t="s">
        <v>102</v>
      </c>
      <c r="AS122" s="978" t="s">
        <v>91</v>
      </c>
      <c r="AT122" s="978" t="s">
        <v>91</v>
      </c>
      <c r="AU122" s="978" t="s">
        <v>91</v>
      </c>
      <c r="AV122" s="975" t="s">
        <v>141</v>
      </c>
      <c r="AW122" s="418">
        <v>95140285.049999997</v>
      </c>
      <c r="AX122" s="419">
        <v>47818694.700000003</v>
      </c>
      <c r="AY122" s="403">
        <v>120378523</v>
      </c>
      <c r="AZ122" s="404">
        <v>118316314</v>
      </c>
      <c r="BA122" s="405">
        <v>48868280</v>
      </c>
      <c r="BB122" s="603"/>
      <c r="BC122" s="935">
        <v>1</v>
      </c>
      <c r="BD122" s="927">
        <v>1</v>
      </c>
      <c r="BE122" s="928" t="s">
        <v>95</v>
      </c>
      <c r="BF122" s="378" t="s">
        <v>1193</v>
      </c>
      <c r="BG122" s="378" t="s">
        <v>1194</v>
      </c>
      <c r="BH122" s="930" t="s">
        <v>91</v>
      </c>
      <c r="BI122" s="932" t="s">
        <v>100</v>
      </c>
      <c r="BJ122" s="697">
        <v>95140285</v>
      </c>
      <c r="BK122" s="697">
        <v>95140285</v>
      </c>
      <c r="BL122" s="609">
        <f t="shared" si="30"/>
        <v>0</v>
      </c>
      <c r="BM122" s="609">
        <v>0</v>
      </c>
      <c r="BN122" s="609">
        <v>0</v>
      </c>
      <c r="BP122" s="935">
        <v>1</v>
      </c>
      <c r="BQ122" s="927">
        <v>1</v>
      </c>
      <c r="BR122" s="928" t="s">
        <v>95</v>
      </c>
      <c r="BS122" s="375" t="s">
        <v>1182</v>
      </c>
      <c r="BT122" s="375" t="s">
        <v>91</v>
      </c>
      <c r="BU122" s="375" t="s">
        <v>91</v>
      </c>
      <c r="BV122" s="80" t="s">
        <v>100</v>
      </c>
    </row>
    <row r="123" spans="1:74" s="611" customFormat="1" ht="50.15" customHeight="1">
      <c r="A123" s="585"/>
      <c r="B123" s="586" t="s">
        <v>1153</v>
      </c>
      <c r="C123" s="587" t="s">
        <v>1195</v>
      </c>
      <c r="D123" s="588" t="s">
        <v>150</v>
      </c>
      <c r="E123" s="589" t="s">
        <v>1155</v>
      </c>
      <c r="F123" s="588" t="s">
        <v>83</v>
      </c>
      <c r="G123" s="694">
        <v>5</v>
      </c>
      <c r="H123" s="591" t="s">
        <v>1196</v>
      </c>
      <c r="I123" s="592" t="s">
        <v>398</v>
      </c>
      <c r="J123" s="592" t="s">
        <v>153</v>
      </c>
      <c r="K123" s="593" t="s">
        <v>1197</v>
      </c>
      <c r="L123" s="593" t="s">
        <v>1198</v>
      </c>
      <c r="M123" s="594">
        <v>45718</v>
      </c>
      <c r="N123" s="594" t="s">
        <v>156</v>
      </c>
      <c r="O123" s="695">
        <v>1</v>
      </c>
      <c r="P123" s="695">
        <v>2</v>
      </c>
      <c r="Q123" s="695">
        <v>3</v>
      </c>
      <c r="R123" s="696">
        <v>5</v>
      </c>
      <c r="S123" s="592" t="s">
        <v>90</v>
      </c>
      <c r="T123" s="598">
        <v>252389137.13999999</v>
      </c>
      <c r="U123" s="612" t="s">
        <v>109</v>
      </c>
      <c r="V123" s="613" t="s">
        <v>1159</v>
      </c>
      <c r="W123" s="614">
        <v>138945362.50106323</v>
      </c>
      <c r="X123" s="308" t="s">
        <v>138</v>
      </c>
      <c r="Y123" s="308" t="s">
        <v>91</v>
      </c>
      <c r="Z123" s="308" t="s">
        <v>139</v>
      </c>
      <c r="AA123" s="332" t="s">
        <v>91</v>
      </c>
      <c r="AB123" s="615"/>
      <c r="AC123" s="99">
        <v>1</v>
      </c>
      <c r="AD123" s="602">
        <v>1</v>
      </c>
      <c r="AE123" s="241" t="s">
        <v>95</v>
      </c>
      <c r="AF123" s="375" t="s">
        <v>1199</v>
      </c>
      <c r="AG123" s="375" t="s">
        <v>1200</v>
      </c>
      <c r="AH123" s="242" t="s">
        <v>91</v>
      </c>
      <c r="AI123" s="80" t="s">
        <v>98</v>
      </c>
      <c r="AJ123" s="259">
        <v>252389137.13999999</v>
      </c>
      <c r="AK123" s="259">
        <v>63097284.289999999</v>
      </c>
      <c r="AL123" s="364">
        <v>120378523</v>
      </c>
      <c r="AM123" s="364">
        <v>118347699.2</v>
      </c>
      <c r="AN123" s="364">
        <v>11861181.57</v>
      </c>
      <c r="AO123" s="603"/>
      <c r="AP123" s="1000">
        <v>3</v>
      </c>
      <c r="AQ123" s="972">
        <v>1</v>
      </c>
      <c r="AR123" s="973" t="s">
        <v>95</v>
      </c>
      <c r="AS123" s="1011" t="s">
        <v>1201</v>
      </c>
      <c r="AT123" s="1011" t="s">
        <v>1202</v>
      </c>
      <c r="AU123" s="978" t="s">
        <v>91</v>
      </c>
      <c r="AV123" s="975" t="s">
        <v>98</v>
      </c>
      <c r="AW123" s="418">
        <v>250599561.47999999</v>
      </c>
      <c r="AX123" s="419">
        <v>125598043.34999999</v>
      </c>
      <c r="AY123" s="403">
        <v>120378523</v>
      </c>
      <c r="AZ123" s="404">
        <v>118316314</v>
      </c>
      <c r="BA123" s="405">
        <v>48868280</v>
      </c>
      <c r="BB123" s="603"/>
      <c r="BC123" s="935">
        <v>3</v>
      </c>
      <c r="BD123" s="927">
        <v>1</v>
      </c>
      <c r="BE123" s="928" t="s">
        <v>95</v>
      </c>
      <c r="BF123" s="378" t="s">
        <v>1203</v>
      </c>
      <c r="BG123" s="378" t="s">
        <v>1204</v>
      </c>
      <c r="BH123" s="930" t="s">
        <v>91</v>
      </c>
      <c r="BI123" s="932" t="s">
        <v>98</v>
      </c>
      <c r="BJ123" s="697">
        <v>250599561</v>
      </c>
      <c r="BK123" s="609">
        <v>187949670.75</v>
      </c>
      <c r="BL123" s="609">
        <f t="shared" si="30"/>
        <v>138945362.50106323</v>
      </c>
      <c r="BM123" s="609">
        <v>138945362.5</v>
      </c>
      <c r="BN123" s="609">
        <v>89689863</v>
      </c>
      <c r="BP123" s="935">
        <v>5</v>
      </c>
      <c r="BQ123" s="927">
        <v>1</v>
      </c>
      <c r="BR123" s="928" t="s">
        <v>95</v>
      </c>
      <c r="BS123" s="1050" t="s">
        <v>1205</v>
      </c>
      <c r="BT123" s="1051" t="s">
        <v>1206</v>
      </c>
      <c r="BU123" s="375" t="s">
        <v>91</v>
      </c>
      <c r="BV123" s="80" t="str">
        <f>IF(BP123&lt;1,"Sin iniciar",IF(BP123&gt;=G123,"Terminado","En gestión"))</f>
        <v>Terminado</v>
      </c>
    </row>
    <row r="124" spans="1:74" s="611" customFormat="1" ht="50.15" customHeight="1">
      <c r="A124" s="585"/>
      <c r="B124" s="586" t="s">
        <v>1153</v>
      </c>
      <c r="C124" s="587" t="s">
        <v>1207</v>
      </c>
      <c r="D124" s="588" t="s">
        <v>150</v>
      </c>
      <c r="E124" s="589" t="s">
        <v>277</v>
      </c>
      <c r="F124" s="588" t="s">
        <v>290</v>
      </c>
      <c r="G124" s="694">
        <v>4</v>
      </c>
      <c r="H124" s="591" t="s">
        <v>1208</v>
      </c>
      <c r="I124" s="592" t="s">
        <v>398</v>
      </c>
      <c r="J124" s="592" t="s">
        <v>153</v>
      </c>
      <c r="K124" s="593" t="s">
        <v>1209</v>
      </c>
      <c r="L124" s="593" t="s">
        <v>1210</v>
      </c>
      <c r="M124" s="594" t="s">
        <v>1211</v>
      </c>
      <c r="N124" s="594" t="s">
        <v>156</v>
      </c>
      <c r="O124" s="695">
        <v>1</v>
      </c>
      <c r="P124" s="695">
        <v>2</v>
      </c>
      <c r="Q124" s="695">
        <v>3</v>
      </c>
      <c r="R124" s="696">
        <v>4</v>
      </c>
      <c r="S124" s="592" t="s">
        <v>90</v>
      </c>
      <c r="T124" s="598">
        <v>203290779.53999999</v>
      </c>
      <c r="U124" s="612" t="s">
        <v>109</v>
      </c>
      <c r="V124" s="700" t="s">
        <v>110</v>
      </c>
      <c r="W124" s="701">
        <v>74861166.680000007</v>
      </c>
      <c r="X124" s="308" t="s">
        <v>138</v>
      </c>
      <c r="Y124" s="308" t="s">
        <v>91</v>
      </c>
      <c r="Z124" s="308" t="s">
        <v>139</v>
      </c>
      <c r="AA124" s="332" t="s">
        <v>91</v>
      </c>
      <c r="AB124" s="702"/>
      <c r="AC124" s="99">
        <v>25</v>
      </c>
      <c r="AD124" s="602">
        <v>1</v>
      </c>
      <c r="AE124" s="241" t="s">
        <v>95</v>
      </c>
      <c r="AF124" s="375" t="s">
        <v>1212</v>
      </c>
      <c r="AG124" s="375" t="s">
        <v>1213</v>
      </c>
      <c r="AH124" s="242" t="s">
        <v>91</v>
      </c>
      <c r="AI124" s="80" t="s">
        <v>98</v>
      </c>
      <c r="AJ124" s="259">
        <v>203290779.53999999</v>
      </c>
      <c r="AK124" s="259">
        <v>50822694.890000001</v>
      </c>
      <c r="AL124" s="364">
        <v>120378523</v>
      </c>
      <c r="AM124" s="364">
        <v>118347699.2</v>
      </c>
      <c r="AN124" s="364">
        <v>11861181.57</v>
      </c>
      <c r="AO124" s="603"/>
      <c r="AP124" s="1000">
        <v>3</v>
      </c>
      <c r="AQ124" s="972">
        <v>1</v>
      </c>
      <c r="AR124" s="973" t="s">
        <v>95</v>
      </c>
      <c r="AS124" s="1011" t="s">
        <v>1214</v>
      </c>
      <c r="AT124" s="1011" t="s">
        <v>1215</v>
      </c>
      <c r="AU124" s="978" t="s">
        <v>91</v>
      </c>
      <c r="AV124" s="975" t="s">
        <v>98</v>
      </c>
      <c r="AW124" s="418">
        <v>203290779.53999999</v>
      </c>
      <c r="AX124" s="419">
        <v>101645389.77</v>
      </c>
      <c r="AY124" s="403">
        <v>120378523</v>
      </c>
      <c r="AZ124" s="404">
        <v>118316314</v>
      </c>
      <c r="BA124" s="405">
        <v>48868280</v>
      </c>
      <c r="BB124" s="603"/>
      <c r="BC124" s="935">
        <v>3</v>
      </c>
      <c r="BD124" s="927">
        <v>1</v>
      </c>
      <c r="BE124" s="928" t="s">
        <v>95</v>
      </c>
      <c r="BF124" s="378" t="s">
        <v>1216</v>
      </c>
      <c r="BG124" s="378" t="s">
        <v>1217</v>
      </c>
      <c r="BH124" s="930" t="s">
        <v>91</v>
      </c>
      <c r="BI124" s="932" t="s">
        <v>98</v>
      </c>
      <c r="BJ124" s="697">
        <v>203290779</v>
      </c>
      <c r="BK124" s="609">
        <v>152468084.25</v>
      </c>
      <c r="BL124" s="609">
        <f t="shared" si="30"/>
        <v>74861166.680000007</v>
      </c>
      <c r="BM124" s="609">
        <v>74861166.670000002</v>
      </c>
      <c r="BN124" s="609">
        <v>47721166.700000003</v>
      </c>
      <c r="BP124" s="217">
        <v>4</v>
      </c>
      <c r="BQ124" s="77">
        <f t="shared" si="54"/>
        <v>1</v>
      </c>
      <c r="BR124" s="78" t="str">
        <f t="shared" si="55"/>
        <v>Avance satisfactorio</v>
      </c>
      <c r="BS124" s="1052" t="s">
        <v>1218</v>
      </c>
      <c r="BT124" s="1051" t="s">
        <v>1219</v>
      </c>
      <c r="BU124" s="375" t="s">
        <v>91</v>
      </c>
      <c r="BV124" s="80" t="str">
        <f t="shared" si="56"/>
        <v>Terminado</v>
      </c>
    </row>
    <row r="125" spans="1:74" s="611" customFormat="1" ht="50.15" customHeight="1">
      <c r="A125" s="585"/>
      <c r="B125" s="586" t="s">
        <v>1153</v>
      </c>
      <c r="C125" s="587" t="s">
        <v>1220</v>
      </c>
      <c r="D125" s="588" t="s">
        <v>150</v>
      </c>
      <c r="E125" s="589" t="s">
        <v>277</v>
      </c>
      <c r="F125" s="588" t="s">
        <v>290</v>
      </c>
      <c r="G125" s="694">
        <v>5</v>
      </c>
      <c r="H125" s="591" t="s">
        <v>1221</v>
      </c>
      <c r="I125" s="592" t="s">
        <v>398</v>
      </c>
      <c r="J125" s="592" t="s">
        <v>153</v>
      </c>
      <c r="K125" s="703" t="s">
        <v>1222</v>
      </c>
      <c r="L125" s="703" t="s">
        <v>1223</v>
      </c>
      <c r="M125" s="704" t="s">
        <v>194</v>
      </c>
      <c r="N125" s="594" t="s">
        <v>156</v>
      </c>
      <c r="O125" s="705">
        <v>1</v>
      </c>
      <c r="P125" s="705">
        <v>2</v>
      </c>
      <c r="Q125" s="705">
        <v>3</v>
      </c>
      <c r="R125" s="706">
        <v>5</v>
      </c>
      <c r="S125" s="592" t="s">
        <v>90</v>
      </c>
      <c r="T125" s="598">
        <v>307177374.04000002</v>
      </c>
      <c r="U125" s="612" t="s">
        <v>109</v>
      </c>
      <c r="V125" s="700" t="s">
        <v>1159</v>
      </c>
      <c r="W125" s="701">
        <v>66200001.295742117</v>
      </c>
      <c r="X125" s="309" t="s">
        <v>138</v>
      </c>
      <c r="Y125" s="309" t="s">
        <v>101</v>
      </c>
      <c r="Z125" s="309" t="s">
        <v>139</v>
      </c>
      <c r="AA125" s="825" t="s">
        <v>91</v>
      </c>
      <c r="AB125" s="702"/>
      <c r="AC125" s="99">
        <v>20</v>
      </c>
      <c r="AD125" s="602">
        <v>1</v>
      </c>
      <c r="AE125" s="241" t="s">
        <v>95</v>
      </c>
      <c r="AF125" s="375" t="s">
        <v>1224</v>
      </c>
      <c r="AG125" s="375" t="s">
        <v>1225</v>
      </c>
      <c r="AH125" s="242" t="s">
        <v>91</v>
      </c>
      <c r="AI125" s="80" t="s">
        <v>98</v>
      </c>
      <c r="AJ125" s="259">
        <v>307177374.04000002</v>
      </c>
      <c r="AK125" s="259">
        <v>75295996.590000004</v>
      </c>
      <c r="AL125" s="364">
        <v>120378523</v>
      </c>
      <c r="AM125" s="364">
        <v>118347699.2</v>
      </c>
      <c r="AN125" s="364">
        <v>11861181.57</v>
      </c>
      <c r="AO125" s="603"/>
      <c r="AP125" s="1000">
        <v>3</v>
      </c>
      <c r="AQ125" s="972">
        <v>1</v>
      </c>
      <c r="AR125" s="973" t="s">
        <v>95</v>
      </c>
      <c r="AS125" s="1011" t="s">
        <v>1226</v>
      </c>
      <c r="AT125" s="1011" t="s">
        <v>1227</v>
      </c>
      <c r="AU125" s="978" t="s">
        <v>91</v>
      </c>
      <c r="AV125" s="975" t="s">
        <v>98</v>
      </c>
      <c r="AW125" s="418">
        <v>307177374.04000002</v>
      </c>
      <c r="AX125" s="419">
        <v>152589789.06999999</v>
      </c>
      <c r="AY125" s="403">
        <v>120378523</v>
      </c>
      <c r="AZ125" s="404">
        <v>118316314</v>
      </c>
      <c r="BA125" s="405">
        <v>48868280</v>
      </c>
      <c r="BB125" s="603"/>
      <c r="BC125" s="935">
        <v>3</v>
      </c>
      <c r="BD125" s="927">
        <v>1</v>
      </c>
      <c r="BE125" s="928" t="s">
        <v>95</v>
      </c>
      <c r="BF125" s="378" t="s">
        <v>1228</v>
      </c>
      <c r="BG125" s="378" t="s">
        <v>1229</v>
      </c>
      <c r="BH125" s="930" t="s">
        <v>91</v>
      </c>
      <c r="BI125" s="932" t="s">
        <v>98</v>
      </c>
      <c r="BJ125" s="697">
        <v>307177374</v>
      </c>
      <c r="BK125" s="609">
        <v>230383030.5</v>
      </c>
      <c r="BL125" s="609">
        <f t="shared" si="30"/>
        <v>66200001.295742117</v>
      </c>
      <c r="BM125" s="609">
        <v>66200000</v>
      </c>
      <c r="BN125" s="609">
        <v>42200000</v>
      </c>
      <c r="BP125" s="217">
        <v>5</v>
      </c>
      <c r="BQ125" s="77">
        <f t="shared" si="54"/>
        <v>1</v>
      </c>
      <c r="BR125" s="78" t="str">
        <f t="shared" si="55"/>
        <v>Avance satisfactorio</v>
      </c>
      <c r="BS125" s="1052" t="s">
        <v>1230</v>
      </c>
      <c r="BT125" s="1051" t="s">
        <v>1231</v>
      </c>
      <c r="BU125" s="375" t="s">
        <v>91</v>
      </c>
      <c r="BV125" s="80" t="str">
        <f t="shared" si="56"/>
        <v>Terminado</v>
      </c>
    </row>
    <row r="126" spans="1:74" s="611" customFormat="1" ht="50.15" customHeight="1">
      <c r="A126" s="585"/>
      <c r="B126" s="586" t="s">
        <v>1153</v>
      </c>
      <c r="C126" s="587" t="s">
        <v>1232</v>
      </c>
      <c r="D126" s="588" t="s">
        <v>133</v>
      </c>
      <c r="E126" s="589" t="s">
        <v>277</v>
      </c>
      <c r="F126" s="588" t="s">
        <v>290</v>
      </c>
      <c r="G126" s="694">
        <v>2</v>
      </c>
      <c r="H126" s="591" t="s">
        <v>1233</v>
      </c>
      <c r="I126" s="592" t="s">
        <v>398</v>
      </c>
      <c r="J126" s="592" t="s">
        <v>153</v>
      </c>
      <c r="K126" s="593" t="s">
        <v>1234</v>
      </c>
      <c r="L126" s="593" t="s">
        <v>1235</v>
      </c>
      <c r="M126" s="704" t="s">
        <v>194</v>
      </c>
      <c r="N126" s="594" t="s">
        <v>1236</v>
      </c>
      <c r="O126" s="695">
        <v>1</v>
      </c>
      <c r="P126" s="695">
        <v>2</v>
      </c>
      <c r="Q126" s="695">
        <v>0</v>
      </c>
      <c r="R126" s="696">
        <v>0</v>
      </c>
      <c r="S126" s="592" t="s">
        <v>90</v>
      </c>
      <c r="T126" s="598">
        <v>258800813.53</v>
      </c>
      <c r="U126" s="599" t="s">
        <v>91</v>
      </c>
      <c r="V126" s="599" t="s">
        <v>91</v>
      </c>
      <c r="W126" s="600">
        <v>0</v>
      </c>
      <c r="X126" s="308" t="s">
        <v>138</v>
      </c>
      <c r="Y126" s="308" t="s">
        <v>91</v>
      </c>
      <c r="Z126" s="308" t="s">
        <v>139</v>
      </c>
      <c r="AA126" s="332" t="s">
        <v>91</v>
      </c>
      <c r="AB126" s="601"/>
      <c r="AC126" s="99">
        <v>50</v>
      </c>
      <c r="AD126" s="602">
        <v>1</v>
      </c>
      <c r="AE126" s="241" t="s">
        <v>95</v>
      </c>
      <c r="AF126" s="375" t="s">
        <v>1237</v>
      </c>
      <c r="AG126" s="375" t="s">
        <v>1238</v>
      </c>
      <c r="AH126" s="242" t="s">
        <v>91</v>
      </c>
      <c r="AI126" s="80" t="s">
        <v>98</v>
      </c>
      <c r="AJ126" s="259">
        <v>258800813.53</v>
      </c>
      <c r="AK126" s="259">
        <v>62543880.18</v>
      </c>
      <c r="AL126" s="364">
        <v>120378523</v>
      </c>
      <c r="AM126" s="364">
        <v>118347699.2</v>
      </c>
      <c r="AN126" s="364">
        <v>11861181.57</v>
      </c>
      <c r="AO126" s="603"/>
      <c r="AP126" s="1000">
        <v>3</v>
      </c>
      <c r="AQ126" s="972">
        <v>1</v>
      </c>
      <c r="AR126" s="973" t="s">
        <v>95</v>
      </c>
      <c r="AS126" s="1011" t="s">
        <v>1239</v>
      </c>
      <c r="AT126" s="1011" t="s">
        <v>1240</v>
      </c>
      <c r="AU126" s="978" t="s">
        <v>91</v>
      </c>
      <c r="AV126" s="975" t="s">
        <v>100</v>
      </c>
      <c r="AW126" s="418">
        <v>258800813.53</v>
      </c>
      <c r="AX126" s="419">
        <v>127962857.97</v>
      </c>
      <c r="AY126" s="403">
        <v>120378523</v>
      </c>
      <c r="AZ126" s="404">
        <v>118316314</v>
      </c>
      <c r="BA126" s="405">
        <v>48868280</v>
      </c>
      <c r="BB126" s="603"/>
      <c r="BC126" s="926"/>
      <c r="BD126" s="927" t="s">
        <v>101</v>
      </c>
      <c r="BE126" s="928" t="s">
        <v>102</v>
      </c>
      <c r="BF126" s="930" t="s">
        <v>318</v>
      </c>
      <c r="BG126" s="930" t="s">
        <v>91</v>
      </c>
      <c r="BH126" s="930" t="s">
        <v>91</v>
      </c>
      <c r="BI126" s="932" t="s">
        <v>100</v>
      </c>
      <c r="BJ126" s="697">
        <v>258800813</v>
      </c>
      <c r="BK126" s="697">
        <v>258800813</v>
      </c>
      <c r="BL126" s="609">
        <f t="shared" si="30"/>
        <v>0</v>
      </c>
      <c r="BM126" s="609">
        <v>0</v>
      </c>
      <c r="BN126" s="609">
        <v>0</v>
      </c>
      <c r="BP126" s="1000">
        <v>3</v>
      </c>
      <c r="BQ126" s="972">
        <v>1</v>
      </c>
      <c r="BR126" s="973" t="s">
        <v>95</v>
      </c>
      <c r="BS126" s="375" t="s">
        <v>318</v>
      </c>
      <c r="BT126" s="375" t="s">
        <v>91</v>
      </c>
      <c r="BU126" s="375" t="s">
        <v>91</v>
      </c>
      <c r="BV126" s="80" t="s">
        <v>100</v>
      </c>
    </row>
    <row r="127" spans="1:74" s="611" customFormat="1" ht="50.15" customHeight="1">
      <c r="A127" s="585"/>
      <c r="B127" s="586" t="s">
        <v>1153</v>
      </c>
      <c r="C127" s="587" t="s">
        <v>1241</v>
      </c>
      <c r="D127" s="588" t="s">
        <v>150</v>
      </c>
      <c r="E127" s="589" t="s">
        <v>277</v>
      </c>
      <c r="F127" s="588" t="s">
        <v>290</v>
      </c>
      <c r="G127" s="694">
        <v>12</v>
      </c>
      <c r="H127" s="591" t="s">
        <v>1242</v>
      </c>
      <c r="I127" s="592" t="s">
        <v>398</v>
      </c>
      <c r="J127" s="592" t="s">
        <v>153</v>
      </c>
      <c r="K127" s="593" t="s">
        <v>1243</v>
      </c>
      <c r="L127" s="593" t="s">
        <v>1244</v>
      </c>
      <c r="M127" s="594" t="s">
        <v>413</v>
      </c>
      <c r="N127" s="594" t="s">
        <v>156</v>
      </c>
      <c r="O127" s="695">
        <v>3</v>
      </c>
      <c r="P127" s="695">
        <v>6</v>
      </c>
      <c r="Q127" s="695">
        <v>9</v>
      </c>
      <c r="R127" s="696">
        <v>12</v>
      </c>
      <c r="S127" s="592" t="s">
        <v>90</v>
      </c>
      <c r="T127" s="598">
        <v>273023424.94</v>
      </c>
      <c r="U127" s="612" t="s">
        <v>109</v>
      </c>
      <c r="V127" s="613" t="s">
        <v>1159</v>
      </c>
      <c r="W127" s="614">
        <v>385714688.97519153</v>
      </c>
      <c r="X127" s="308" t="s">
        <v>138</v>
      </c>
      <c r="Y127" s="308" t="s">
        <v>91</v>
      </c>
      <c r="Z127" s="308" t="s">
        <v>139</v>
      </c>
      <c r="AA127" s="332" t="s">
        <v>91</v>
      </c>
      <c r="AB127" s="615"/>
      <c r="AC127" s="99">
        <v>25</v>
      </c>
      <c r="AD127" s="602">
        <v>1</v>
      </c>
      <c r="AE127" s="241" t="s">
        <v>95</v>
      </c>
      <c r="AF127" s="375" t="s">
        <v>1245</v>
      </c>
      <c r="AG127" s="375" t="s">
        <v>1246</v>
      </c>
      <c r="AH127" s="242" t="s">
        <v>91</v>
      </c>
      <c r="AI127" s="80" t="s">
        <v>98</v>
      </c>
      <c r="AJ127" s="259">
        <v>273023424.94</v>
      </c>
      <c r="AK127" s="259">
        <v>71830456.739999995</v>
      </c>
      <c r="AL127" s="364">
        <v>120378523</v>
      </c>
      <c r="AM127" s="364">
        <v>118347699.2</v>
      </c>
      <c r="AN127" s="364">
        <v>11861181.57</v>
      </c>
      <c r="AO127" s="603"/>
      <c r="AP127" s="1000">
        <v>3</v>
      </c>
      <c r="AQ127" s="972">
        <v>1</v>
      </c>
      <c r="AR127" s="973" t="s">
        <v>95</v>
      </c>
      <c r="AS127" s="1011" t="s">
        <v>1247</v>
      </c>
      <c r="AT127" s="1011" t="s">
        <v>1248</v>
      </c>
      <c r="AU127" s="978" t="s">
        <v>91</v>
      </c>
      <c r="AV127" s="975" t="s">
        <v>98</v>
      </c>
      <c r="AW127" s="418">
        <v>273023424.94</v>
      </c>
      <c r="AX127" s="419">
        <v>138894779.47</v>
      </c>
      <c r="AY127" s="403">
        <v>120378523</v>
      </c>
      <c r="AZ127" s="404">
        <v>118316314</v>
      </c>
      <c r="BA127" s="405">
        <v>48868280</v>
      </c>
      <c r="BB127" s="603"/>
      <c r="BC127" s="935">
        <v>9</v>
      </c>
      <c r="BD127" s="927">
        <v>1</v>
      </c>
      <c r="BE127" s="928" t="s">
        <v>95</v>
      </c>
      <c r="BF127" s="378" t="s">
        <v>1249</v>
      </c>
      <c r="BG127" s="378" t="s">
        <v>1250</v>
      </c>
      <c r="BH127" s="930" t="s">
        <v>91</v>
      </c>
      <c r="BI127" s="932" t="s">
        <v>98</v>
      </c>
      <c r="BJ127" s="697">
        <v>273023424</v>
      </c>
      <c r="BK127" s="609">
        <v>204767568</v>
      </c>
      <c r="BL127" s="609">
        <f t="shared" si="30"/>
        <v>385714688.97519153</v>
      </c>
      <c r="BM127" s="609">
        <v>385478749.23000002</v>
      </c>
      <c r="BN127" s="609">
        <v>250113204.73000002</v>
      </c>
      <c r="BP127" s="217">
        <v>12</v>
      </c>
      <c r="BQ127" s="77">
        <f t="shared" si="54"/>
        <v>1</v>
      </c>
      <c r="BR127" s="78" t="str">
        <f t="shared" si="55"/>
        <v>Avance satisfactorio</v>
      </c>
      <c r="BS127" s="1053" t="s">
        <v>1251</v>
      </c>
      <c r="BT127" s="1054" t="s">
        <v>1252</v>
      </c>
      <c r="BU127" s="375" t="s">
        <v>91</v>
      </c>
      <c r="BV127" s="80" t="str">
        <f t="shared" si="56"/>
        <v>Terminado</v>
      </c>
    </row>
    <row r="128" spans="1:74" s="611" customFormat="1" ht="50.15" customHeight="1">
      <c r="A128" s="585"/>
      <c r="B128" s="586" t="s">
        <v>1153</v>
      </c>
      <c r="C128" s="587" t="s">
        <v>1253</v>
      </c>
      <c r="D128" s="588" t="s">
        <v>150</v>
      </c>
      <c r="E128" s="589" t="s">
        <v>277</v>
      </c>
      <c r="F128" s="588" t="s">
        <v>290</v>
      </c>
      <c r="G128" s="694">
        <v>1</v>
      </c>
      <c r="H128" s="591" t="s">
        <v>1254</v>
      </c>
      <c r="I128" s="592" t="s">
        <v>398</v>
      </c>
      <c r="J128" s="592" t="s">
        <v>153</v>
      </c>
      <c r="K128" s="593" t="s">
        <v>1255</v>
      </c>
      <c r="L128" s="593" t="s">
        <v>1256</v>
      </c>
      <c r="M128" s="594">
        <v>45693</v>
      </c>
      <c r="N128" s="594" t="s">
        <v>1257</v>
      </c>
      <c r="O128" s="695">
        <v>1</v>
      </c>
      <c r="P128" s="695">
        <v>0</v>
      </c>
      <c r="Q128" s="695">
        <v>0</v>
      </c>
      <c r="R128" s="696">
        <v>0</v>
      </c>
      <c r="S128" s="592" t="s">
        <v>90</v>
      </c>
      <c r="T128" s="598">
        <v>88542253.260000005</v>
      </c>
      <c r="U128" s="612" t="s">
        <v>109</v>
      </c>
      <c r="V128" s="613" t="s">
        <v>1159</v>
      </c>
      <c r="W128" s="614">
        <v>130405543.99161254</v>
      </c>
      <c r="X128" s="308" t="s">
        <v>138</v>
      </c>
      <c r="Y128" s="308" t="s">
        <v>91</v>
      </c>
      <c r="Z128" s="308" t="s">
        <v>139</v>
      </c>
      <c r="AA128" s="332" t="s">
        <v>91</v>
      </c>
      <c r="AB128" s="615"/>
      <c r="AC128" s="99">
        <v>1</v>
      </c>
      <c r="AD128" s="602">
        <v>1</v>
      </c>
      <c r="AE128" s="241" t="s">
        <v>95</v>
      </c>
      <c r="AF128" s="375" t="s">
        <v>1258</v>
      </c>
      <c r="AG128" s="375" t="s">
        <v>1259</v>
      </c>
      <c r="AH128" s="242" t="s">
        <v>91</v>
      </c>
      <c r="AI128" s="80" t="s">
        <v>100</v>
      </c>
      <c r="AJ128" s="259">
        <v>88542253.260000005</v>
      </c>
      <c r="AK128" s="259">
        <v>22135563.32</v>
      </c>
      <c r="AL128" s="364">
        <v>120378523</v>
      </c>
      <c r="AM128" s="364">
        <v>118347699.2</v>
      </c>
      <c r="AN128" s="364">
        <v>11861181.57</v>
      </c>
      <c r="AO128" s="603"/>
      <c r="AP128" s="980"/>
      <c r="AQ128" s="972" t="s">
        <v>101</v>
      </c>
      <c r="AR128" s="973" t="s">
        <v>102</v>
      </c>
      <c r="AS128" s="978" t="s">
        <v>99</v>
      </c>
      <c r="AT128" s="978" t="s">
        <v>91</v>
      </c>
      <c r="AU128" s="978" t="s">
        <v>91</v>
      </c>
      <c r="AV128" s="975" t="s">
        <v>100</v>
      </c>
      <c r="AW128" s="418">
        <v>88542253.260000005</v>
      </c>
      <c r="AX128" s="419">
        <v>44271126.630000003</v>
      </c>
      <c r="AY128" s="403">
        <v>120378523</v>
      </c>
      <c r="AZ128" s="404">
        <v>118316314</v>
      </c>
      <c r="BA128" s="405">
        <v>48868280</v>
      </c>
      <c r="BB128" s="603"/>
      <c r="BC128" s="926"/>
      <c r="BD128" s="927" t="s">
        <v>101</v>
      </c>
      <c r="BE128" s="928" t="s">
        <v>102</v>
      </c>
      <c r="BF128" s="930" t="s">
        <v>99</v>
      </c>
      <c r="BG128" s="930" t="s">
        <v>91</v>
      </c>
      <c r="BH128" s="930" t="s">
        <v>91</v>
      </c>
      <c r="BI128" s="932" t="s">
        <v>100</v>
      </c>
      <c r="BJ128" s="697">
        <v>88542253</v>
      </c>
      <c r="BK128" s="697">
        <v>88542253</v>
      </c>
      <c r="BL128" s="609">
        <f t="shared" si="30"/>
        <v>130405543.99161254</v>
      </c>
      <c r="BM128" s="609">
        <v>127552400</v>
      </c>
      <c r="BN128" s="609">
        <v>80826076</v>
      </c>
      <c r="BP128" s="99">
        <v>1</v>
      </c>
      <c r="BQ128" s="602">
        <v>1</v>
      </c>
      <c r="BR128" s="78" t="s">
        <v>95</v>
      </c>
      <c r="BS128" s="145" t="s">
        <v>99</v>
      </c>
      <c r="BT128" s="242" t="s">
        <v>91</v>
      </c>
      <c r="BU128" s="242" t="s">
        <v>91</v>
      </c>
      <c r="BV128" s="80" t="s">
        <v>100</v>
      </c>
    </row>
    <row r="129" spans="1:74" s="611" customFormat="1" ht="50.15" customHeight="1">
      <c r="A129" s="585"/>
      <c r="B129" s="586" t="s">
        <v>1153</v>
      </c>
      <c r="C129" s="587" t="s">
        <v>1260</v>
      </c>
      <c r="D129" s="588" t="s">
        <v>150</v>
      </c>
      <c r="E129" s="589" t="s">
        <v>277</v>
      </c>
      <c r="F129" s="588" t="s">
        <v>290</v>
      </c>
      <c r="G129" s="694">
        <v>1</v>
      </c>
      <c r="H129" s="591" t="s">
        <v>1261</v>
      </c>
      <c r="I129" s="592" t="s">
        <v>85</v>
      </c>
      <c r="J129" s="592" t="s">
        <v>153</v>
      </c>
      <c r="K129" s="593" t="s">
        <v>1262</v>
      </c>
      <c r="L129" s="593" t="s">
        <v>1263</v>
      </c>
      <c r="M129" s="594">
        <v>45748</v>
      </c>
      <c r="N129" s="594" t="s">
        <v>1264</v>
      </c>
      <c r="O129" s="695">
        <v>0</v>
      </c>
      <c r="P129" s="695">
        <v>1</v>
      </c>
      <c r="Q129" s="695">
        <v>0</v>
      </c>
      <c r="R129" s="696">
        <v>0</v>
      </c>
      <c r="S129" s="592" t="s">
        <v>90</v>
      </c>
      <c r="T129" s="598">
        <v>3315133.44</v>
      </c>
      <c r="U129" s="599" t="s">
        <v>91</v>
      </c>
      <c r="V129" s="599" t="s">
        <v>91</v>
      </c>
      <c r="W129" s="600">
        <v>0</v>
      </c>
      <c r="X129" s="308" t="s">
        <v>138</v>
      </c>
      <c r="Y129" s="308" t="s">
        <v>91</v>
      </c>
      <c r="Z129" s="308" t="s">
        <v>139</v>
      </c>
      <c r="AA129" s="332" t="s">
        <v>91</v>
      </c>
      <c r="AB129" s="601"/>
      <c r="AC129" s="99"/>
      <c r="AD129" s="602" t="s">
        <v>101</v>
      </c>
      <c r="AE129" s="241" t="s">
        <v>102</v>
      </c>
      <c r="AF129" s="375" t="s">
        <v>315</v>
      </c>
      <c r="AG129" s="254" t="s">
        <v>91</v>
      </c>
      <c r="AH129" s="254" t="s">
        <v>91</v>
      </c>
      <c r="AI129" s="80" t="s">
        <v>141</v>
      </c>
      <c r="AJ129" s="259">
        <v>3315133.44</v>
      </c>
      <c r="AK129" s="259">
        <v>828783.36</v>
      </c>
      <c r="AL129" s="364">
        <v>120378523</v>
      </c>
      <c r="AM129" s="364">
        <v>118347699.2</v>
      </c>
      <c r="AN129" s="364">
        <v>11861181.57</v>
      </c>
      <c r="AO129" s="603"/>
      <c r="AP129" s="1000">
        <v>1</v>
      </c>
      <c r="AQ129" s="972">
        <v>1</v>
      </c>
      <c r="AR129" s="973" t="s">
        <v>95</v>
      </c>
      <c r="AS129" s="1011" t="s">
        <v>1265</v>
      </c>
      <c r="AT129" s="1011" t="s">
        <v>1266</v>
      </c>
      <c r="AU129" s="978" t="s">
        <v>91</v>
      </c>
      <c r="AV129" s="975" t="s">
        <v>100</v>
      </c>
      <c r="AW129" s="418">
        <v>3315133.44</v>
      </c>
      <c r="AX129" s="419">
        <v>1657566.72</v>
      </c>
      <c r="AY129" s="403">
        <v>120378523</v>
      </c>
      <c r="AZ129" s="404">
        <v>118316314</v>
      </c>
      <c r="BA129" s="405">
        <v>48868280</v>
      </c>
      <c r="BB129" s="603"/>
      <c r="BC129" s="926"/>
      <c r="BD129" s="927" t="s">
        <v>101</v>
      </c>
      <c r="BE129" s="928" t="s">
        <v>102</v>
      </c>
      <c r="BF129" s="930" t="s">
        <v>318</v>
      </c>
      <c r="BG129" s="930" t="s">
        <v>91</v>
      </c>
      <c r="BH129" s="930" t="s">
        <v>91</v>
      </c>
      <c r="BI129" s="932" t="s">
        <v>100</v>
      </c>
      <c r="BJ129" s="697">
        <v>3315133</v>
      </c>
      <c r="BK129" s="697">
        <v>3315133</v>
      </c>
      <c r="BL129" s="609">
        <f t="shared" si="30"/>
        <v>0</v>
      </c>
      <c r="BM129" s="609">
        <v>0</v>
      </c>
      <c r="BN129" s="609">
        <v>0</v>
      </c>
      <c r="BP129" s="1000">
        <v>1</v>
      </c>
      <c r="BQ129" s="972">
        <v>1</v>
      </c>
      <c r="BR129" s="973" t="s">
        <v>95</v>
      </c>
      <c r="BS129" s="145" t="s">
        <v>318</v>
      </c>
      <c r="BT129" s="242" t="s">
        <v>91</v>
      </c>
      <c r="BU129" s="242" t="s">
        <v>91</v>
      </c>
      <c r="BV129" s="80" t="s">
        <v>100</v>
      </c>
    </row>
    <row r="130" spans="1:74" s="611" customFormat="1" ht="50.15" customHeight="1">
      <c r="A130" s="585"/>
      <c r="B130" s="1105" t="s">
        <v>1153</v>
      </c>
      <c r="C130" s="1107" t="s">
        <v>1267</v>
      </c>
      <c r="D130" s="1109" t="s">
        <v>150</v>
      </c>
      <c r="E130" s="1109" t="s">
        <v>277</v>
      </c>
      <c r="F130" s="1109" t="s">
        <v>290</v>
      </c>
      <c r="G130" s="1323">
        <v>2</v>
      </c>
      <c r="H130" s="1142" t="s">
        <v>1268</v>
      </c>
      <c r="I130" s="1144" t="s">
        <v>85</v>
      </c>
      <c r="J130" s="1144" t="s">
        <v>153</v>
      </c>
      <c r="K130" s="1142" t="s">
        <v>1269</v>
      </c>
      <c r="L130" s="1142" t="s">
        <v>1270</v>
      </c>
      <c r="M130" s="1135" t="s">
        <v>1271</v>
      </c>
      <c r="N130" s="1135" t="s">
        <v>308</v>
      </c>
      <c r="O130" s="1329">
        <v>0</v>
      </c>
      <c r="P130" s="1329">
        <v>0</v>
      </c>
      <c r="Q130" s="1329">
        <v>2</v>
      </c>
      <c r="R130" s="1332">
        <v>0</v>
      </c>
      <c r="S130" s="1141" t="s">
        <v>90</v>
      </c>
      <c r="T130" s="1128">
        <v>135192439.62</v>
      </c>
      <c r="U130" s="1201" t="s">
        <v>109</v>
      </c>
      <c r="V130" s="613" t="s">
        <v>1159</v>
      </c>
      <c r="W130" s="614">
        <v>98910658.513638228</v>
      </c>
      <c r="X130" s="1212" t="s">
        <v>138</v>
      </c>
      <c r="Y130" s="1212" t="s">
        <v>91</v>
      </c>
      <c r="Z130" s="1212" t="s">
        <v>139</v>
      </c>
      <c r="AA130" s="1214" t="s">
        <v>91</v>
      </c>
      <c r="AB130" s="615"/>
      <c r="AC130" s="1327"/>
      <c r="AD130" s="1164" t="s">
        <v>101</v>
      </c>
      <c r="AE130" s="1263" t="s">
        <v>102</v>
      </c>
      <c r="AF130" s="1292" t="s">
        <v>1179</v>
      </c>
      <c r="AG130" s="1292" t="s">
        <v>91</v>
      </c>
      <c r="AH130" s="1250" t="s">
        <v>91</v>
      </c>
      <c r="AI130" s="1253" t="s">
        <v>141</v>
      </c>
      <c r="AJ130" s="1256">
        <v>135192439.62</v>
      </c>
      <c r="AK130" s="1256">
        <v>33798109.909999996</v>
      </c>
      <c r="AL130" s="1256">
        <v>120378523</v>
      </c>
      <c r="AM130" s="1256">
        <v>118347699.2</v>
      </c>
      <c r="AN130" s="1256">
        <v>11861181.57</v>
      </c>
      <c r="AO130" s="653"/>
      <c r="AP130" s="1325"/>
      <c r="AQ130" s="1150" t="s">
        <v>101</v>
      </c>
      <c r="AR130" s="1289" t="s">
        <v>102</v>
      </c>
      <c r="AS130" s="1278" t="s">
        <v>91</v>
      </c>
      <c r="AT130" s="1278" t="s">
        <v>91</v>
      </c>
      <c r="AU130" s="1281" t="s">
        <v>91</v>
      </c>
      <c r="AV130" s="1284" t="s">
        <v>141</v>
      </c>
      <c r="AW130" s="1256">
        <v>130793471.45999999</v>
      </c>
      <c r="AX130" s="1256">
        <v>65396735.729999997</v>
      </c>
      <c r="AY130" s="1256">
        <v>120378523</v>
      </c>
      <c r="AZ130" s="1256">
        <v>118316314</v>
      </c>
      <c r="BA130" s="1256">
        <v>48868280</v>
      </c>
      <c r="BB130" s="653"/>
      <c r="BC130" s="1156">
        <v>2</v>
      </c>
      <c r="BD130" s="1182">
        <v>1</v>
      </c>
      <c r="BE130" s="1338" t="s">
        <v>95</v>
      </c>
      <c r="BF130" s="1340" t="s">
        <v>1272</v>
      </c>
      <c r="BG130" s="1342" t="s">
        <v>1273</v>
      </c>
      <c r="BH130" s="1154" t="s">
        <v>91</v>
      </c>
      <c r="BI130" s="1189" t="s">
        <v>100</v>
      </c>
      <c r="BJ130" s="1335">
        <v>130793471</v>
      </c>
      <c r="BK130" s="1335">
        <v>130793471</v>
      </c>
      <c r="BL130" s="609">
        <f t="shared" si="30"/>
        <v>98910658.513638228</v>
      </c>
      <c r="BM130" s="609">
        <v>93594620</v>
      </c>
      <c r="BN130" s="609">
        <v>70943677</v>
      </c>
      <c r="BP130" s="1504">
        <v>2</v>
      </c>
      <c r="BQ130" s="1485">
        <v>1</v>
      </c>
      <c r="BR130" s="1489" t="str">
        <f t="shared" si="55"/>
        <v>Avance satisfactorio</v>
      </c>
      <c r="BS130" s="1168" t="s">
        <v>1182</v>
      </c>
      <c r="BT130" s="1170" t="s">
        <v>91</v>
      </c>
      <c r="BU130" s="1170" t="s">
        <v>91</v>
      </c>
      <c r="BV130" s="1102" t="s">
        <v>100</v>
      </c>
    </row>
    <row r="131" spans="1:74" s="611" customFormat="1" ht="50.15" customHeight="1">
      <c r="A131" s="585"/>
      <c r="B131" s="1301"/>
      <c r="C131" s="1246"/>
      <c r="D131" s="1302"/>
      <c r="E131" s="1302"/>
      <c r="F131" s="1302"/>
      <c r="G131" s="1337"/>
      <c r="H131" s="1306"/>
      <c r="I131" s="1307"/>
      <c r="J131" s="1307"/>
      <c r="K131" s="1306"/>
      <c r="L131" s="1306"/>
      <c r="M131" s="1303"/>
      <c r="N131" s="1303"/>
      <c r="O131" s="1330"/>
      <c r="P131" s="1330"/>
      <c r="Q131" s="1330"/>
      <c r="R131" s="1333"/>
      <c r="S131" s="1141"/>
      <c r="T131" s="1128"/>
      <c r="U131" s="1201"/>
      <c r="V131" s="613" t="s">
        <v>110</v>
      </c>
      <c r="W131" s="614">
        <v>47516599.640000001</v>
      </c>
      <c r="X131" s="1259"/>
      <c r="Y131" s="1259"/>
      <c r="Z131" s="1259"/>
      <c r="AA131" s="1260"/>
      <c r="AB131" s="615"/>
      <c r="AC131" s="1345"/>
      <c r="AD131" s="1262"/>
      <c r="AE131" s="1264"/>
      <c r="AF131" s="1293"/>
      <c r="AG131" s="1293"/>
      <c r="AH131" s="1251"/>
      <c r="AI131" s="1254"/>
      <c r="AJ131" s="1257"/>
      <c r="AK131" s="1257"/>
      <c r="AL131" s="1257"/>
      <c r="AM131" s="1257"/>
      <c r="AN131" s="1257"/>
      <c r="AO131" s="653"/>
      <c r="AP131" s="1344"/>
      <c r="AQ131" s="1288"/>
      <c r="AR131" s="1290"/>
      <c r="AS131" s="1279"/>
      <c r="AT131" s="1279"/>
      <c r="AU131" s="1282"/>
      <c r="AV131" s="1285"/>
      <c r="AW131" s="1257"/>
      <c r="AX131" s="1257"/>
      <c r="AY131" s="1257"/>
      <c r="AZ131" s="1257"/>
      <c r="BA131" s="1257"/>
      <c r="BB131" s="653"/>
      <c r="BC131" s="1322"/>
      <c r="BD131" s="1276"/>
      <c r="BE131" s="1347"/>
      <c r="BF131" s="1341"/>
      <c r="BG131" s="1343"/>
      <c r="BH131" s="1186"/>
      <c r="BI131" s="1270"/>
      <c r="BJ131" s="1346"/>
      <c r="BK131" s="1346"/>
      <c r="BL131" s="609">
        <f t="shared" si="30"/>
        <v>47516599.640000001</v>
      </c>
      <c r="BM131" s="609">
        <v>44826980.000000007</v>
      </c>
      <c r="BN131" s="609">
        <v>29436384</v>
      </c>
      <c r="BP131" s="1506"/>
      <c r="BQ131" s="1507"/>
      <c r="BR131" s="1508"/>
      <c r="BS131" s="1402"/>
      <c r="BT131" s="1446"/>
      <c r="BU131" s="1446"/>
      <c r="BV131" s="1103"/>
    </row>
    <row r="132" spans="1:74" s="611" customFormat="1" ht="50.15" customHeight="1">
      <c r="A132" s="585"/>
      <c r="B132" s="1106"/>
      <c r="C132" s="1108"/>
      <c r="D132" s="1110"/>
      <c r="E132" s="1110"/>
      <c r="F132" s="1110"/>
      <c r="G132" s="1324"/>
      <c r="H132" s="1143"/>
      <c r="I132" s="1145"/>
      <c r="J132" s="1145"/>
      <c r="K132" s="1143"/>
      <c r="L132" s="1143"/>
      <c r="M132" s="1136"/>
      <c r="N132" s="1136"/>
      <c r="O132" s="1331"/>
      <c r="P132" s="1331"/>
      <c r="Q132" s="1331"/>
      <c r="R132" s="1334"/>
      <c r="S132" s="1141"/>
      <c r="T132" s="1128"/>
      <c r="U132" s="1201"/>
      <c r="V132" s="613" t="s">
        <v>1274</v>
      </c>
      <c r="W132" s="614">
        <v>10395000</v>
      </c>
      <c r="X132" s="1213"/>
      <c r="Y132" s="1213"/>
      <c r="Z132" s="1213"/>
      <c r="AA132" s="1215"/>
      <c r="AB132" s="615"/>
      <c r="AC132" s="1328"/>
      <c r="AD132" s="1165"/>
      <c r="AE132" s="1265"/>
      <c r="AF132" s="1294"/>
      <c r="AG132" s="1294"/>
      <c r="AH132" s="1252"/>
      <c r="AI132" s="1255"/>
      <c r="AJ132" s="1258"/>
      <c r="AK132" s="1258"/>
      <c r="AL132" s="1258"/>
      <c r="AM132" s="1258"/>
      <c r="AN132" s="1258"/>
      <c r="AO132" s="653"/>
      <c r="AP132" s="1326"/>
      <c r="AQ132" s="1151"/>
      <c r="AR132" s="1291"/>
      <c r="AS132" s="1280"/>
      <c r="AT132" s="1280"/>
      <c r="AU132" s="1283"/>
      <c r="AV132" s="1286"/>
      <c r="AW132" s="1258"/>
      <c r="AX132" s="1258"/>
      <c r="AY132" s="1258"/>
      <c r="AZ132" s="1258"/>
      <c r="BA132" s="1258"/>
      <c r="BB132" s="653"/>
      <c r="BC132" s="1157"/>
      <c r="BD132" s="1183"/>
      <c r="BE132" s="1339"/>
      <c r="BF132" s="1341"/>
      <c r="BG132" s="1343"/>
      <c r="BH132" s="1155"/>
      <c r="BI132" s="1190"/>
      <c r="BJ132" s="1336"/>
      <c r="BK132" s="1336"/>
      <c r="BL132" s="609">
        <f t="shared" si="30"/>
        <v>10395000</v>
      </c>
      <c r="BM132" s="609">
        <v>10395000</v>
      </c>
      <c r="BN132" s="609">
        <v>10395000</v>
      </c>
      <c r="BP132" s="1200"/>
      <c r="BQ132" s="1494"/>
      <c r="BR132" s="1496"/>
      <c r="BS132" s="1169"/>
      <c r="BT132" s="1171"/>
      <c r="BU132" s="1171"/>
      <c r="BV132" s="1104"/>
    </row>
    <row r="133" spans="1:74" s="611" customFormat="1" ht="50.15" customHeight="1">
      <c r="A133" s="585"/>
      <c r="B133" s="1105" t="s">
        <v>1153</v>
      </c>
      <c r="C133" s="1107" t="s">
        <v>1275</v>
      </c>
      <c r="D133" s="1109" t="s">
        <v>150</v>
      </c>
      <c r="E133" s="1109" t="s">
        <v>277</v>
      </c>
      <c r="F133" s="1109" t="s">
        <v>290</v>
      </c>
      <c r="G133" s="1323">
        <v>4</v>
      </c>
      <c r="H133" s="1142" t="s">
        <v>1276</v>
      </c>
      <c r="I133" s="1144" t="s">
        <v>85</v>
      </c>
      <c r="J133" s="1144" t="s">
        <v>153</v>
      </c>
      <c r="K133" s="1142" t="s">
        <v>1277</v>
      </c>
      <c r="L133" s="1142" t="s">
        <v>1278</v>
      </c>
      <c r="M133" s="1135" t="s">
        <v>89</v>
      </c>
      <c r="N133" s="1135" t="s">
        <v>156</v>
      </c>
      <c r="O133" s="1137">
        <v>2</v>
      </c>
      <c r="P133" s="1137">
        <v>0</v>
      </c>
      <c r="Q133" s="1137">
        <v>0</v>
      </c>
      <c r="R133" s="1139">
        <v>4</v>
      </c>
      <c r="S133" s="1141" t="s">
        <v>90</v>
      </c>
      <c r="T133" s="1348">
        <v>880405769.50999999</v>
      </c>
      <c r="U133" s="1201" t="s">
        <v>109</v>
      </c>
      <c r="V133" s="613" t="s">
        <v>1159</v>
      </c>
      <c r="W133" s="614">
        <v>386425316.62514573</v>
      </c>
      <c r="X133" s="1212" t="s">
        <v>138</v>
      </c>
      <c r="Y133" s="1212" t="s">
        <v>91</v>
      </c>
      <c r="Z133" s="1212" t="s">
        <v>139</v>
      </c>
      <c r="AA133" s="1214" t="s">
        <v>91</v>
      </c>
      <c r="AB133" s="615"/>
      <c r="AC133" s="1327">
        <v>25</v>
      </c>
      <c r="AD133" s="1164">
        <v>1</v>
      </c>
      <c r="AE133" s="1166" t="s">
        <v>95</v>
      </c>
      <c r="AF133" s="1168" t="s">
        <v>1279</v>
      </c>
      <c r="AG133" s="1168" t="s">
        <v>1280</v>
      </c>
      <c r="AH133" s="1170" t="s">
        <v>91</v>
      </c>
      <c r="AI133" s="1098" t="s">
        <v>98</v>
      </c>
      <c r="AJ133" s="1160">
        <v>880405769.50999999</v>
      </c>
      <c r="AK133" s="1160">
        <v>222177695.94999999</v>
      </c>
      <c r="AL133" s="1146">
        <v>120378523</v>
      </c>
      <c r="AM133" s="1146">
        <v>118347699.2</v>
      </c>
      <c r="AN133" s="1146">
        <v>11861181.57</v>
      </c>
      <c r="AO133" s="653"/>
      <c r="AP133" s="1325"/>
      <c r="AQ133" s="1150" t="s">
        <v>101</v>
      </c>
      <c r="AR133" s="1152" t="s">
        <v>102</v>
      </c>
      <c r="AS133" s="1154" t="s">
        <v>91</v>
      </c>
      <c r="AT133" s="1154" t="s">
        <v>91</v>
      </c>
      <c r="AU133" s="1156" t="s">
        <v>91</v>
      </c>
      <c r="AV133" s="1158" t="s">
        <v>98</v>
      </c>
      <c r="AW133" s="1160">
        <v>859527386.80999994</v>
      </c>
      <c r="AX133" s="1160">
        <v>434627592.91000003</v>
      </c>
      <c r="AY133" s="1146">
        <v>120378523</v>
      </c>
      <c r="AZ133" s="1146">
        <v>118316314</v>
      </c>
      <c r="BA133" s="1146">
        <v>48868280</v>
      </c>
      <c r="BB133" s="653"/>
      <c r="BC133" s="1195"/>
      <c r="BD133" s="1182" t="s">
        <v>101</v>
      </c>
      <c r="BE133" s="1349" t="s">
        <v>102</v>
      </c>
      <c r="BF133" s="1351" t="s">
        <v>1281</v>
      </c>
      <c r="BG133" s="1343" t="s">
        <v>91</v>
      </c>
      <c r="BH133" s="1154" t="s">
        <v>91</v>
      </c>
      <c r="BI133" s="1189" t="s">
        <v>98</v>
      </c>
      <c r="BJ133" s="1335">
        <v>859527386</v>
      </c>
      <c r="BK133" s="1227">
        <v>644645539.5</v>
      </c>
      <c r="BL133" s="609">
        <f t="shared" si="30"/>
        <v>386425316.62514573</v>
      </c>
      <c r="BM133" s="609">
        <v>381308770</v>
      </c>
      <c r="BN133" s="609">
        <v>263235402</v>
      </c>
      <c r="BP133" s="1504">
        <v>4</v>
      </c>
      <c r="BQ133" s="1485">
        <f t="shared" ref="BQ133" si="57">+IF(BP133=0,"No Aplica",IF(BP133/R133&gt;=100%,100%,BP133/R133))</f>
        <v>1</v>
      </c>
      <c r="BR133" s="1520" t="str">
        <f t="shared" ref="BR133" si="58">IF(ISTEXT(BQ133),"No reporta avance en el periodo",IF(BQ133&lt;=69%,"Avance insuficiente",IF(BQ133&gt;95%,"Avance satisfactorio",IF(BQ133&gt;70%,"Avance suficiente",IF(BQ133&lt;94%,"Avance suficiente",0)))))</f>
        <v>Avance satisfactorio</v>
      </c>
      <c r="BS133" s="1522" t="s">
        <v>1282</v>
      </c>
      <c r="BT133" s="1524" t="s">
        <v>1283</v>
      </c>
      <c r="BU133" s="1170" t="s">
        <v>91</v>
      </c>
      <c r="BV133" s="1102" t="str">
        <f t="shared" ref="BV133" si="59">IF(BP133&lt;1%,"Sin iniciar",IF(BP133&gt;=G133,"Terminado","En gestión"))</f>
        <v>Terminado</v>
      </c>
    </row>
    <row r="134" spans="1:74" s="611" customFormat="1" ht="50.15" customHeight="1">
      <c r="A134" s="585"/>
      <c r="B134" s="1106"/>
      <c r="C134" s="1108"/>
      <c r="D134" s="1110"/>
      <c r="E134" s="1110"/>
      <c r="F134" s="1110"/>
      <c r="G134" s="1324"/>
      <c r="H134" s="1143"/>
      <c r="I134" s="1145"/>
      <c r="J134" s="1145"/>
      <c r="K134" s="1143"/>
      <c r="L134" s="1143"/>
      <c r="M134" s="1136"/>
      <c r="N134" s="1136"/>
      <c r="O134" s="1138"/>
      <c r="P134" s="1138"/>
      <c r="Q134" s="1138"/>
      <c r="R134" s="1140"/>
      <c r="S134" s="1141"/>
      <c r="T134" s="1348"/>
      <c r="U134" s="1201"/>
      <c r="V134" s="613" t="s">
        <v>110</v>
      </c>
      <c r="W134" s="614">
        <v>179924062.75</v>
      </c>
      <c r="X134" s="1213"/>
      <c r="Y134" s="1213"/>
      <c r="Z134" s="1213"/>
      <c r="AA134" s="1215"/>
      <c r="AB134" s="615"/>
      <c r="AC134" s="1328"/>
      <c r="AD134" s="1165"/>
      <c r="AE134" s="1167"/>
      <c r="AF134" s="1169"/>
      <c r="AG134" s="1169"/>
      <c r="AH134" s="1171"/>
      <c r="AI134" s="1099"/>
      <c r="AJ134" s="1161"/>
      <c r="AK134" s="1161"/>
      <c r="AL134" s="1147"/>
      <c r="AM134" s="1147"/>
      <c r="AN134" s="1147"/>
      <c r="AO134" s="653"/>
      <c r="AP134" s="1326"/>
      <c r="AQ134" s="1151"/>
      <c r="AR134" s="1153"/>
      <c r="AS134" s="1155"/>
      <c r="AT134" s="1155"/>
      <c r="AU134" s="1157"/>
      <c r="AV134" s="1159"/>
      <c r="AW134" s="1161"/>
      <c r="AX134" s="1161"/>
      <c r="AY134" s="1147"/>
      <c r="AZ134" s="1147"/>
      <c r="BA134" s="1147"/>
      <c r="BB134" s="653"/>
      <c r="BC134" s="1196"/>
      <c r="BD134" s="1183"/>
      <c r="BE134" s="1350"/>
      <c r="BF134" s="1352"/>
      <c r="BG134" s="1353"/>
      <c r="BH134" s="1155"/>
      <c r="BI134" s="1190"/>
      <c r="BJ134" s="1336"/>
      <c r="BK134" s="1228"/>
      <c r="BL134" s="609">
        <f t="shared" si="30"/>
        <v>179924062.75</v>
      </c>
      <c r="BM134" s="609">
        <v>177330825</v>
      </c>
      <c r="BN134" s="609">
        <v>115504158</v>
      </c>
      <c r="BP134" s="1505"/>
      <c r="BQ134" s="1494"/>
      <c r="BR134" s="1521"/>
      <c r="BS134" s="1523"/>
      <c r="BT134" s="1525"/>
      <c r="BU134" s="1171"/>
      <c r="BV134" s="1104"/>
    </row>
    <row r="135" spans="1:74" s="611" customFormat="1" ht="50.15" customHeight="1">
      <c r="A135" s="585"/>
      <c r="B135" s="1105" t="s">
        <v>1153</v>
      </c>
      <c r="C135" s="1107" t="s">
        <v>1284</v>
      </c>
      <c r="D135" s="1109" t="s">
        <v>133</v>
      </c>
      <c r="E135" s="1109" t="s">
        <v>277</v>
      </c>
      <c r="F135" s="1109" t="s">
        <v>290</v>
      </c>
      <c r="G135" s="1323">
        <v>4</v>
      </c>
      <c r="H135" s="1142" t="s">
        <v>1285</v>
      </c>
      <c r="I135" s="1144" t="s">
        <v>398</v>
      </c>
      <c r="J135" s="1144" t="s">
        <v>153</v>
      </c>
      <c r="K135" s="1142" t="s">
        <v>1286</v>
      </c>
      <c r="L135" s="1142" t="s">
        <v>1287</v>
      </c>
      <c r="M135" s="1135" t="s">
        <v>194</v>
      </c>
      <c r="N135" s="1135" t="s">
        <v>156</v>
      </c>
      <c r="O135" s="1137">
        <v>1</v>
      </c>
      <c r="P135" s="1137">
        <v>2</v>
      </c>
      <c r="Q135" s="1137">
        <v>3</v>
      </c>
      <c r="R135" s="1139">
        <v>4</v>
      </c>
      <c r="S135" s="1141" t="s">
        <v>90</v>
      </c>
      <c r="T135" s="1128">
        <v>104421044.41</v>
      </c>
      <c r="U135" s="1201" t="s">
        <v>109</v>
      </c>
      <c r="V135" s="613" t="s">
        <v>1159</v>
      </c>
      <c r="W135" s="614">
        <v>326533333.30899793</v>
      </c>
      <c r="X135" s="1212" t="s">
        <v>138</v>
      </c>
      <c r="Y135" s="1212" t="s">
        <v>91</v>
      </c>
      <c r="Z135" s="1212" t="s">
        <v>139</v>
      </c>
      <c r="AA135" s="1214" t="s">
        <v>91</v>
      </c>
      <c r="AB135" s="615"/>
      <c r="AC135" s="1327">
        <v>25</v>
      </c>
      <c r="AD135" s="1164">
        <v>1</v>
      </c>
      <c r="AE135" s="1166" t="s">
        <v>95</v>
      </c>
      <c r="AF135" s="1168" t="s">
        <v>1288</v>
      </c>
      <c r="AG135" s="1168" t="s">
        <v>1289</v>
      </c>
      <c r="AH135" s="1170" t="s">
        <v>91</v>
      </c>
      <c r="AI135" s="1098" t="s">
        <v>98</v>
      </c>
      <c r="AJ135" s="1160">
        <v>104421044.41</v>
      </c>
      <c r="AK135" s="1160">
        <v>24667712.300000001</v>
      </c>
      <c r="AL135" s="1146">
        <v>120378523</v>
      </c>
      <c r="AM135" s="1146">
        <v>118347699.2</v>
      </c>
      <c r="AN135" s="1146">
        <v>11861181.57</v>
      </c>
      <c r="AO135" s="653"/>
      <c r="AP135" s="1325">
        <v>2</v>
      </c>
      <c r="AQ135" s="1150">
        <v>1</v>
      </c>
      <c r="AR135" s="1152" t="s">
        <v>95</v>
      </c>
      <c r="AS135" s="1154" t="s">
        <v>1290</v>
      </c>
      <c r="AT135" s="1154" t="s">
        <v>1291</v>
      </c>
      <c r="AU135" s="1156" t="s">
        <v>91</v>
      </c>
      <c r="AV135" s="1158" t="s">
        <v>98</v>
      </c>
      <c r="AW135" s="1160">
        <v>104421044.41</v>
      </c>
      <c r="AX135" s="1160">
        <v>51252156.340000004</v>
      </c>
      <c r="AY135" s="1146">
        <v>120378523</v>
      </c>
      <c r="AZ135" s="1146">
        <v>118316314</v>
      </c>
      <c r="BA135" s="1146">
        <v>48868280</v>
      </c>
      <c r="BB135" s="653"/>
      <c r="BC135" s="1156">
        <v>3</v>
      </c>
      <c r="BD135" s="1182">
        <v>1</v>
      </c>
      <c r="BE135" s="1338" t="s">
        <v>95</v>
      </c>
      <c r="BF135" s="1278" t="s">
        <v>1292</v>
      </c>
      <c r="BG135" s="1354" t="s">
        <v>1293</v>
      </c>
      <c r="BH135" s="1154" t="s">
        <v>91</v>
      </c>
      <c r="BI135" s="1189" t="s">
        <v>98</v>
      </c>
      <c r="BJ135" s="1335">
        <v>104421044</v>
      </c>
      <c r="BK135" s="1227">
        <v>78315783</v>
      </c>
      <c r="BL135" s="609">
        <f t="shared" si="30"/>
        <v>326533333.30899793</v>
      </c>
      <c r="BM135" s="609">
        <v>317923333</v>
      </c>
      <c r="BN135" s="609">
        <v>227939999</v>
      </c>
      <c r="BP135" s="1504">
        <v>4</v>
      </c>
      <c r="BQ135" s="1485">
        <f t="shared" ref="BQ135" si="60">+IF(BP135=0,"No Aplica",IF(BP135/R135&gt;=100%,100%,BP135/R135))</f>
        <v>1</v>
      </c>
      <c r="BR135" s="1520" t="str">
        <f t="shared" ref="BR135" si="61">IF(ISTEXT(BQ135),"No reporta avance en el periodo",IF(BQ135&lt;=69%,"Avance insuficiente",IF(BQ135&gt;95%,"Avance satisfactorio",IF(BQ135&gt;70%,"Avance suficiente",IF(BQ135&lt;94%,"Avance suficiente",0)))))</f>
        <v>Avance satisfactorio</v>
      </c>
      <c r="BS135" s="1516" t="s">
        <v>1294</v>
      </c>
      <c r="BT135" s="1518" t="s">
        <v>1295</v>
      </c>
      <c r="BU135" s="1170" t="s">
        <v>91</v>
      </c>
      <c r="BV135" s="1102" t="str">
        <f t="shared" ref="BV135" si="62">IF(BP135&lt;1%,"Sin iniciar",IF(BP135&gt;=G135,"Terminado","En gestión"))</f>
        <v>Terminado</v>
      </c>
    </row>
    <row r="136" spans="1:74" s="611" customFormat="1" ht="50.15" customHeight="1">
      <c r="A136" s="585"/>
      <c r="B136" s="1106"/>
      <c r="C136" s="1108"/>
      <c r="D136" s="1110"/>
      <c r="E136" s="1110"/>
      <c r="F136" s="1110"/>
      <c r="G136" s="1324"/>
      <c r="H136" s="1143"/>
      <c r="I136" s="1145"/>
      <c r="J136" s="1145"/>
      <c r="K136" s="1143"/>
      <c r="L136" s="1143"/>
      <c r="M136" s="1136"/>
      <c r="N136" s="1136"/>
      <c r="O136" s="1138"/>
      <c r="P136" s="1138"/>
      <c r="Q136" s="1138"/>
      <c r="R136" s="1140"/>
      <c r="S136" s="1141"/>
      <c r="T136" s="1128"/>
      <c r="U136" s="1201"/>
      <c r="V136" s="613" t="s">
        <v>110</v>
      </c>
      <c r="W136" s="614">
        <v>146966666.67000002</v>
      </c>
      <c r="X136" s="1213"/>
      <c r="Y136" s="1213"/>
      <c r="Z136" s="1213"/>
      <c r="AA136" s="1215"/>
      <c r="AB136" s="615"/>
      <c r="AC136" s="1328"/>
      <c r="AD136" s="1165"/>
      <c r="AE136" s="1167"/>
      <c r="AF136" s="1169"/>
      <c r="AG136" s="1169"/>
      <c r="AH136" s="1171"/>
      <c r="AI136" s="1099"/>
      <c r="AJ136" s="1161"/>
      <c r="AK136" s="1161"/>
      <c r="AL136" s="1147"/>
      <c r="AM136" s="1147"/>
      <c r="AN136" s="1147"/>
      <c r="AO136" s="653"/>
      <c r="AP136" s="1326"/>
      <c r="AQ136" s="1151"/>
      <c r="AR136" s="1153"/>
      <c r="AS136" s="1155"/>
      <c r="AT136" s="1155"/>
      <c r="AU136" s="1157"/>
      <c r="AV136" s="1159"/>
      <c r="AW136" s="1161"/>
      <c r="AX136" s="1161"/>
      <c r="AY136" s="1147"/>
      <c r="AZ136" s="1147"/>
      <c r="BA136" s="1147"/>
      <c r="BB136" s="653"/>
      <c r="BC136" s="1157"/>
      <c r="BD136" s="1183"/>
      <c r="BE136" s="1339"/>
      <c r="BF136" s="1280"/>
      <c r="BG136" s="1355"/>
      <c r="BH136" s="1155"/>
      <c r="BI136" s="1190"/>
      <c r="BJ136" s="1336"/>
      <c r="BK136" s="1228"/>
      <c r="BL136" s="609">
        <f t="shared" si="30"/>
        <v>146966666.67000002</v>
      </c>
      <c r="BM136" s="609">
        <v>146086667</v>
      </c>
      <c r="BN136" s="609">
        <v>93686667</v>
      </c>
      <c r="BP136" s="1505"/>
      <c r="BQ136" s="1494"/>
      <c r="BR136" s="1521"/>
      <c r="BS136" s="1517"/>
      <c r="BT136" s="1519"/>
      <c r="BU136" s="1171"/>
      <c r="BV136" s="1104"/>
    </row>
    <row r="137" spans="1:74" s="611" customFormat="1" ht="50.15" customHeight="1">
      <c r="A137" s="585"/>
      <c r="B137" s="586" t="s">
        <v>1153</v>
      </c>
      <c r="C137" s="587" t="s">
        <v>1296</v>
      </c>
      <c r="D137" s="588" t="s">
        <v>150</v>
      </c>
      <c r="E137" s="589" t="s">
        <v>277</v>
      </c>
      <c r="F137" s="588" t="s">
        <v>290</v>
      </c>
      <c r="G137" s="694">
        <v>2</v>
      </c>
      <c r="H137" s="591" t="s">
        <v>1297</v>
      </c>
      <c r="I137" s="592" t="s">
        <v>398</v>
      </c>
      <c r="J137" s="592" t="s">
        <v>153</v>
      </c>
      <c r="K137" s="593" t="s">
        <v>1298</v>
      </c>
      <c r="L137" s="593" t="s">
        <v>1299</v>
      </c>
      <c r="M137" s="594">
        <v>45839</v>
      </c>
      <c r="N137" s="594" t="s">
        <v>1300</v>
      </c>
      <c r="O137" s="695">
        <v>0</v>
      </c>
      <c r="P137" s="695">
        <v>0</v>
      </c>
      <c r="Q137" s="695">
        <v>2</v>
      </c>
      <c r="R137" s="696">
        <v>0</v>
      </c>
      <c r="S137" s="592" t="s">
        <v>90</v>
      </c>
      <c r="T137" s="598">
        <v>44229587.82</v>
      </c>
      <c r="U137" s="612" t="s">
        <v>109</v>
      </c>
      <c r="V137" s="613" t="s">
        <v>1159</v>
      </c>
      <c r="W137" s="614">
        <v>20792519.998662662</v>
      </c>
      <c r="X137" s="308" t="s">
        <v>138</v>
      </c>
      <c r="Y137" s="308" t="s">
        <v>91</v>
      </c>
      <c r="Z137" s="308" t="s">
        <v>139</v>
      </c>
      <c r="AA137" s="332" t="s">
        <v>91</v>
      </c>
      <c r="AB137" s="615"/>
      <c r="AC137" s="99"/>
      <c r="AD137" s="602" t="s">
        <v>101</v>
      </c>
      <c r="AE137" s="241" t="s">
        <v>102</v>
      </c>
      <c r="AF137" s="375" t="s">
        <v>1179</v>
      </c>
      <c r="AG137" s="254" t="s">
        <v>91</v>
      </c>
      <c r="AH137" s="254" t="s">
        <v>91</v>
      </c>
      <c r="AI137" s="80" t="s">
        <v>141</v>
      </c>
      <c r="AJ137" s="259">
        <v>44229587.82</v>
      </c>
      <c r="AK137" s="259">
        <v>11057396.960000001</v>
      </c>
      <c r="AL137" s="364">
        <v>120378523</v>
      </c>
      <c r="AM137" s="364">
        <v>118347699.2</v>
      </c>
      <c r="AN137" s="364">
        <v>11861181.57</v>
      </c>
      <c r="AO137" s="653"/>
      <c r="AP137" s="980"/>
      <c r="AQ137" s="972" t="s">
        <v>101</v>
      </c>
      <c r="AR137" s="973" t="s">
        <v>102</v>
      </c>
      <c r="AS137" s="978" t="s">
        <v>91</v>
      </c>
      <c r="AT137" s="978" t="s">
        <v>91</v>
      </c>
      <c r="AU137" s="978" t="s">
        <v>91</v>
      </c>
      <c r="AV137" s="975" t="s">
        <v>141</v>
      </c>
      <c r="AW137" s="418">
        <v>34598278.619999997</v>
      </c>
      <c r="AX137" s="419">
        <v>17299139.309999999</v>
      </c>
      <c r="AY137" s="403">
        <v>120378523</v>
      </c>
      <c r="AZ137" s="404">
        <v>118316314</v>
      </c>
      <c r="BA137" s="405">
        <v>48868280</v>
      </c>
      <c r="BB137" s="603"/>
      <c r="BC137" s="935">
        <v>2</v>
      </c>
      <c r="BD137" s="927">
        <v>1</v>
      </c>
      <c r="BE137" s="928" t="s">
        <v>95</v>
      </c>
      <c r="BF137" s="378" t="s">
        <v>1301</v>
      </c>
      <c r="BG137" s="378" t="s">
        <v>1302</v>
      </c>
      <c r="BH137" s="930" t="s">
        <v>91</v>
      </c>
      <c r="BI137" s="932" t="s">
        <v>100</v>
      </c>
      <c r="BJ137" s="697">
        <v>34598278</v>
      </c>
      <c r="BK137" s="697">
        <v>34598278</v>
      </c>
      <c r="BL137" s="609">
        <f t="shared" ref="BL137:BL200" si="63">+W137</f>
        <v>20792519.998662662</v>
      </c>
      <c r="BM137" s="609">
        <v>20792520</v>
      </c>
      <c r="BN137" s="609">
        <v>20792520</v>
      </c>
      <c r="BP137" s="1044">
        <v>2</v>
      </c>
      <c r="BQ137" s="1043">
        <v>1</v>
      </c>
      <c r="BR137" s="1041" t="str">
        <f t="shared" ref="BR137" si="64">IF(ISTEXT(BQ137),"No reporta avance en el periodo",IF(BQ137&lt;=69%,"Avance insuficiente",IF(BQ137&gt;95%,"Avance satisfactorio",IF(BQ137&gt;70%,"Avance suficiente",IF(BQ137&lt;94%,"Avance suficiente",0)))))</f>
        <v>Avance satisfactorio</v>
      </c>
      <c r="BS137" s="145" t="s">
        <v>1182</v>
      </c>
      <c r="BT137" s="242" t="s">
        <v>91</v>
      </c>
      <c r="BU137" s="242" t="s">
        <v>91</v>
      </c>
      <c r="BV137" s="80" t="s">
        <v>100</v>
      </c>
    </row>
    <row r="138" spans="1:74" s="611" customFormat="1" ht="50.15" customHeight="1">
      <c r="A138" s="585"/>
      <c r="B138" s="586" t="s">
        <v>1153</v>
      </c>
      <c r="C138" s="587" t="s">
        <v>1303</v>
      </c>
      <c r="D138" s="588" t="s">
        <v>150</v>
      </c>
      <c r="E138" s="589" t="s">
        <v>1155</v>
      </c>
      <c r="F138" s="588" t="s">
        <v>83</v>
      </c>
      <c r="G138" s="694">
        <v>1</v>
      </c>
      <c r="H138" s="591" t="s">
        <v>1304</v>
      </c>
      <c r="I138" s="592" t="s">
        <v>85</v>
      </c>
      <c r="J138" s="592" t="s">
        <v>153</v>
      </c>
      <c r="K138" s="593" t="s">
        <v>1305</v>
      </c>
      <c r="L138" s="593" t="s">
        <v>1306</v>
      </c>
      <c r="M138" s="594" t="s">
        <v>1307</v>
      </c>
      <c r="N138" s="594" t="s">
        <v>156</v>
      </c>
      <c r="O138" s="695">
        <v>0</v>
      </c>
      <c r="P138" s="695">
        <v>0</v>
      </c>
      <c r="Q138" s="695">
        <v>0</v>
      </c>
      <c r="R138" s="696">
        <v>1</v>
      </c>
      <c r="S138" s="592" t="s">
        <v>90</v>
      </c>
      <c r="T138" s="598">
        <v>91221415.5</v>
      </c>
      <c r="U138" s="599" t="s">
        <v>91</v>
      </c>
      <c r="V138" s="599" t="s">
        <v>91</v>
      </c>
      <c r="W138" s="600">
        <v>0</v>
      </c>
      <c r="X138" s="308" t="s">
        <v>138</v>
      </c>
      <c r="Y138" s="308" t="s">
        <v>91</v>
      </c>
      <c r="Z138" s="308" t="s">
        <v>139</v>
      </c>
      <c r="AA138" s="332" t="s">
        <v>91</v>
      </c>
      <c r="AB138" s="601"/>
      <c r="AC138" s="99"/>
      <c r="AD138" s="602" t="s">
        <v>101</v>
      </c>
      <c r="AE138" s="241" t="s">
        <v>102</v>
      </c>
      <c r="AF138" s="375" t="s">
        <v>1171</v>
      </c>
      <c r="AG138" s="375" t="s">
        <v>91</v>
      </c>
      <c r="AH138" s="254" t="s">
        <v>91</v>
      </c>
      <c r="AI138" s="80" t="s">
        <v>141</v>
      </c>
      <c r="AJ138" s="259">
        <v>91221415.5</v>
      </c>
      <c r="AK138" s="259">
        <v>22805353.879999999</v>
      </c>
      <c r="AL138" s="364">
        <v>120378523</v>
      </c>
      <c r="AM138" s="364">
        <v>118347699.2</v>
      </c>
      <c r="AN138" s="364">
        <v>11861181.57</v>
      </c>
      <c r="AO138" s="653"/>
      <c r="AP138" s="980"/>
      <c r="AQ138" s="972" t="s">
        <v>101</v>
      </c>
      <c r="AR138" s="973" t="s">
        <v>102</v>
      </c>
      <c r="AS138" s="978" t="s">
        <v>91</v>
      </c>
      <c r="AT138" s="978" t="s">
        <v>91</v>
      </c>
      <c r="AU138" s="978" t="s">
        <v>91</v>
      </c>
      <c r="AV138" s="975" t="s">
        <v>141</v>
      </c>
      <c r="AW138" s="418">
        <v>90624890.280000001</v>
      </c>
      <c r="AX138" s="419">
        <v>45411866.009999998</v>
      </c>
      <c r="AY138" s="403">
        <v>120378523</v>
      </c>
      <c r="AZ138" s="404">
        <v>118316314</v>
      </c>
      <c r="BA138" s="405">
        <v>48868280</v>
      </c>
      <c r="BB138" s="603"/>
      <c r="BC138" s="926"/>
      <c r="BD138" s="927" t="s">
        <v>101</v>
      </c>
      <c r="BE138" s="928" t="s">
        <v>102</v>
      </c>
      <c r="BF138" s="930" t="s">
        <v>1172</v>
      </c>
      <c r="BG138" s="930" t="s">
        <v>91</v>
      </c>
      <c r="BH138" s="930" t="s">
        <v>91</v>
      </c>
      <c r="BI138" s="932" t="s">
        <v>141</v>
      </c>
      <c r="BJ138" s="697">
        <v>90624890</v>
      </c>
      <c r="BK138" s="609">
        <v>67968667.5</v>
      </c>
      <c r="BL138" s="609">
        <f t="shared" si="63"/>
        <v>0</v>
      </c>
      <c r="BM138" s="609">
        <v>0</v>
      </c>
      <c r="BN138" s="609">
        <v>0</v>
      </c>
      <c r="BP138" s="217">
        <v>1</v>
      </c>
      <c r="BQ138" s="77">
        <f t="shared" ref="BQ138:BQ143" si="65">+IF(BP138=0,"No Aplica",IF(BP138/R138&gt;=100%,100%,BP138/R138))</f>
        <v>1</v>
      </c>
      <c r="BR138" s="78" t="str">
        <f t="shared" ref="BR138:BR143" si="66">IF(ISTEXT(BQ138),"No reporta avance en el periodo",IF(BQ138&lt;=69%,"Avance insuficiente",IF(BQ138&gt;95%,"Avance satisfactorio",IF(BQ138&gt;70%,"Avance suficiente",IF(BQ138&lt;94%,"Avance suficiente",0)))))</f>
        <v>Avance satisfactorio</v>
      </c>
      <c r="BS138" s="1050" t="s">
        <v>1308</v>
      </c>
      <c r="BT138" s="1051" t="s">
        <v>1309</v>
      </c>
      <c r="BU138" s="242" t="s">
        <v>91</v>
      </c>
      <c r="BV138" s="80" t="str">
        <f t="shared" ref="BV138:BV143" si="67">IF(BP138&lt;1%,"Sin iniciar",IF(BP138&gt;=G138,"Terminado","En gestión"))</f>
        <v>Terminado</v>
      </c>
    </row>
    <row r="139" spans="1:74" s="611" customFormat="1" ht="50.15" customHeight="1">
      <c r="A139" s="585"/>
      <c r="B139" s="586" t="s">
        <v>1153</v>
      </c>
      <c r="C139" s="587" t="s">
        <v>1310</v>
      </c>
      <c r="D139" s="588" t="s">
        <v>150</v>
      </c>
      <c r="E139" s="589" t="s">
        <v>1155</v>
      </c>
      <c r="F139" s="588" t="s">
        <v>83</v>
      </c>
      <c r="G139" s="694">
        <v>2</v>
      </c>
      <c r="H139" s="591" t="s">
        <v>1311</v>
      </c>
      <c r="I139" s="592" t="s">
        <v>85</v>
      </c>
      <c r="J139" s="592" t="s">
        <v>153</v>
      </c>
      <c r="K139" s="593" t="s">
        <v>1312</v>
      </c>
      <c r="L139" s="593" t="s">
        <v>1313</v>
      </c>
      <c r="M139" s="594" t="s">
        <v>1314</v>
      </c>
      <c r="N139" s="594">
        <v>45877</v>
      </c>
      <c r="O139" s="695">
        <v>1</v>
      </c>
      <c r="P139" s="695">
        <v>0</v>
      </c>
      <c r="Q139" s="695">
        <v>2</v>
      </c>
      <c r="R139" s="696">
        <v>0</v>
      </c>
      <c r="S139" s="592" t="s">
        <v>90</v>
      </c>
      <c r="T139" s="598">
        <v>122942041.73999999</v>
      </c>
      <c r="U139" s="599" t="s">
        <v>91</v>
      </c>
      <c r="V139" s="599" t="s">
        <v>91</v>
      </c>
      <c r="W139" s="600">
        <v>0</v>
      </c>
      <c r="X139" s="308" t="s">
        <v>138</v>
      </c>
      <c r="Y139" s="308" t="s">
        <v>91</v>
      </c>
      <c r="Z139" s="308" t="s">
        <v>139</v>
      </c>
      <c r="AA139" s="332" t="s">
        <v>91</v>
      </c>
      <c r="AB139" s="601"/>
      <c r="AC139" s="99">
        <v>50</v>
      </c>
      <c r="AD139" s="602">
        <v>1</v>
      </c>
      <c r="AE139" s="241" t="s">
        <v>95</v>
      </c>
      <c r="AF139" s="375" t="s">
        <v>1315</v>
      </c>
      <c r="AG139" s="375" t="s">
        <v>1316</v>
      </c>
      <c r="AH139" s="242" t="s">
        <v>91</v>
      </c>
      <c r="AI139" s="80" t="s">
        <v>98</v>
      </c>
      <c r="AJ139" s="259">
        <v>122942041.73999999</v>
      </c>
      <c r="AK139" s="259">
        <v>30735510.440000001</v>
      </c>
      <c r="AL139" s="364">
        <v>120378523</v>
      </c>
      <c r="AM139" s="364">
        <v>118347699.2</v>
      </c>
      <c r="AN139" s="364">
        <v>11861181.57</v>
      </c>
      <c r="AO139" s="603"/>
      <c r="AP139" s="980"/>
      <c r="AQ139" s="972" t="s">
        <v>101</v>
      </c>
      <c r="AR139" s="973" t="s">
        <v>102</v>
      </c>
      <c r="AS139" s="978" t="s">
        <v>91</v>
      </c>
      <c r="AT139" s="978" t="s">
        <v>91</v>
      </c>
      <c r="AU139" s="978" t="s">
        <v>91</v>
      </c>
      <c r="AV139" s="975" t="s">
        <v>98</v>
      </c>
      <c r="AW139" s="418">
        <v>122345516.52</v>
      </c>
      <c r="AX139" s="419">
        <v>61272179.130000003</v>
      </c>
      <c r="AY139" s="403">
        <v>120378523</v>
      </c>
      <c r="AZ139" s="404">
        <v>118316314</v>
      </c>
      <c r="BA139" s="405">
        <v>48868280</v>
      </c>
      <c r="BB139" s="603"/>
      <c r="BC139" s="935">
        <v>2</v>
      </c>
      <c r="BD139" s="927">
        <v>1</v>
      </c>
      <c r="BE139" s="928" t="s">
        <v>95</v>
      </c>
      <c r="BF139" s="378" t="s">
        <v>1317</v>
      </c>
      <c r="BG139" s="378" t="s">
        <v>1318</v>
      </c>
      <c r="BH139" s="930" t="s">
        <v>91</v>
      </c>
      <c r="BI139" s="932" t="s">
        <v>100</v>
      </c>
      <c r="BJ139" s="697">
        <v>122345516</v>
      </c>
      <c r="BK139" s="697">
        <v>122345516</v>
      </c>
      <c r="BL139" s="609">
        <f t="shared" si="63"/>
        <v>0</v>
      </c>
      <c r="BM139" s="609">
        <v>0</v>
      </c>
      <c r="BN139" s="609">
        <v>0</v>
      </c>
      <c r="BP139" s="1044">
        <v>2</v>
      </c>
      <c r="BQ139" s="1043">
        <v>1</v>
      </c>
      <c r="BR139" s="1041" t="str">
        <f t="shared" si="66"/>
        <v>Avance satisfactorio</v>
      </c>
      <c r="BS139" s="1056" t="s">
        <v>1182</v>
      </c>
      <c r="BT139" s="242" t="s">
        <v>91</v>
      </c>
      <c r="BU139" s="242" t="s">
        <v>91</v>
      </c>
      <c r="BV139" s="80" t="s">
        <v>100</v>
      </c>
    </row>
    <row r="140" spans="1:74" s="611" customFormat="1" ht="50.15" customHeight="1">
      <c r="A140" s="585"/>
      <c r="B140" s="586" t="s">
        <v>1153</v>
      </c>
      <c r="C140" s="587" t="s">
        <v>1319</v>
      </c>
      <c r="D140" s="588" t="s">
        <v>81</v>
      </c>
      <c r="E140" s="589" t="s">
        <v>1320</v>
      </c>
      <c r="F140" s="588" t="s">
        <v>1321</v>
      </c>
      <c r="G140" s="694">
        <v>1</v>
      </c>
      <c r="H140" s="591" t="s">
        <v>1322</v>
      </c>
      <c r="I140" s="592" t="s">
        <v>85</v>
      </c>
      <c r="J140" s="592" t="s">
        <v>153</v>
      </c>
      <c r="K140" s="593" t="s">
        <v>1323</v>
      </c>
      <c r="L140" s="593" t="s">
        <v>1324</v>
      </c>
      <c r="M140" s="594">
        <v>45931</v>
      </c>
      <c r="N140" s="594" t="s">
        <v>156</v>
      </c>
      <c r="O140" s="695">
        <v>0</v>
      </c>
      <c r="P140" s="695">
        <v>0</v>
      </c>
      <c r="Q140" s="695">
        <v>0</v>
      </c>
      <c r="R140" s="696">
        <v>1</v>
      </c>
      <c r="S140" s="592" t="s">
        <v>90</v>
      </c>
      <c r="T140" s="598">
        <v>28811554.559999999</v>
      </c>
      <c r="U140" s="599" t="s">
        <v>91</v>
      </c>
      <c r="V140" s="599" t="s">
        <v>91</v>
      </c>
      <c r="W140" s="600">
        <v>0</v>
      </c>
      <c r="X140" s="308" t="s">
        <v>138</v>
      </c>
      <c r="Y140" s="308" t="s">
        <v>91</v>
      </c>
      <c r="Z140" s="308" t="s">
        <v>139</v>
      </c>
      <c r="AA140" s="332" t="s">
        <v>94</v>
      </c>
      <c r="AB140" s="601"/>
      <c r="AC140" s="99"/>
      <c r="AD140" s="602" t="s">
        <v>101</v>
      </c>
      <c r="AE140" s="241" t="s">
        <v>102</v>
      </c>
      <c r="AF140" s="375" t="s">
        <v>1171</v>
      </c>
      <c r="AG140" s="254" t="s">
        <v>91</v>
      </c>
      <c r="AH140" s="254" t="s">
        <v>91</v>
      </c>
      <c r="AI140" s="80" t="s">
        <v>141</v>
      </c>
      <c r="AJ140" s="259">
        <v>28811554.559999999</v>
      </c>
      <c r="AK140" s="259">
        <v>7202888.6399999997</v>
      </c>
      <c r="AL140" s="255">
        <v>120378523</v>
      </c>
      <c r="AM140" s="255">
        <v>118347699.2</v>
      </c>
      <c r="AN140" s="255">
        <v>11861181.57</v>
      </c>
      <c r="AO140" s="603"/>
      <c r="AP140" s="980"/>
      <c r="AQ140" s="972" t="s">
        <v>101</v>
      </c>
      <c r="AR140" s="973" t="s">
        <v>102</v>
      </c>
      <c r="AS140" s="978" t="s">
        <v>91</v>
      </c>
      <c r="AT140" s="978" t="s">
        <v>91</v>
      </c>
      <c r="AU140" s="978" t="s">
        <v>91</v>
      </c>
      <c r="AV140" s="975" t="s">
        <v>141</v>
      </c>
      <c r="AW140" s="418">
        <v>28811554.559999999</v>
      </c>
      <c r="AX140" s="420">
        <v>14405777.279999999</v>
      </c>
      <c r="AY140" s="403">
        <v>120378523</v>
      </c>
      <c r="AZ140" s="404">
        <v>118316314</v>
      </c>
      <c r="BA140" s="405">
        <v>48868280</v>
      </c>
      <c r="BB140" s="603"/>
      <c r="BC140" s="926"/>
      <c r="BD140" s="927" t="s">
        <v>101</v>
      </c>
      <c r="BE140" s="928" t="s">
        <v>102</v>
      </c>
      <c r="BF140" s="930" t="s">
        <v>1172</v>
      </c>
      <c r="BG140" s="930" t="s">
        <v>91</v>
      </c>
      <c r="BH140" s="930" t="s">
        <v>91</v>
      </c>
      <c r="BI140" s="932" t="s">
        <v>141</v>
      </c>
      <c r="BJ140" s="697">
        <v>28811554</v>
      </c>
      <c r="BK140" s="609">
        <v>21608665.5</v>
      </c>
      <c r="BL140" s="609">
        <f t="shared" si="63"/>
        <v>0</v>
      </c>
      <c r="BM140" s="609">
        <v>0</v>
      </c>
      <c r="BN140" s="609">
        <v>0</v>
      </c>
      <c r="BP140" s="217">
        <v>1</v>
      </c>
      <c r="BQ140" s="77">
        <f t="shared" si="65"/>
        <v>1</v>
      </c>
      <c r="BR140" s="78" t="str">
        <f t="shared" si="66"/>
        <v>Avance satisfactorio</v>
      </c>
      <c r="BS140" s="1050" t="s">
        <v>1325</v>
      </c>
      <c r="BT140" s="1051" t="s">
        <v>1326</v>
      </c>
      <c r="BU140" s="242" t="s">
        <v>91</v>
      </c>
      <c r="BV140" s="80" t="str">
        <f t="shared" si="67"/>
        <v>Terminado</v>
      </c>
    </row>
    <row r="141" spans="1:74" s="611" customFormat="1" ht="50.15" customHeight="1">
      <c r="A141" s="585"/>
      <c r="B141" s="586" t="s">
        <v>1153</v>
      </c>
      <c r="C141" s="587" t="s">
        <v>1327</v>
      </c>
      <c r="D141" s="588" t="s">
        <v>150</v>
      </c>
      <c r="E141" s="589" t="s">
        <v>277</v>
      </c>
      <c r="F141" s="588" t="s">
        <v>290</v>
      </c>
      <c r="G141" s="694">
        <v>1</v>
      </c>
      <c r="H141" s="591" t="s">
        <v>1328</v>
      </c>
      <c r="I141" s="592" t="s">
        <v>85</v>
      </c>
      <c r="J141" s="592" t="s">
        <v>153</v>
      </c>
      <c r="K141" s="593" t="s">
        <v>1329</v>
      </c>
      <c r="L141" s="593" t="s">
        <v>1330</v>
      </c>
      <c r="M141" s="594">
        <v>45931</v>
      </c>
      <c r="N141" s="594" t="s">
        <v>156</v>
      </c>
      <c r="O141" s="695">
        <v>0</v>
      </c>
      <c r="P141" s="695">
        <v>0</v>
      </c>
      <c r="Q141" s="695">
        <v>0</v>
      </c>
      <c r="R141" s="696">
        <v>1</v>
      </c>
      <c r="S141" s="592" t="s">
        <v>90</v>
      </c>
      <c r="T141" s="598">
        <v>28919265.600000001</v>
      </c>
      <c r="U141" s="599" t="s">
        <v>91</v>
      </c>
      <c r="V141" s="599" t="s">
        <v>91</v>
      </c>
      <c r="W141" s="600">
        <v>0</v>
      </c>
      <c r="X141" s="308" t="s">
        <v>138</v>
      </c>
      <c r="Y141" s="308" t="s">
        <v>91</v>
      </c>
      <c r="Z141" s="308" t="s">
        <v>139</v>
      </c>
      <c r="AA141" s="332" t="s">
        <v>91</v>
      </c>
      <c r="AB141" s="601"/>
      <c r="AC141" s="99"/>
      <c r="AD141" s="602" t="s">
        <v>101</v>
      </c>
      <c r="AE141" s="241" t="s">
        <v>102</v>
      </c>
      <c r="AF141" s="375" t="s">
        <v>1171</v>
      </c>
      <c r="AG141" s="254" t="s">
        <v>91</v>
      </c>
      <c r="AH141" s="254" t="s">
        <v>91</v>
      </c>
      <c r="AI141" s="80" t="s">
        <v>141</v>
      </c>
      <c r="AJ141" s="259">
        <v>28919265.600000001</v>
      </c>
      <c r="AK141" s="259">
        <v>7229816.4000000004</v>
      </c>
      <c r="AL141" s="363">
        <v>158485908</v>
      </c>
      <c r="AM141" s="363">
        <v>109069924</v>
      </c>
      <c r="AN141" s="363">
        <v>5411407.2000000002</v>
      </c>
      <c r="AO141" s="603"/>
      <c r="AP141" s="980"/>
      <c r="AQ141" s="972" t="s">
        <v>101</v>
      </c>
      <c r="AR141" s="973" t="s">
        <v>102</v>
      </c>
      <c r="AS141" s="978" t="s">
        <v>91</v>
      </c>
      <c r="AT141" s="978" t="s">
        <v>91</v>
      </c>
      <c r="AU141" s="978" t="s">
        <v>91</v>
      </c>
      <c r="AV141" s="975" t="s">
        <v>141</v>
      </c>
      <c r="AW141" s="418">
        <v>25936639.5</v>
      </c>
      <c r="AX141" s="419">
        <v>13465424.1</v>
      </c>
      <c r="AY141" s="403">
        <v>158485908</v>
      </c>
      <c r="AZ141" s="404">
        <v>154553257</v>
      </c>
      <c r="BA141" s="405">
        <v>43935973</v>
      </c>
      <c r="BB141" s="603"/>
      <c r="BC141" s="926"/>
      <c r="BD141" s="927" t="s">
        <v>101</v>
      </c>
      <c r="BE141" s="928" t="s">
        <v>102</v>
      </c>
      <c r="BF141" s="930" t="s">
        <v>1172</v>
      </c>
      <c r="BG141" s="930" t="s">
        <v>91</v>
      </c>
      <c r="BH141" s="930" t="s">
        <v>91</v>
      </c>
      <c r="BI141" s="932" t="s">
        <v>141</v>
      </c>
      <c r="BJ141" s="697">
        <v>25936639</v>
      </c>
      <c r="BK141" s="609">
        <v>19452479.25</v>
      </c>
      <c r="BL141" s="609">
        <f t="shared" si="63"/>
        <v>0</v>
      </c>
      <c r="BM141" s="609">
        <v>0</v>
      </c>
      <c r="BN141" s="609">
        <v>0</v>
      </c>
      <c r="BP141" s="217">
        <v>1</v>
      </c>
      <c r="BQ141" s="77">
        <f t="shared" si="65"/>
        <v>1</v>
      </c>
      <c r="BR141" s="78" t="str">
        <f t="shared" si="66"/>
        <v>Avance satisfactorio</v>
      </c>
      <c r="BS141" s="1050" t="s">
        <v>1331</v>
      </c>
      <c r="BT141" s="1052" t="s">
        <v>1332</v>
      </c>
      <c r="BU141" s="242" t="s">
        <v>91</v>
      </c>
      <c r="BV141" s="80" t="str">
        <f t="shared" si="67"/>
        <v>Terminado</v>
      </c>
    </row>
    <row r="142" spans="1:74" s="611" customFormat="1" ht="50.15" customHeight="1">
      <c r="A142" s="585"/>
      <c r="B142" s="586" t="s">
        <v>1153</v>
      </c>
      <c r="C142" s="587" t="s">
        <v>1333</v>
      </c>
      <c r="D142" s="588" t="s">
        <v>150</v>
      </c>
      <c r="E142" s="589" t="s">
        <v>277</v>
      </c>
      <c r="F142" s="588" t="s">
        <v>290</v>
      </c>
      <c r="G142" s="694">
        <v>1</v>
      </c>
      <c r="H142" s="591" t="s">
        <v>1334</v>
      </c>
      <c r="I142" s="592" t="s">
        <v>398</v>
      </c>
      <c r="J142" s="592" t="s">
        <v>153</v>
      </c>
      <c r="K142" s="593" t="s">
        <v>1335</v>
      </c>
      <c r="L142" s="593" t="s">
        <v>1336</v>
      </c>
      <c r="M142" s="594">
        <v>45931</v>
      </c>
      <c r="N142" s="594" t="s">
        <v>156</v>
      </c>
      <c r="O142" s="695">
        <v>0</v>
      </c>
      <c r="P142" s="695">
        <v>0</v>
      </c>
      <c r="Q142" s="695">
        <v>0</v>
      </c>
      <c r="R142" s="696">
        <v>1</v>
      </c>
      <c r="S142" s="592" t="s">
        <v>90</v>
      </c>
      <c r="T142" s="598">
        <v>96313092</v>
      </c>
      <c r="U142" s="612" t="s">
        <v>109</v>
      </c>
      <c r="V142" s="613" t="s">
        <v>1274</v>
      </c>
      <c r="W142" s="614">
        <v>84640000</v>
      </c>
      <c r="X142" s="308" t="s">
        <v>138</v>
      </c>
      <c r="Y142" s="308" t="s">
        <v>91</v>
      </c>
      <c r="Z142" s="308" t="s">
        <v>139</v>
      </c>
      <c r="AA142" s="332" t="s">
        <v>91</v>
      </c>
      <c r="AB142" s="615"/>
      <c r="AC142" s="99"/>
      <c r="AD142" s="602" t="s">
        <v>101</v>
      </c>
      <c r="AE142" s="241" t="s">
        <v>102</v>
      </c>
      <c r="AF142" s="375" t="s">
        <v>1171</v>
      </c>
      <c r="AG142" s="254" t="s">
        <v>91</v>
      </c>
      <c r="AH142" s="254" t="s">
        <v>91</v>
      </c>
      <c r="AI142" s="80" t="s">
        <v>141</v>
      </c>
      <c r="AJ142" s="259">
        <v>96313092</v>
      </c>
      <c r="AK142" s="259">
        <v>24078273</v>
      </c>
      <c r="AL142" s="364">
        <v>158485908</v>
      </c>
      <c r="AM142" s="364">
        <v>109069924</v>
      </c>
      <c r="AN142" s="364">
        <v>5411407.2000000002</v>
      </c>
      <c r="AO142" s="653"/>
      <c r="AP142" s="980"/>
      <c r="AQ142" s="972" t="s">
        <v>101</v>
      </c>
      <c r="AR142" s="973" t="s">
        <v>102</v>
      </c>
      <c r="AS142" s="978" t="s">
        <v>91</v>
      </c>
      <c r="AT142" s="978" t="s">
        <v>91</v>
      </c>
      <c r="AU142" s="978" t="s">
        <v>91</v>
      </c>
      <c r="AV142" s="975" t="s">
        <v>141</v>
      </c>
      <c r="AW142" s="418">
        <v>96313092</v>
      </c>
      <c r="AX142" s="419">
        <v>48156546</v>
      </c>
      <c r="AY142" s="403">
        <v>158485908</v>
      </c>
      <c r="AZ142" s="404">
        <v>154553257</v>
      </c>
      <c r="BA142" s="405">
        <v>43935973</v>
      </c>
      <c r="BB142" s="603"/>
      <c r="BC142" s="926"/>
      <c r="BD142" s="927" t="s">
        <v>101</v>
      </c>
      <c r="BE142" s="928" t="s">
        <v>102</v>
      </c>
      <c r="BF142" s="930" t="s">
        <v>1172</v>
      </c>
      <c r="BG142" s="930" t="s">
        <v>91</v>
      </c>
      <c r="BH142" s="930" t="s">
        <v>91</v>
      </c>
      <c r="BI142" s="932" t="s">
        <v>141</v>
      </c>
      <c r="BJ142" s="697">
        <v>96313092</v>
      </c>
      <c r="BK142" s="609">
        <v>72234819</v>
      </c>
      <c r="BL142" s="609">
        <f t="shared" si="63"/>
        <v>84640000</v>
      </c>
      <c r="BM142" s="609">
        <v>84640000</v>
      </c>
      <c r="BN142" s="609">
        <v>62040000</v>
      </c>
      <c r="BP142" s="217">
        <v>1</v>
      </c>
      <c r="BQ142" s="77">
        <f t="shared" si="65"/>
        <v>1</v>
      </c>
      <c r="BR142" s="78" t="str">
        <f t="shared" si="66"/>
        <v>Avance satisfactorio</v>
      </c>
      <c r="BS142" s="1053" t="s">
        <v>1337</v>
      </c>
      <c r="BT142" s="1054" t="s">
        <v>1338</v>
      </c>
      <c r="BU142" s="242" t="s">
        <v>91</v>
      </c>
      <c r="BV142" s="80" t="str">
        <f t="shared" si="67"/>
        <v>Terminado</v>
      </c>
    </row>
    <row r="143" spans="1:74" s="611" customFormat="1" ht="50.15" customHeight="1">
      <c r="A143" s="585"/>
      <c r="B143" s="1105" t="s">
        <v>1153</v>
      </c>
      <c r="C143" s="1107" t="s">
        <v>1339</v>
      </c>
      <c r="D143" s="1109" t="s">
        <v>150</v>
      </c>
      <c r="E143" s="1109" t="s">
        <v>277</v>
      </c>
      <c r="F143" s="1109" t="s">
        <v>290</v>
      </c>
      <c r="G143" s="1323">
        <v>1</v>
      </c>
      <c r="H143" s="1142" t="s">
        <v>1340</v>
      </c>
      <c r="I143" s="1144" t="s">
        <v>398</v>
      </c>
      <c r="J143" s="1144" t="s">
        <v>153</v>
      </c>
      <c r="K143" s="1142" t="s">
        <v>1341</v>
      </c>
      <c r="L143" s="1142" t="s">
        <v>1342</v>
      </c>
      <c r="M143" s="1135">
        <v>45931</v>
      </c>
      <c r="N143" s="1135" t="s">
        <v>156</v>
      </c>
      <c r="O143" s="1137">
        <v>0</v>
      </c>
      <c r="P143" s="1137">
        <v>0</v>
      </c>
      <c r="Q143" s="1137">
        <v>0</v>
      </c>
      <c r="R143" s="1139">
        <v>1</v>
      </c>
      <c r="S143" s="1141" t="s">
        <v>90</v>
      </c>
      <c r="T143" s="1128">
        <v>2576375.21</v>
      </c>
      <c r="U143" s="1201" t="s">
        <v>109</v>
      </c>
      <c r="V143" s="613" t="s">
        <v>110</v>
      </c>
      <c r="W143" s="614">
        <v>9240000</v>
      </c>
      <c r="X143" s="1212" t="s">
        <v>138</v>
      </c>
      <c r="Y143" s="1212" t="s">
        <v>91</v>
      </c>
      <c r="Z143" s="1212" t="s">
        <v>139</v>
      </c>
      <c r="AA143" s="1214" t="s">
        <v>91</v>
      </c>
      <c r="AB143" s="615"/>
      <c r="AC143" s="1327"/>
      <c r="AD143" s="1164" t="s">
        <v>101</v>
      </c>
      <c r="AE143" s="1166" t="s">
        <v>102</v>
      </c>
      <c r="AF143" s="1168" t="s">
        <v>1171</v>
      </c>
      <c r="AG143" s="1168" t="s">
        <v>91</v>
      </c>
      <c r="AH143" s="1170" t="s">
        <v>91</v>
      </c>
      <c r="AI143" s="1098" t="s">
        <v>141</v>
      </c>
      <c r="AJ143" s="1160">
        <v>2576375.21</v>
      </c>
      <c r="AK143" s="1160">
        <v>10305500.84</v>
      </c>
      <c r="AL143" s="1146">
        <v>158485908</v>
      </c>
      <c r="AM143" s="1146">
        <v>109069924</v>
      </c>
      <c r="AN143" s="1146">
        <v>5411407.2000000002</v>
      </c>
      <c r="AO143" s="653"/>
      <c r="AP143" s="1325"/>
      <c r="AQ143" s="1150" t="s">
        <v>101</v>
      </c>
      <c r="AR143" s="1152" t="s">
        <v>102</v>
      </c>
      <c r="AS143" s="1154" t="s">
        <v>91</v>
      </c>
      <c r="AT143" s="1154" t="s">
        <v>91</v>
      </c>
      <c r="AU143" s="1156" t="s">
        <v>91</v>
      </c>
      <c r="AV143" s="1158" t="s">
        <v>141</v>
      </c>
      <c r="AW143" s="1160">
        <v>9631309.1999999993</v>
      </c>
      <c r="AX143" s="1160">
        <v>4815654.5999999996</v>
      </c>
      <c r="AY143" s="1146">
        <v>158485908</v>
      </c>
      <c r="AZ143" s="1146">
        <v>154553257</v>
      </c>
      <c r="BA143" s="1146">
        <v>43935973</v>
      </c>
      <c r="BB143" s="653"/>
      <c r="BC143" s="1195"/>
      <c r="BD143" s="1182" t="s">
        <v>101</v>
      </c>
      <c r="BE143" s="1184" t="s">
        <v>102</v>
      </c>
      <c r="BF143" s="1154" t="s">
        <v>1172</v>
      </c>
      <c r="BG143" s="1154" t="s">
        <v>91</v>
      </c>
      <c r="BH143" s="1154" t="s">
        <v>91</v>
      </c>
      <c r="BI143" s="1189" t="s">
        <v>141</v>
      </c>
      <c r="BJ143" s="1335">
        <v>9631309</v>
      </c>
      <c r="BK143" s="1227">
        <v>7223481.75</v>
      </c>
      <c r="BL143" s="609">
        <f t="shared" si="63"/>
        <v>9240000</v>
      </c>
      <c r="BM143" s="609">
        <v>9240000</v>
      </c>
      <c r="BN143" s="609">
        <v>9240000</v>
      </c>
      <c r="BP143" s="1504">
        <v>1</v>
      </c>
      <c r="BQ143" s="1485">
        <f t="shared" si="65"/>
        <v>1</v>
      </c>
      <c r="BR143" s="1520" t="str">
        <f t="shared" si="66"/>
        <v>Avance satisfactorio</v>
      </c>
      <c r="BS143" s="1526" t="s">
        <v>1343</v>
      </c>
      <c r="BT143" s="1527" t="s">
        <v>1344</v>
      </c>
      <c r="BU143" s="1170" t="s">
        <v>91</v>
      </c>
      <c r="BV143" s="1102" t="str">
        <f t="shared" si="67"/>
        <v>Terminado</v>
      </c>
    </row>
    <row r="144" spans="1:74" s="611" customFormat="1" ht="50.15" customHeight="1">
      <c r="A144" s="585"/>
      <c r="B144" s="1106"/>
      <c r="C144" s="1108"/>
      <c r="D144" s="1110"/>
      <c r="E144" s="1110"/>
      <c r="F144" s="1110"/>
      <c r="G144" s="1324"/>
      <c r="H144" s="1143"/>
      <c r="I144" s="1145"/>
      <c r="J144" s="1145"/>
      <c r="K144" s="1143"/>
      <c r="L144" s="1143"/>
      <c r="M144" s="1136"/>
      <c r="N144" s="1136"/>
      <c r="O144" s="1138"/>
      <c r="P144" s="1138"/>
      <c r="Q144" s="1138"/>
      <c r="R144" s="1140"/>
      <c r="S144" s="1141"/>
      <c r="T144" s="1128"/>
      <c r="U144" s="1201"/>
      <c r="V144" s="613" t="s">
        <v>1274</v>
      </c>
      <c r="W144" s="614">
        <v>9240000</v>
      </c>
      <c r="X144" s="1213"/>
      <c r="Y144" s="1213"/>
      <c r="Z144" s="1213"/>
      <c r="AA144" s="1215"/>
      <c r="AB144" s="615"/>
      <c r="AC144" s="1328"/>
      <c r="AD144" s="1165"/>
      <c r="AE144" s="1167"/>
      <c r="AF144" s="1169"/>
      <c r="AG144" s="1169"/>
      <c r="AH144" s="1171"/>
      <c r="AI144" s="1099"/>
      <c r="AJ144" s="1161"/>
      <c r="AK144" s="1161"/>
      <c r="AL144" s="1147"/>
      <c r="AM144" s="1147"/>
      <c r="AN144" s="1147"/>
      <c r="AO144" s="603"/>
      <c r="AP144" s="1326"/>
      <c r="AQ144" s="1151"/>
      <c r="AR144" s="1153"/>
      <c r="AS144" s="1155"/>
      <c r="AT144" s="1155"/>
      <c r="AU144" s="1157"/>
      <c r="AV144" s="1159"/>
      <c r="AW144" s="1161"/>
      <c r="AX144" s="1161"/>
      <c r="AY144" s="1147"/>
      <c r="AZ144" s="1147"/>
      <c r="BA144" s="1147"/>
      <c r="BB144" s="653"/>
      <c r="BC144" s="1196"/>
      <c r="BD144" s="1183"/>
      <c r="BE144" s="1185"/>
      <c r="BF144" s="1155"/>
      <c r="BG144" s="1155"/>
      <c r="BH144" s="1155"/>
      <c r="BI144" s="1190"/>
      <c r="BJ144" s="1336"/>
      <c r="BK144" s="1228"/>
      <c r="BL144" s="609">
        <f t="shared" si="63"/>
        <v>9240000</v>
      </c>
      <c r="BM144" s="609">
        <v>9240000</v>
      </c>
      <c r="BN144" s="609">
        <v>9240000</v>
      </c>
      <c r="BP144" s="1505"/>
      <c r="BQ144" s="1494"/>
      <c r="BR144" s="1521"/>
      <c r="BS144" s="1517"/>
      <c r="BT144" s="1519"/>
      <c r="BU144" s="1171"/>
      <c r="BV144" s="1104"/>
    </row>
    <row r="145" spans="1:74" s="611" customFormat="1" ht="50.15" customHeight="1">
      <c r="A145" s="585"/>
      <c r="B145" s="586" t="s">
        <v>1153</v>
      </c>
      <c r="C145" s="587" t="s">
        <v>1345</v>
      </c>
      <c r="D145" s="588" t="s">
        <v>150</v>
      </c>
      <c r="E145" s="589" t="s">
        <v>134</v>
      </c>
      <c r="F145" s="588" t="s">
        <v>290</v>
      </c>
      <c r="G145" s="694">
        <v>1</v>
      </c>
      <c r="H145" s="591" t="s">
        <v>1346</v>
      </c>
      <c r="I145" s="592" t="s">
        <v>398</v>
      </c>
      <c r="J145" s="592" t="s">
        <v>153</v>
      </c>
      <c r="K145" s="593" t="s">
        <v>1347</v>
      </c>
      <c r="L145" s="593" t="s">
        <v>1348</v>
      </c>
      <c r="M145" s="594" t="s">
        <v>194</v>
      </c>
      <c r="N145" s="594" t="s">
        <v>1349</v>
      </c>
      <c r="O145" s="695">
        <v>1</v>
      </c>
      <c r="P145" s="695">
        <v>0</v>
      </c>
      <c r="Q145" s="695">
        <v>0</v>
      </c>
      <c r="R145" s="696">
        <v>0</v>
      </c>
      <c r="S145" s="592" t="s">
        <v>90</v>
      </c>
      <c r="T145" s="598">
        <v>55311129.719999999</v>
      </c>
      <c r="U145" s="612" t="s">
        <v>109</v>
      </c>
      <c r="V145" s="613" t="s">
        <v>1274</v>
      </c>
      <c r="W145" s="614">
        <v>262733333.32999998</v>
      </c>
      <c r="X145" s="308" t="s">
        <v>138</v>
      </c>
      <c r="Y145" s="308" t="s">
        <v>91</v>
      </c>
      <c r="Z145" s="308" t="s">
        <v>139</v>
      </c>
      <c r="AA145" s="332" t="s">
        <v>91</v>
      </c>
      <c r="AB145" s="615"/>
      <c r="AC145" s="99">
        <v>1</v>
      </c>
      <c r="AD145" s="602">
        <v>1</v>
      </c>
      <c r="AE145" s="241" t="s">
        <v>95</v>
      </c>
      <c r="AF145" s="375" t="s">
        <v>1350</v>
      </c>
      <c r="AG145" s="375" t="s">
        <v>1351</v>
      </c>
      <c r="AH145" s="167" t="s">
        <v>91</v>
      </c>
      <c r="AI145" s="80" t="s">
        <v>100</v>
      </c>
      <c r="AJ145" s="259">
        <v>55311129.719999999</v>
      </c>
      <c r="AK145" s="259">
        <v>13827782.43</v>
      </c>
      <c r="AL145" s="364">
        <v>158485908</v>
      </c>
      <c r="AM145" s="364">
        <v>109069924</v>
      </c>
      <c r="AN145" s="364">
        <v>5411407.2000000002</v>
      </c>
      <c r="AO145" s="603"/>
      <c r="AP145" s="980"/>
      <c r="AQ145" s="972" t="s">
        <v>101</v>
      </c>
      <c r="AR145" s="973" t="s">
        <v>102</v>
      </c>
      <c r="AS145" s="978" t="s">
        <v>91</v>
      </c>
      <c r="AT145" s="978" t="s">
        <v>91</v>
      </c>
      <c r="AU145" s="978" t="s">
        <v>91</v>
      </c>
      <c r="AV145" s="975" t="s">
        <v>100</v>
      </c>
      <c r="AW145" s="418">
        <v>55311129.719999999</v>
      </c>
      <c r="AX145" s="419">
        <v>27655564.859999999</v>
      </c>
      <c r="AY145" s="403">
        <v>158485908</v>
      </c>
      <c r="AZ145" s="404">
        <v>154553257</v>
      </c>
      <c r="BA145" s="405">
        <v>43935973</v>
      </c>
      <c r="BB145" s="603"/>
      <c r="BC145" s="926"/>
      <c r="BD145" s="927" t="s">
        <v>101</v>
      </c>
      <c r="BE145" s="928" t="s">
        <v>102</v>
      </c>
      <c r="BF145" s="930" t="s">
        <v>99</v>
      </c>
      <c r="BG145" s="930" t="s">
        <v>91</v>
      </c>
      <c r="BH145" s="930" t="s">
        <v>91</v>
      </c>
      <c r="BI145" s="932" t="s">
        <v>100</v>
      </c>
      <c r="BJ145" s="697">
        <v>55311129</v>
      </c>
      <c r="BK145" s="697">
        <v>55311129</v>
      </c>
      <c r="BL145" s="609">
        <f t="shared" si="63"/>
        <v>262733333.32999998</v>
      </c>
      <c r="BM145" s="609">
        <v>255000000</v>
      </c>
      <c r="BN145" s="609">
        <v>162533333</v>
      </c>
      <c r="BP145" s="99">
        <v>1</v>
      </c>
      <c r="BQ145" s="602">
        <v>1</v>
      </c>
      <c r="BR145" s="241" t="s">
        <v>95</v>
      </c>
      <c r="BS145" s="145" t="s">
        <v>99</v>
      </c>
      <c r="BT145" s="242" t="s">
        <v>91</v>
      </c>
      <c r="BU145" s="242" t="s">
        <v>91</v>
      </c>
      <c r="BV145" s="80" t="s">
        <v>100</v>
      </c>
    </row>
    <row r="146" spans="1:74" s="611" customFormat="1" ht="50.15" customHeight="1">
      <c r="A146" s="585"/>
      <c r="B146" s="1105" t="s">
        <v>1153</v>
      </c>
      <c r="C146" s="1107" t="s">
        <v>1352</v>
      </c>
      <c r="D146" s="1109" t="s">
        <v>150</v>
      </c>
      <c r="E146" s="1109" t="s">
        <v>134</v>
      </c>
      <c r="F146" s="1109" t="s">
        <v>290</v>
      </c>
      <c r="G146" s="1323">
        <v>4</v>
      </c>
      <c r="H146" s="1142" t="s">
        <v>1353</v>
      </c>
      <c r="I146" s="1144" t="s">
        <v>398</v>
      </c>
      <c r="J146" s="1144" t="s">
        <v>153</v>
      </c>
      <c r="K146" s="1142" t="s">
        <v>1354</v>
      </c>
      <c r="L146" s="1142" t="s">
        <v>1355</v>
      </c>
      <c r="M146" s="1135">
        <v>45933</v>
      </c>
      <c r="N146" s="1135" t="s">
        <v>156</v>
      </c>
      <c r="O146" s="1329">
        <v>0</v>
      </c>
      <c r="P146" s="1329">
        <v>0</v>
      </c>
      <c r="Q146" s="1329">
        <v>0</v>
      </c>
      <c r="R146" s="1332">
        <v>4</v>
      </c>
      <c r="S146" s="1141" t="s">
        <v>90</v>
      </c>
      <c r="T146" s="1128">
        <v>55311129.719999999</v>
      </c>
      <c r="U146" s="1201" t="s">
        <v>109</v>
      </c>
      <c r="V146" s="613" t="s">
        <v>1159</v>
      </c>
      <c r="W146" s="614">
        <v>60333259.316119462</v>
      </c>
      <c r="X146" s="1212" t="s">
        <v>138</v>
      </c>
      <c r="Y146" s="1212" t="s">
        <v>91</v>
      </c>
      <c r="Z146" s="1212" t="s">
        <v>139</v>
      </c>
      <c r="AA146" s="1214" t="s">
        <v>91</v>
      </c>
      <c r="AB146" s="615"/>
      <c r="AC146" s="1327"/>
      <c r="AD146" s="1164" t="s">
        <v>101</v>
      </c>
      <c r="AE146" s="1263" t="s">
        <v>102</v>
      </c>
      <c r="AF146" s="1292" t="s">
        <v>1171</v>
      </c>
      <c r="AG146" s="1292" t="s">
        <v>91</v>
      </c>
      <c r="AH146" s="1250" t="s">
        <v>91</v>
      </c>
      <c r="AI146" s="1253" t="s">
        <v>141</v>
      </c>
      <c r="AJ146" s="1256">
        <v>55311129.719999999</v>
      </c>
      <c r="AK146" s="1256">
        <v>13827782.43</v>
      </c>
      <c r="AL146" s="1256">
        <v>158485908</v>
      </c>
      <c r="AM146" s="1256">
        <v>109069924</v>
      </c>
      <c r="AN146" s="1256">
        <v>5411407.2000000002</v>
      </c>
      <c r="AO146" s="603"/>
      <c r="AP146" s="1325"/>
      <c r="AQ146" s="1150" t="s">
        <v>101</v>
      </c>
      <c r="AR146" s="1289" t="s">
        <v>102</v>
      </c>
      <c r="AS146" s="1278" t="s">
        <v>91</v>
      </c>
      <c r="AT146" s="1278" t="s">
        <v>91</v>
      </c>
      <c r="AU146" s="1281" t="s">
        <v>91</v>
      </c>
      <c r="AV146" s="1284" t="s">
        <v>141</v>
      </c>
      <c r="AW146" s="1256">
        <v>55311129.719999999</v>
      </c>
      <c r="AX146" s="1256">
        <v>27655564.859999999</v>
      </c>
      <c r="AY146" s="1256">
        <v>158485908</v>
      </c>
      <c r="AZ146" s="1256">
        <v>154553257</v>
      </c>
      <c r="BA146" s="1256">
        <v>43935973</v>
      </c>
      <c r="BB146" s="653"/>
      <c r="BC146" s="1195"/>
      <c r="BD146" s="1182" t="s">
        <v>101</v>
      </c>
      <c r="BE146" s="1184" t="s">
        <v>102</v>
      </c>
      <c r="BF146" s="1154" t="s">
        <v>1172</v>
      </c>
      <c r="BG146" s="1154" t="s">
        <v>91</v>
      </c>
      <c r="BH146" s="1154" t="s">
        <v>91</v>
      </c>
      <c r="BI146" s="1189" t="s">
        <v>141</v>
      </c>
      <c r="BJ146" s="1335">
        <v>55311129</v>
      </c>
      <c r="BK146" s="1227">
        <v>41483346.75</v>
      </c>
      <c r="BL146" s="609">
        <f t="shared" si="63"/>
        <v>60333259.316119462</v>
      </c>
      <c r="BM146" s="609">
        <v>49480750</v>
      </c>
      <c r="BN146" s="609">
        <v>36641824.736842103</v>
      </c>
      <c r="BP146" s="1504">
        <v>4</v>
      </c>
      <c r="BQ146" s="1485">
        <f t="shared" ref="BQ146" si="68">+IF(BP146=0,"No Aplica",IF(BP146/R146&gt;=100%,100%,BP146/R146))</f>
        <v>1</v>
      </c>
      <c r="BR146" s="1520" t="str">
        <f t="shared" ref="BR146" si="69">IF(ISTEXT(BQ146),"No reporta avance en el periodo",IF(BQ146&lt;=69%,"Avance insuficiente",IF(BQ146&gt;95%,"Avance satisfactorio",IF(BQ146&gt;70%,"Avance suficiente",IF(BQ146&lt;94%,"Avance suficiente",0)))))</f>
        <v>Avance satisfactorio</v>
      </c>
      <c r="BS146" s="1522" t="s">
        <v>1356</v>
      </c>
      <c r="BT146" s="1530" t="s">
        <v>1357</v>
      </c>
      <c r="BU146" s="1170" t="s">
        <v>91</v>
      </c>
      <c r="BV146" s="1102" t="str">
        <f t="shared" ref="BV146" si="70">IF(BP146&lt;1%,"Sin iniciar",IF(BP146&gt;=G146,"Terminado","En gestión"))</f>
        <v>Terminado</v>
      </c>
    </row>
    <row r="147" spans="1:74" s="611" customFormat="1" ht="50.15" customHeight="1">
      <c r="A147" s="585"/>
      <c r="B147" s="1301"/>
      <c r="C147" s="1246"/>
      <c r="D147" s="1302"/>
      <c r="E147" s="1302"/>
      <c r="F147" s="1302"/>
      <c r="G147" s="1337"/>
      <c r="H147" s="1306"/>
      <c r="I147" s="1307"/>
      <c r="J147" s="1307"/>
      <c r="K147" s="1306"/>
      <c r="L147" s="1306"/>
      <c r="M147" s="1303"/>
      <c r="N147" s="1303"/>
      <c r="O147" s="1330"/>
      <c r="P147" s="1330"/>
      <c r="Q147" s="1330"/>
      <c r="R147" s="1333"/>
      <c r="S147" s="1141"/>
      <c r="T147" s="1128"/>
      <c r="U147" s="1201"/>
      <c r="V147" s="613" t="s">
        <v>110</v>
      </c>
      <c r="W147" s="614">
        <v>7965607.2600000007</v>
      </c>
      <c r="X147" s="1259"/>
      <c r="Y147" s="1259"/>
      <c r="Z147" s="1259"/>
      <c r="AA147" s="1260"/>
      <c r="AB147" s="615"/>
      <c r="AC147" s="1345"/>
      <c r="AD147" s="1262"/>
      <c r="AE147" s="1264"/>
      <c r="AF147" s="1293"/>
      <c r="AG147" s="1293"/>
      <c r="AH147" s="1251"/>
      <c r="AI147" s="1254"/>
      <c r="AJ147" s="1257"/>
      <c r="AK147" s="1257"/>
      <c r="AL147" s="1257"/>
      <c r="AM147" s="1257"/>
      <c r="AN147" s="1257"/>
      <c r="AO147" s="603"/>
      <c r="AP147" s="1344"/>
      <c r="AQ147" s="1288"/>
      <c r="AR147" s="1290"/>
      <c r="AS147" s="1279"/>
      <c r="AT147" s="1279"/>
      <c r="AU147" s="1282"/>
      <c r="AV147" s="1285"/>
      <c r="AW147" s="1257"/>
      <c r="AX147" s="1257"/>
      <c r="AY147" s="1257"/>
      <c r="AZ147" s="1257"/>
      <c r="BA147" s="1257"/>
      <c r="BB147" s="653"/>
      <c r="BC147" s="1275"/>
      <c r="BD147" s="1276"/>
      <c r="BE147" s="1277"/>
      <c r="BF147" s="1186"/>
      <c r="BG147" s="1186"/>
      <c r="BH147" s="1186"/>
      <c r="BI147" s="1270"/>
      <c r="BJ147" s="1346"/>
      <c r="BK147" s="1274"/>
      <c r="BL147" s="609">
        <f t="shared" si="63"/>
        <v>7965607.2600000007</v>
      </c>
      <c r="BM147" s="609">
        <v>5313000</v>
      </c>
      <c r="BN147" s="609">
        <v>2787400</v>
      </c>
      <c r="BP147" s="1528"/>
      <c r="BQ147" s="1507"/>
      <c r="BR147" s="1536"/>
      <c r="BS147" s="1529"/>
      <c r="BT147" s="1531"/>
      <c r="BU147" s="1446"/>
      <c r="BV147" s="1103"/>
    </row>
    <row r="148" spans="1:74" s="611" customFormat="1" ht="50.15" customHeight="1">
      <c r="A148" s="585"/>
      <c r="B148" s="1106"/>
      <c r="C148" s="1108"/>
      <c r="D148" s="1110"/>
      <c r="E148" s="1110"/>
      <c r="F148" s="1110"/>
      <c r="G148" s="1324"/>
      <c r="H148" s="1143"/>
      <c r="I148" s="1145"/>
      <c r="J148" s="1145"/>
      <c r="K148" s="1143"/>
      <c r="L148" s="1143"/>
      <c r="M148" s="1136"/>
      <c r="N148" s="1136"/>
      <c r="O148" s="1331"/>
      <c r="P148" s="1331"/>
      <c r="Q148" s="1331"/>
      <c r="R148" s="1334"/>
      <c r="S148" s="1141"/>
      <c r="T148" s="1128"/>
      <c r="U148" s="1201"/>
      <c r="V148" s="613" t="s">
        <v>1274</v>
      </c>
      <c r="W148" s="614">
        <v>452921206.67000002</v>
      </c>
      <c r="X148" s="1213"/>
      <c r="Y148" s="1213"/>
      <c r="Z148" s="1213"/>
      <c r="AA148" s="1215"/>
      <c r="AB148" s="615"/>
      <c r="AC148" s="1328"/>
      <c r="AD148" s="1165"/>
      <c r="AE148" s="1265"/>
      <c r="AF148" s="1294"/>
      <c r="AG148" s="1294"/>
      <c r="AH148" s="1252"/>
      <c r="AI148" s="1255"/>
      <c r="AJ148" s="1258"/>
      <c r="AK148" s="1258"/>
      <c r="AL148" s="1258"/>
      <c r="AM148" s="1258"/>
      <c r="AN148" s="1258"/>
      <c r="AO148" s="603"/>
      <c r="AP148" s="1326"/>
      <c r="AQ148" s="1151"/>
      <c r="AR148" s="1291"/>
      <c r="AS148" s="1280"/>
      <c r="AT148" s="1280"/>
      <c r="AU148" s="1283"/>
      <c r="AV148" s="1286"/>
      <c r="AW148" s="1258"/>
      <c r="AX148" s="1258"/>
      <c r="AY148" s="1258"/>
      <c r="AZ148" s="1258"/>
      <c r="BA148" s="1258"/>
      <c r="BB148" s="653"/>
      <c r="BC148" s="1196"/>
      <c r="BD148" s="1183"/>
      <c r="BE148" s="1185"/>
      <c r="BF148" s="1155"/>
      <c r="BG148" s="1155"/>
      <c r="BH148" s="1155"/>
      <c r="BI148" s="1190"/>
      <c r="BJ148" s="1336"/>
      <c r="BK148" s="1228"/>
      <c r="BL148" s="609">
        <f t="shared" si="63"/>
        <v>452921206.67000002</v>
      </c>
      <c r="BM148" s="609">
        <v>414099061.67000002</v>
      </c>
      <c r="BN148" s="609">
        <v>221455667.67000002</v>
      </c>
      <c r="BP148" s="1505"/>
      <c r="BQ148" s="1494"/>
      <c r="BR148" s="1521"/>
      <c r="BS148" s="1523"/>
      <c r="BT148" s="1532"/>
      <c r="BU148" s="1171"/>
      <c r="BV148" s="1104"/>
    </row>
    <row r="149" spans="1:74" s="611" customFormat="1" ht="50.15" customHeight="1">
      <c r="A149" s="585"/>
      <c r="B149" s="586" t="s">
        <v>1153</v>
      </c>
      <c r="C149" s="587" t="s">
        <v>1358</v>
      </c>
      <c r="D149" s="588" t="s">
        <v>133</v>
      </c>
      <c r="E149" s="589" t="s">
        <v>134</v>
      </c>
      <c r="F149" s="588" t="s">
        <v>290</v>
      </c>
      <c r="G149" s="694">
        <v>1</v>
      </c>
      <c r="H149" s="591" t="s">
        <v>1359</v>
      </c>
      <c r="I149" s="592" t="s">
        <v>398</v>
      </c>
      <c r="J149" s="592" t="s">
        <v>153</v>
      </c>
      <c r="K149" s="593" t="s">
        <v>1360</v>
      </c>
      <c r="L149" s="593" t="s">
        <v>1361</v>
      </c>
      <c r="M149" s="594">
        <v>45931</v>
      </c>
      <c r="N149" s="594" t="s">
        <v>156</v>
      </c>
      <c r="O149" s="695">
        <v>0</v>
      </c>
      <c r="P149" s="695">
        <v>0</v>
      </c>
      <c r="Q149" s="695">
        <v>0</v>
      </c>
      <c r="R149" s="696">
        <v>1</v>
      </c>
      <c r="S149" s="592" t="s">
        <v>90</v>
      </c>
      <c r="T149" s="598">
        <v>3867655.68</v>
      </c>
      <c r="U149" s="599" t="s">
        <v>91</v>
      </c>
      <c r="V149" s="599" t="s">
        <v>91</v>
      </c>
      <c r="W149" s="600">
        <v>0</v>
      </c>
      <c r="X149" s="308" t="s">
        <v>138</v>
      </c>
      <c r="Y149" s="308" t="s">
        <v>91</v>
      </c>
      <c r="Z149" s="308" t="s">
        <v>139</v>
      </c>
      <c r="AA149" s="332" t="s">
        <v>91</v>
      </c>
      <c r="AB149" s="601"/>
      <c r="AC149" s="99"/>
      <c r="AD149" s="602" t="s">
        <v>101</v>
      </c>
      <c r="AE149" s="241" t="s">
        <v>102</v>
      </c>
      <c r="AF149" s="375" t="s">
        <v>1171</v>
      </c>
      <c r="AG149" s="254" t="s">
        <v>91</v>
      </c>
      <c r="AH149" s="254" t="s">
        <v>91</v>
      </c>
      <c r="AI149" s="80" t="s">
        <v>141</v>
      </c>
      <c r="AJ149" s="259">
        <v>3867655.68</v>
      </c>
      <c r="AK149" s="259">
        <v>966913.92</v>
      </c>
      <c r="AL149" s="159">
        <v>120378523</v>
      </c>
      <c r="AM149" s="159">
        <v>118347699.2</v>
      </c>
      <c r="AN149" s="159">
        <v>11861181.57</v>
      </c>
      <c r="AO149" s="603"/>
      <c r="AP149" s="980"/>
      <c r="AQ149" s="972" t="s">
        <v>101</v>
      </c>
      <c r="AR149" s="973" t="s">
        <v>102</v>
      </c>
      <c r="AS149" s="978" t="s">
        <v>91</v>
      </c>
      <c r="AT149" s="978" t="s">
        <v>91</v>
      </c>
      <c r="AU149" s="978" t="s">
        <v>91</v>
      </c>
      <c r="AV149" s="975" t="s">
        <v>141</v>
      </c>
      <c r="AW149" s="418">
        <v>3867655.68</v>
      </c>
      <c r="AX149" s="419">
        <v>1933827.84</v>
      </c>
      <c r="AY149" s="403">
        <v>120378523</v>
      </c>
      <c r="AZ149" s="404">
        <v>118316314</v>
      </c>
      <c r="BA149" s="405">
        <v>48868280</v>
      </c>
      <c r="BB149" s="603"/>
      <c r="BC149" s="926"/>
      <c r="BD149" s="927" t="s">
        <v>101</v>
      </c>
      <c r="BE149" s="928" t="s">
        <v>102</v>
      </c>
      <c r="BF149" s="930" t="s">
        <v>1172</v>
      </c>
      <c r="BG149" s="930" t="s">
        <v>91</v>
      </c>
      <c r="BH149" s="930" t="s">
        <v>91</v>
      </c>
      <c r="BI149" s="932" t="s">
        <v>141</v>
      </c>
      <c r="BJ149" s="697">
        <v>3867655</v>
      </c>
      <c r="BK149" s="609">
        <v>2900741.25</v>
      </c>
      <c r="BL149" s="609">
        <f t="shared" si="63"/>
        <v>0</v>
      </c>
      <c r="BM149" s="609">
        <v>0</v>
      </c>
      <c r="BN149" s="609">
        <v>0</v>
      </c>
      <c r="BP149" s="217">
        <v>1</v>
      </c>
      <c r="BQ149" s="77">
        <f t="shared" ref="BQ149" si="71">+IF(BP149=0,"No Aplica",IF(BP149/R149&gt;=100%,100%,BP149/R149))</f>
        <v>1</v>
      </c>
      <c r="BR149" s="78" t="str">
        <f t="shared" ref="BR149" si="72">IF(ISTEXT(BQ149),"No reporta avance en el periodo",IF(BQ149&lt;=69%,"Avance insuficiente",IF(BQ149&gt;95%,"Avance satisfactorio",IF(BQ149&gt;70%,"Avance suficiente",IF(BQ149&lt;94%,"Avance suficiente",0)))))</f>
        <v>Avance satisfactorio</v>
      </c>
      <c r="BS149" s="1053" t="s">
        <v>1362</v>
      </c>
      <c r="BT149" s="1053" t="s">
        <v>1363</v>
      </c>
      <c r="BU149" s="242" t="s">
        <v>91</v>
      </c>
      <c r="BV149" s="80" t="str">
        <f t="shared" ref="BV149" si="73">IF(BP149&lt;1%,"Sin iniciar",IF(BP149&gt;=G149,"Terminado","En gestión"))</f>
        <v>Terminado</v>
      </c>
    </row>
    <row r="150" spans="1:74" s="611" customFormat="1" ht="50.15" customHeight="1">
      <c r="A150" s="585"/>
      <c r="B150" s="1204" t="s">
        <v>1364</v>
      </c>
      <c r="C150" s="1107" t="s">
        <v>1365</v>
      </c>
      <c r="D150" s="1206" t="s">
        <v>133</v>
      </c>
      <c r="E150" s="1206" t="s">
        <v>277</v>
      </c>
      <c r="F150" s="1206" t="s">
        <v>290</v>
      </c>
      <c r="G150" s="1358">
        <v>1</v>
      </c>
      <c r="H150" s="1206" t="s">
        <v>1366</v>
      </c>
      <c r="I150" s="1210" t="s">
        <v>85</v>
      </c>
      <c r="J150" s="1210" t="s">
        <v>153</v>
      </c>
      <c r="K150" s="1206" t="s">
        <v>1367</v>
      </c>
      <c r="L150" s="1206" t="s">
        <v>1368</v>
      </c>
      <c r="M150" s="1225">
        <v>45750</v>
      </c>
      <c r="N150" s="1225" t="s">
        <v>683</v>
      </c>
      <c r="O150" s="1356">
        <v>0</v>
      </c>
      <c r="P150" s="1356">
        <v>1</v>
      </c>
      <c r="Q150" s="1356">
        <v>0</v>
      </c>
      <c r="R150" s="1360">
        <v>0</v>
      </c>
      <c r="S150" s="1222" t="s">
        <v>324</v>
      </c>
      <c r="T150" s="1362" t="s">
        <v>91</v>
      </c>
      <c r="U150" s="1224" t="s">
        <v>1369</v>
      </c>
      <c r="V150" s="640" t="s">
        <v>1370</v>
      </c>
      <c r="W150" s="641">
        <v>81790000</v>
      </c>
      <c r="X150" s="1212" t="s">
        <v>138</v>
      </c>
      <c r="Y150" s="1212" t="s">
        <v>91</v>
      </c>
      <c r="Z150" s="1212" t="s">
        <v>139</v>
      </c>
      <c r="AA150" s="1214" t="s">
        <v>91</v>
      </c>
      <c r="AB150" s="615"/>
      <c r="AC150" s="1133"/>
      <c r="AD150" s="1164" t="s">
        <v>101</v>
      </c>
      <c r="AE150" s="1166" t="s">
        <v>102</v>
      </c>
      <c r="AF150" s="1168" t="s">
        <v>315</v>
      </c>
      <c r="AG150" s="1168" t="s">
        <v>91</v>
      </c>
      <c r="AH150" s="1170" t="s">
        <v>91</v>
      </c>
      <c r="AI150" s="1098" t="s">
        <v>141</v>
      </c>
      <c r="AJ150" s="1160">
        <v>0</v>
      </c>
      <c r="AK150" s="1160">
        <v>0</v>
      </c>
      <c r="AL150" s="1146">
        <v>69420000</v>
      </c>
      <c r="AM150" s="1146">
        <v>69420000</v>
      </c>
      <c r="AN150" s="1146">
        <v>5040334</v>
      </c>
      <c r="AO150" s="603"/>
      <c r="AP150" s="1162">
        <v>1</v>
      </c>
      <c r="AQ150" s="1150">
        <v>1</v>
      </c>
      <c r="AR150" s="1152" t="s">
        <v>95</v>
      </c>
      <c r="AS150" s="1154" t="s">
        <v>1371</v>
      </c>
      <c r="AT150" s="1154" t="s">
        <v>1372</v>
      </c>
      <c r="AU150" s="1156" t="s">
        <v>91</v>
      </c>
      <c r="AV150" s="1158" t="s">
        <v>100</v>
      </c>
      <c r="AW150" s="1160">
        <v>218595500</v>
      </c>
      <c r="AX150" s="1160">
        <v>36432583</v>
      </c>
      <c r="AY150" s="1146">
        <v>69420000</v>
      </c>
      <c r="AZ150" s="1146">
        <v>69420000</v>
      </c>
      <c r="BA150" s="1146">
        <v>25866334</v>
      </c>
      <c r="BB150" s="709"/>
      <c r="BC150" s="1195"/>
      <c r="BD150" s="1182" t="s">
        <v>101</v>
      </c>
      <c r="BE150" s="1184" t="s">
        <v>102</v>
      </c>
      <c r="BF150" s="1154" t="s">
        <v>318</v>
      </c>
      <c r="BG150" s="1154" t="s">
        <v>91</v>
      </c>
      <c r="BH150" s="1367" t="s">
        <v>91</v>
      </c>
      <c r="BI150" s="1369" t="s">
        <v>100</v>
      </c>
      <c r="BJ150" s="1363">
        <v>218595500</v>
      </c>
      <c r="BK150" s="1363">
        <v>218595500</v>
      </c>
      <c r="BL150" s="609">
        <f t="shared" si="63"/>
        <v>81790000</v>
      </c>
      <c r="BM150" s="609">
        <v>81790000</v>
      </c>
      <c r="BN150" s="609">
        <v>57253000</v>
      </c>
      <c r="BP150" s="1504">
        <v>1</v>
      </c>
      <c r="BQ150" s="1485">
        <v>1</v>
      </c>
      <c r="BR150" s="1489" t="str">
        <f>IF(ISTEXT(BQ150),"No reporta avance en el periodo",IF(BQ150&lt;=69%,"Avance insuficiente",IF(BQ150&gt;95%,"Avance satisfactorio",IF(BQ150&gt;70%,"Avance suficiente",IF(BQ150&lt;94%,"Avance suficiente",0)))))</f>
        <v>Avance satisfactorio</v>
      </c>
      <c r="BS150" s="1461" t="s">
        <v>318</v>
      </c>
      <c r="BT150" s="1533" t="s">
        <v>91</v>
      </c>
      <c r="BU150" s="1170" t="s">
        <v>91</v>
      </c>
      <c r="BV150" s="1534" t="s">
        <v>621</v>
      </c>
    </row>
    <row r="151" spans="1:74" s="611" customFormat="1" ht="50.15" customHeight="1">
      <c r="A151" s="585"/>
      <c r="B151" s="1205"/>
      <c r="C151" s="1108"/>
      <c r="D151" s="1207"/>
      <c r="E151" s="1207"/>
      <c r="F151" s="1207"/>
      <c r="G151" s="1359"/>
      <c r="H151" s="1207"/>
      <c r="I151" s="1211"/>
      <c r="J151" s="1211"/>
      <c r="K151" s="1207"/>
      <c r="L151" s="1207"/>
      <c r="M151" s="1226"/>
      <c r="N151" s="1226"/>
      <c r="O151" s="1357"/>
      <c r="P151" s="1357"/>
      <c r="Q151" s="1357"/>
      <c r="R151" s="1361"/>
      <c r="S151" s="1222"/>
      <c r="T151" s="1362"/>
      <c r="U151" s="1224"/>
      <c r="V151" s="640" t="s">
        <v>1373</v>
      </c>
      <c r="W151" s="641">
        <v>136805500</v>
      </c>
      <c r="X151" s="1213"/>
      <c r="Y151" s="1213"/>
      <c r="Z151" s="1213"/>
      <c r="AA151" s="1215"/>
      <c r="AB151" s="615"/>
      <c r="AC151" s="1134"/>
      <c r="AD151" s="1165"/>
      <c r="AE151" s="1167"/>
      <c r="AF151" s="1169"/>
      <c r="AG151" s="1169"/>
      <c r="AH151" s="1171"/>
      <c r="AI151" s="1099"/>
      <c r="AJ151" s="1161"/>
      <c r="AK151" s="1161"/>
      <c r="AL151" s="1147"/>
      <c r="AM151" s="1147"/>
      <c r="AN151" s="1147"/>
      <c r="AO151" s="603"/>
      <c r="AP151" s="1163"/>
      <c r="AQ151" s="1151"/>
      <c r="AR151" s="1153"/>
      <c r="AS151" s="1155"/>
      <c r="AT151" s="1155"/>
      <c r="AU151" s="1157"/>
      <c r="AV151" s="1159"/>
      <c r="AW151" s="1161"/>
      <c r="AX151" s="1161"/>
      <c r="AY151" s="1147"/>
      <c r="AZ151" s="1147"/>
      <c r="BA151" s="1147"/>
      <c r="BB151" s="709"/>
      <c r="BC151" s="1196"/>
      <c r="BD151" s="1183"/>
      <c r="BE151" s="1185"/>
      <c r="BF151" s="1155"/>
      <c r="BG151" s="1155"/>
      <c r="BH151" s="1368"/>
      <c r="BI151" s="1370"/>
      <c r="BJ151" s="1364"/>
      <c r="BK151" s="1364"/>
      <c r="BL151" s="609">
        <f t="shared" si="63"/>
        <v>136805500</v>
      </c>
      <c r="BM151" s="609">
        <v>136805500</v>
      </c>
      <c r="BN151" s="609">
        <v>88521050.170000002</v>
      </c>
      <c r="BP151" s="1200"/>
      <c r="BQ151" s="1494"/>
      <c r="BR151" s="1496"/>
      <c r="BS151" s="1169"/>
      <c r="BT151" s="1171"/>
      <c r="BU151" s="1171"/>
      <c r="BV151" s="1535"/>
    </row>
    <row r="152" spans="1:74" s="611" customFormat="1" ht="50.15" customHeight="1">
      <c r="A152" s="585"/>
      <c r="B152" s="1204" t="s">
        <v>1364</v>
      </c>
      <c r="C152" s="1107" t="s">
        <v>1374</v>
      </c>
      <c r="D152" s="1206" t="s">
        <v>133</v>
      </c>
      <c r="E152" s="1206" t="s">
        <v>277</v>
      </c>
      <c r="F152" s="1206" t="s">
        <v>256</v>
      </c>
      <c r="G152" s="1365">
        <v>0.5</v>
      </c>
      <c r="H152" s="1206" t="s">
        <v>1375</v>
      </c>
      <c r="I152" s="1210" t="s">
        <v>85</v>
      </c>
      <c r="J152" s="1210" t="s">
        <v>86</v>
      </c>
      <c r="K152" s="1206" t="s">
        <v>1376</v>
      </c>
      <c r="L152" s="1206" t="s">
        <v>1377</v>
      </c>
      <c r="M152" s="1225">
        <v>45750</v>
      </c>
      <c r="N152" s="1225" t="s">
        <v>683</v>
      </c>
      <c r="O152" s="1218">
        <v>0</v>
      </c>
      <c r="P152" s="1218">
        <v>0.5</v>
      </c>
      <c r="Q152" s="1218">
        <v>0</v>
      </c>
      <c r="R152" s="1220">
        <v>0</v>
      </c>
      <c r="S152" s="1222" t="s">
        <v>324</v>
      </c>
      <c r="T152" s="1362" t="s">
        <v>91</v>
      </c>
      <c r="U152" s="1224" t="s">
        <v>1369</v>
      </c>
      <c r="V152" s="640" t="s">
        <v>1373</v>
      </c>
      <c r="W152" s="641">
        <v>36805500</v>
      </c>
      <c r="X152" s="1212" t="s">
        <v>138</v>
      </c>
      <c r="Y152" s="1212" t="s">
        <v>91</v>
      </c>
      <c r="Z152" s="1212" t="s">
        <v>139</v>
      </c>
      <c r="AA152" s="1214" t="s">
        <v>91</v>
      </c>
      <c r="AB152" s="615"/>
      <c r="AC152" s="1176"/>
      <c r="AD152" s="1164" t="s">
        <v>101</v>
      </c>
      <c r="AE152" s="1166" t="s">
        <v>102</v>
      </c>
      <c r="AF152" s="1168" t="s">
        <v>315</v>
      </c>
      <c r="AG152" s="1168" t="s">
        <v>91</v>
      </c>
      <c r="AH152" s="1170" t="s">
        <v>91</v>
      </c>
      <c r="AI152" s="1098" t="s">
        <v>141</v>
      </c>
      <c r="AJ152" s="1160">
        <v>0</v>
      </c>
      <c r="AK152" s="1160">
        <v>0</v>
      </c>
      <c r="AL152" s="1146">
        <v>221629700</v>
      </c>
      <c r="AM152" s="1146">
        <v>186714620</v>
      </c>
      <c r="AN152" s="1146">
        <v>18160453</v>
      </c>
      <c r="AO152" s="603"/>
      <c r="AP152" s="1191">
        <v>0.25</v>
      </c>
      <c r="AQ152" s="1150">
        <v>0.5</v>
      </c>
      <c r="AR152" s="1152" t="s">
        <v>887</v>
      </c>
      <c r="AS152" s="1154" t="s">
        <v>1378</v>
      </c>
      <c r="AT152" s="1154" t="s">
        <v>1379</v>
      </c>
      <c r="AU152" s="1156" t="s">
        <v>1380</v>
      </c>
      <c r="AV152" s="1158" t="s">
        <v>98</v>
      </c>
      <c r="AW152" s="1160">
        <v>36805500</v>
      </c>
      <c r="AX152" s="1160">
        <v>6134250</v>
      </c>
      <c r="AY152" s="1146">
        <v>221629700</v>
      </c>
      <c r="AZ152" s="1146">
        <v>186477558</v>
      </c>
      <c r="BA152" s="1146">
        <v>72987111</v>
      </c>
      <c r="BB152" s="709"/>
      <c r="BC152" s="1195">
        <v>0.4</v>
      </c>
      <c r="BD152" s="1182">
        <v>0.8</v>
      </c>
      <c r="BE152" s="1184" t="s">
        <v>686</v>
      </c>
      <c r="BF152" s="1243" t="s">
        <v>1381</v>
      </c>
      <c r="BG152" s="1154" t="s">
        <v>1382</v>
      </c>
      <c r="BH152" s="1368" t="s">
        <v>1383</v>
      </c>
      <c r="BI152" s="1369" t="s">
        <v>98</v>
      </c>
      <c r="BJ152" s="1363">
        <v>11823977</v>
      </c>
      <c r="BK152" s="1227">
        <v>8867982.5999999996</v>
      </c>
      <c r="BL152" s="609">
        <f t="shared" si="63"/>
        <v>36805500</v>
      </c>
      <c r="BM152" s="609">
        <v>36805500</v>
      </c>
      <c r="BN152" s="609">
        <v>26854383.5</v>
      </c>
      <c r="BP152" s="1537">
        <v>0.5</v>
      </c>
      <c r="BQ152" s="1547">
        <f>+IF(BP152=0,"No Aplica",IF(BP152/G152&gt;=100%,100%,BP152/G152))</f>
        <v>1</v>
      </c>
      <c r="BR152" s="1552" t="str">
        <f t="shared" ref="BR152" si="74">IF(ISTEXT(BQ152),"No reporta avance en el periodo",IF(BQ152&lt;=69%,"Avance insuficiente",IF(BQ152&gt;95%,"Avance satisfactorio",IF(BQ152&gt;70%,"Avance suficiente",IF(BQ152&lt;94%,"Avance suficiente",0)))))</f>
        <v>Avance satisfactorio</v>
      </c>
      <c r="BS152" s="1500" t="s">
        <v>2665</v>
      </c>
      <c r="BT152" s="1500" t="s">
        <v>1384</v>
      </c>
      <c r="BU152" s="1539" t="s">
        <v>91</v>
      </c>
      <c r="BV152" s="1544" t="str">
        <f t="shared" ref="BV152" si="75">IF(BP152&lt;1%,"Sin iniciar",IF(BP152&gt;=G152,"Terminado","En gestión"))</f>
        <v>Terminado</v>
      </c>
    </row>
    <row r="153" spans="1:74" s="611" customFormat="1" ht="50.15" customHeight="1">
      <c r="A153" s="585"/>
      <c r="B153" s="1205"/>
      <c r="C153" s="1108"/>
      <c r="D153" s="1207"/>
      <c r="E153" s="1207"/>
      <c r="F153" s="1207"/>
      <c r="G153" s="1366"/>
      <c r="H153" s="1207"/>
      <c r="I153" s="1211"/>
      <c r="J153" s="1211"/>
      <c r="K153" s="1207"/>
      <c r="L153" s="1207"/>
      <c r="M153" s="1226"/>
      <c r="N153" s="1226"/>
      <c r="O153" s="1219"/>
      <c r="P153" s="1219"/>
      <c r="Q153" s="1219"/>
      <c r="R153" s="1221"/>
      <c r="S153" s="1222"/>
      <c r="T153" s="1362"/>
      <c r="U153" s="1224"/>
      <c r="V153" s="640" t="s">
        <v>1385</v>
      </c>
      <c r="W153" s="641">
        <v>35000000</v>
      </c>
      <c r="X153" s="1213"/>
      <c r="Y153" s="1213"/>
      <c r="Z153" s="1213"/>
      <c r="AA153" s="1215"/>
      <c r="AB153" s="615"/>
      <c r="AC153" s="1177"/>
      <c r="AD153" s="1165"/>
      <c r="AE153" s="1167"/>
      <c r="AF153" s="1169"/>
      <c r="AG153" s="1169"/>
      <c r="AH153" s="1171"/>
      <c r="AI153" s="1099"/>
      <c r="AJ153" s="1161"/>
      <c r="AK153" s="1161"/>
      <c r="AL153" s="1147"/>
      <c r="AM153" s="1147"/>
      <c r="AN153" s="1147"/>
      <c r="AO153" s="603"/>
      <c r="AP153" s="1192"/>
      <c r="AQ153" s="1151"/>
      <c r="AR153" s="1153"/>
      <c r="AS153" s="1155"/>
      <c r="AT153" s="1155"/>
      <c r="AU153" s="1157"/>
      <c r="AV153" s="1159"/>
      <c r="AW153" s="1161"/>
      <c r="AX153" s="1161"/>
      <c r="AY153" s="1147"/>
      <c r="AZ153" s="1147"/>
      <c r="BA153" s="1147"/>
      <c r="BB153" s="709"/>
      <c r="BC153" s="1196"/>
      <c r="BD153" s="1183"/>
      <c r="BE153" s="1185"/>
      <c r="BF153" s="1244"/>
      <c r="BG153" s="1155"/>
      <c r="BH153" s="1368"/>
      <c r="BI153" s="1370"/>
      <c r="BJ153" s="1364"/>
      <c r="BK153" s="1228"/>
      <c r="BL153" s="609">
        <f t="shared" si="63"/>
        <v>35000000</v>
      </c>
      <c r="BM153" s="609">
        <v>34533333.5</v>
      </c>
      <c r="BN153" s="609">
        <v>20533333.5</v>
      </c>
      <c r="BP153" s="1538"/>
      <c r="BQ153" s="1548"/>
      <c r="BR153" s="1553"/>
      <c r="BS153" s="1501"/>
      <c r="BT153" s="1501"/>
      <c r="BU153" s="1540"/>
      <c r="BV153" s="1545"/>
    </row>
    <row r="154" spans="1:74" s="611" customFormat="1" ht="50.15" customHeight="1">
      <c r="A154" s="585"/>
      <c r="B154" s="710" t="s">
        <v>1364</v>
      </c>
      <c r="C154" s="587" t="s">
        <v>1386</v>
      </c>
      <c r="D154" s="711" t="s">
        <v>133</v>
      </c>
      <c r="E154" s="712" t="s">
        <v>277</v>
      </c>
      <c r="F154" s="711" t="s">
        <v>290</v>
      </c>
      <c r="G154" s="713">
        <v>1</v>
      </c>
      <c r="H154" s="711" t="s">
        <v>1387</v>
      </c>
      <c r="I154" s="714" t="s">
        <v>85</v>
      </c>
      <c r="J154" s="714" t="s">
        <v>153</v>
      </c>
      <c r="K154" s="715" t="s">
        <v>1388</v>
      </c>
      <c r="L154" s="715" t="s">
        <v>1389</v>
      </c>
      <c r="M154" s="716">
        <v>45933</v>
      </c>
      <c r="N154" s="716" t="s">
        <v>156</v>
      </c>
      <c r="O154" s="717">
        <v>0</v>
      </c>
      <c r="P154" s="717">
        <v>0</v>
      </c>
      <c r="Q154" s="717">
        <v>0</v>
      </c>
      <c r="R154" s="718">
        <v>1</v>
      </c>
      <c r="S154" s="633" t="s">
        <v>324</v>
      </c>
      <c r="T154" s="708" t="s">
        <v>91</v>
      </c>
      <c r="U154" s="639" t="s">
        <v>1369</v>
      </c>
      <c r="V154" s="640" t="s">
        <v>1370</v>
      </c>
      <c r="W154" s="641">
        <v>57050000</v>
      </c>
      <c r="X154" s="308" t="s">
        <v>138</v>
      </c>
      <c r="Y154" s="308" t="s">
        <v>91</v>
      </c>
      <c r="Z154" s="308" t="s">
        <v>139</v>
      </c>
      <c r="AA154" s="332" t="s">
        <v>91</v>
      </c>
      <c r="AB154" s="615"/>
      <c r="AC154" s="113"/>
      <c r="AD154" s="602" t="s">
        <v>101</v>
      </c>
      <c r="AE154" s="241" t="s">
        <v>102</v>
      </c>
      <c r="AF154" s="145" t="s">
        <v>1171</v>
      </c>
      <c r="AG154" s="242" t="s">
        <v>91</v>
      </c>
      <c r="AH154" s="242" t="s">
        <v>91</v>
      </c>
      <c r="AI154" s="80" t="s">
        <v>141</v>
      </c>
      <c r="AJ154" s="259">
        <v>0</v>
      </c>
      <c r="AK154" s="259">
        <v>0</v>
      </c>
      <c r="AL154" s="345">
        <v>69420000</v>
      </c>
      <c r="AM154" s="345">
        <v>69420000</v>
      </c>
      <c r="AN154" s="345">
        <v>5040334</v>
      </c>
      <c r="AO154" s="603"/>
      <c r="AP154" s="1012"/>
      <c r="AQ154" s="972" t="s">
        <v>101</v>
      </c>
      <c r="AR154" s="973" t="s">
        <v>102</v>
      </c>
      <c r="AS154" s="974" t="s">
        <v>552</v>
      </c>
      <c r="AT154" s="974" t="s">
        <v>91</v>
      </c>
      <c r="AU154" s="974" t="s">
        <v>91</v>
      </c>
      <c r="AV154" s="975" t="s">
        <v>141</v>
      </c>
      <c r="AW154" s="421">
        <v>57050000</v>
      </c>
      <c r="AX154" s="421">
        <v>9508333.3300000001</v>
      </c>
      <c r="AY154" s="403">
        <v>69420000</v>
      </c>
      <c r="AZ154" s="404">
        <v>69420000</v>
      </c>
      <c r="BA154" s="405">
        <v>25866334</v>
      </c>
      <c r="BB154" s="719"/>
      <c r="BC154" s="926"/>
      <c r="BD154" s="927" t="s">
        <v>101</v>
      </c>
      <c r="BE154" s="928" t="s">
        <v>102</v>
      </c>
      <c r="BF154" s="938" t="s">
        <v>1171</v>
      </c>
      <c r="BG154" s="938" t="s">
        <v>91</v>
      </c>
      <c r="BH154" s="938" t="s">
        <v>91</v>
      </c>
      <c r="BI154" s="932" t="s">
        <v>141</v>
      </c>
      <c r="BJ154" s="617">
        <v>0</v>
      </c>
      <c r="BK154" s="662">
        <v>0</v>
      </c>
      <c r="BL154" s="609">
        <f t="shared" si="63"/>
        <v>57050000</v>
      </c>
      <c r="BM154" s="609">
        <v>57050000</v>
      </c>
      <c r="BN154" s="609">
        <v>36131667</v>
      </c>
      <c r="BP154" s="435">
        <v>0.8</v>
      </c>
      <c r="BQ154" s="1039">
        <f t="shared" ref="BQ154:BQ155" si="76">+IF(BP154=0,"No Aplica",IF(BP154/R154&gt;=100%,100%,BP154/R154))</f>
        <v>0.8</v>
      </c>
      <c r="BR154" s="903" t="str">
        <f t="shared" ref="BR154:BR157" si="77">IF(ISTEXT(BQ154),"No reporta avance en el periodo",IF(BQ154&lt;=69%,"Avance insuficiente",IF(BQ154&gt;95%,"Avance satisfactorio",IF(BQ154&gt;70%,"Avance suficiente",IF(BQ154&lt;94%,"Avance suficiente",0)))))</f>
        <v>Avance suficiente</v>
      </c>
      <c r="BS154" s="676" t="s">
        <v>1390</v>
      </c>
      <c r="BT154" s="676" t="s">
        <v>1391</v>
      </c>
      <c r="BU154" s="735" t="s">
        <v>1392</v>
      </c>
      <c r="BV154" s="904" t="str">
        <f t="shared" ref="BV154:BV157" si="78">IF(BP154&lt;1%,"Sin iniciar",IF(BP154&gt;=G154,"Terminado","En gestión"))</f>
        <v>En gestión</v>
      </c>
    </row>
    <row r="155" spans="1:74" s="611" customFormat="1" ht="50.15" customHeight="1">
      <c r="A155" s="585"/>
      <c r="B155" s="710" t="s">
        <v>1364</v>
      </c>
      <c r="C155" s="587" t="s">
        <v>1393</v>
      </c>
      <c r="D155" s="711" t="s">
        <v>133</v>
      </c>
      <c r="E155" s="712" t="s">
        <v>1394</v>
      </c>
      <c r="F155" s="711" t="s">
        <v>1321</v>
      </c>
      <c r="G155" s="720">
        <v>1</v>
      </c>
      <c r="H155" s="711" t="s">
        <v>1395</v>
      </c>
      <c r="I155" s="714" t="s">
        <v>85</v>
      </c>
      <c r="J155" s="714" t="s">
        <v>86</v>
      </c>
      <c r="K155" s="715" t="s">
        <v>1396</v>
      </c>
      <c r="L155" s="715" t="s">
        <v>1397</v>
      </c>
      <c r="M155" s="716">
        <v>45748</v>
      </c>
      <c r="N155" s="716" t="s">
        <v>156</v>
      </c>
      <c r="O155" s="721">
        <v>0</v>
      </c>
      <c r="P155" s="722">
        <v>0.33</v>
      </c>
      <c r="Q155" s="722">
        <v>0.66</v>
      </c>
      <c r="R155" s="718" t="s">
        <v>1398</v>
      </c>
      <c r="S155" s="633" t="s">
        <v>90</v>
      </c>
      <c r="T155" s="708">
        <v>36117409.5</v>
      </c>
      <c r="U155" s="639" t="s">
        <v>1369</v>
      </c>
      <c r="V155" s="640" t="s">
        <v>1373</v>
      </c>
      <c r="W155" s="641">
        <v>58737410.002499998</v>
      </c>
      <c r="X155" s="308" t="s">
        <v>138</v>
      </c>
      <c r="Y155" s="308" t="s">
        <v>91</v>
      </c>
      <c r="Z155" s="308" t="s">
        <v>139</v>
      </c>
      <c r="AA155" s="332" t="s">
        <v>94</v>
      </c>
      <c r="AB155" s="615"/>
      <c r="AC155" s="112"/>
      <c r="AD155" s="602" t="s">
        <v>101</v>
      </c>
      <c r="AE155" s="241" t="s">
        <v>102</v>
      </c>
      <c r="AF155" s="145" t="s">
        <v>315</v>
      </c>
      <c r="AG155" s="242" t="s">
        <v>91</v>
      </c>
      <c r="AH155" s="242" t="s">
        <v>91</v>
      </c>
      <c r="AI155" s="80" t="s">
        <v>141</v>
      </c>
      <c r="AJ155" s="259">
        <v>0</v>
      </c>
      <c r="AK155" s="259">
        <v>0</v>
      </c>
      <c r="AL155" s="345">
        <v>221629700</v>
      </c>
      <c r="AM155" s="345">
        <v>186714620</v>
      </c>
      <c r="AN155" s="345">
        <v>18160453</v>
      </c>
      <c r="AO155" s="603"/>
      <c r="AP155" s="971">
        <v>0.33</v>
      </c>
      <c r="AQ155" s="972">
        <v>1</v>
      </c>
      <c r="AR155" s="973" t="s">
        <v>95</v>
      </c>
      <c r="AS155" s="974" t="s">
        <v>1399</v>
      </c>
      <c r="AT155" s="974" t="s">
        <v>1400</v>
      </c>
      <c r="AU155" s="974" t="s">
        <v>91</v>
      </c>
      <c r="AV155" s="975" t="s">
        <v>98</v>
      </c>
      <c r="AW155" s="421">
        <v>65432000</v>
      </c>
      <c r="AX155" s="421">
        <v>10905333.33</v>
      </c>
      <c r="AY155" s="403">
        <v>221629700</v>
      </c>
      <c r="AZ155" s="404">
        <v>186477558</v>
      </c>
      <c r="BA155" s="405">
        <v>72987111</v>
      </c>
      <c r="BB155" s="719"/>
      <c r="BC155" s="950">
        <v>0.66</v>
      </c>
      <c r="BD155" s="927">
        <v>1</v>
      </c>
      <c r="BE155" s="928" t="s">
        <v>95</v>
      </c>
      <c r="BF155" s="951" t="s">
        <v>1401</v>
      </c>
      <c r="BG155" s="930" t="s">
        <v>1402</v>
      </c>
      <c r="BH155" s="938" t="s">
        <v>91</v>
      </c>
      <c r="BI155" s="932" t="s">
        <v>98</v>
      </c>
      <c r="BJ155" s="617">
        <v>15553345</v>
      </c>
      <c r="BK155" s="609">
        <v>11665008.9</v>
      </c>
      <c r="BL155" s="609">
        <f t="shared" si="63"/>
        <v>58737410.002499998</v>
      </c>
      <c r="BM155" s="609">
        <v>45990684</v>
      </c>
      <c r="BN155" s="609">
        <v>33084699.450000003</v>
      </c>
      <c r="BP155" s="435">
        <v>1</v>
      </c>
      <c r="BQ155" s="1039">
        <f t="shared" si="76"/>
        <v>1</v>
      </c>
      <c r="BR155" s="903" t="str">
        <f t="shared" si="77"/>
        <v>Avance satisfactorio</v>
      </c>
      <c r="BS155" s="676" t="s">
        <v>1403</v>
      </c>
      <c r="BT155" s="676" t="s">
        <v>1404</v>
      </c>
      <c r="BU155" s="300" t="s">
        <v>91</v>
      </c>
      <c r="BV155" s="904" t="str">
        <f t="shared" si="78"/>
        <v>Terminado</v>
      </c>
    </row>
    <row r="156" spans="1:74" s="611" customFormat="1" ht="50.15" customHeight="1">
      <c r="A156" s="585"/>
      <c r="B156" s="710" t="s">
        <v>1364</v>
      </c>
      <c r="C156" s="587" t="s">
        <v>1405</v>
      </c>
      <c r="D156" s="711" t="s">
        <v>133</v>
      </c>
      <c r="E156" s="712" t="s">
        <v>1406</v>
      </c>
      <c r="F156" s="711" t="s">
        <v>1321</v>
      </c>
      <c r="G156" s="720">
        <v>1</v>
      </c>
      <c r="H156" s="711" t="s">
        <v>1407</v>
      </c>
      <c r="I156" s="714" t="s">
        <v>85</v>
      </c>
      <c r="J156" s="714" t="s">
        <v>86</v>
      </c>
      <c r="K156" s="715" t="s">
        <v>1408</v>
      </c>
      <c r="L156" s="715" t="s">
        <v>1409</v>
      </c>
      <c r="M156" s="716">
        <v>45748</v>
      </c>
      <c r="N156" s="716" t="s">
        <v>156</v>
      </c>
      <c r="O156" s="722">
        <v>0</v>
      </c>
      <c r="P156" s="722">
        <v>1</v>
      </c>
      <c r="Q156" s="722">
        <v>1</v>
      </c>
      <c r="R156" s="725">
        <v>1</v>
      </c>
      <c r="S156" s="633" t="s">
        <v>90</v>
      </c>
      <c r="T156" s="708">
        <v>7223481.9000000004</v>
      </c>
      <c r="U156" s="639" t="s">
        <v>91</v>
      </c>
      <c r="V156" s="639" t="s">
        <v>91</v>
      </c>
      <c r="W156" s="659">
        <v>0</v>
      </c>
      <c r="X156" s="308" t="s">
        <v>138</v>
      </c>
      <c r="Y156" s="308" t="s">
        <v>91</v>
      </c>
      <c r="Z156" s="308" t="s">
        <v>139</v>
      </c>
      <c r="AA156" s="332" t="s">
        <v>1410</v>
      </c>
      <c r="AB156" s="601"/>
      <c r="AC156" s="112"/>
      <c r="AD156" s="602" t="s">
        <v>101</v>
      </c>
      <c r="AE156" s="241" t="s">
        <v>102</v>
      </c>
      <c r="AF156" s="651" t="s">
        <v>315</v>
      </c>
      <c r="AG156" s="726" t="s">
        <v>91</v>
      </c>
      <c r="AH156" s="726" t="s">
        <v>91</v>
      </c>
      <c r="AI156" s="480" t="s">
        <v>141</v>
      </c>
      <c r="AJ156" s="727">
        <v>0</v>
      </c>
      <c r="AK156" s="727">
        <v>0</v>
      </c>
      <c r="AL156" s="727">
        <v>0</v>
      </c>
      <c r="AM156" s="727">
        <v>0</v>
      </c>
      <c r="AN156" s="727">
        <v>0</v>
      </c>
      <c r="AO156" s="603"/>
      <c r="AP156" s="971">
        <v>1</v>
      </c>
      <c r="AQ156" s="972">
        <v>1</v>
      </c>
      <c r="AR156" s="973" t="s">
        <v>95</v>
      </c>
      <c r="AS156" s="974" t="s">
        <v>1411</v>
      </c>
      <c r="AT156" s="974" t="s">
        <v>1412</v>
      </c>
      <c r="AU156" s="974" t="s">
        <v>91</v>
      </c>
      <c r="AV156" s="975" t="s">
        <v>98</v>
      </c>
      <c r="AW156" s="259">
        <v>7223481.9000000004</v>
      </c>
      <c r="AX156" s="259">
        <v>3611740.95</v>
      </c>
      <c r="AY156" s="330">
        <v>0</v>
      </c>
      <c r="AZ156" s="330">
        <v>0</v>
      </c>
      <c r="BA156" s="330">
        <v>0</v>
      </c>
      <c r="BB156" s="719"/>
      <c r="BC156" s="950">
        <v>1</v>
      </c>
      <c r="BD156" s="927">
        <v>1</v>
      </c>
      <c r="BE156" s="928" t="s">
        <v>95</v>
      </c>
      <c r="BF156" s="952" t="s">
        <v>1413</v>
      </c>
      <c r="BG156" s="930" t="s">
        <v>1414</v>
      </c>
      <c r="BH156" s="938" t="s">
        <v>91</v>
      </c>
      <c r="BI156" s="932" t="s">
        <v>98</v>
      </c>
      <c r="BJ156" s="617">
        <v>31049672</v>
      </c>
      <c r="BK156" s="609">
        <v>23287254.300000001</v>
      </c>
      <c r="BL156" s="609">
        <f t="shared" si="63"/>
        <v>0</v>
      </c>
      <c r="BM156" s="609">
        <v>0</v>
      </c>
      <c r="BN156" s="609">
        <v>0</v>
      </c>
      <c r="BP156" s="950">
        <v>1</v>
      </c>
      <c r="BQ156" s="927">
        <v>1</v>
      </c>
      <c r="BR156" s="928" t="s">
        <v>95</v>
      </c>
      <c r="BS156" s="676" t="s">
        <v>2654</v>
      </c>
      <c r="BT156" s="676" t="s">
        <v>91</v>
      </c>
      <c r="BU156" s="300" t="s">
        <v>91</v>
      </c>
      <c r="BV156" s="904" t="s">
        <v>100</v>
      </c>
    </row>
    <row r="157" spans="1:74" s="611" customFormat="1" ht="50.15" customHeight="1">
      <c r="A157" s="585"/>
      <c r="B157" s="1371" t="s">
        <v>1364</v>
      </c>
      <c r="C157" s="1107" t="s">
        <v>1416</v>
      </c>
      <c r="D157" s="1374" t="s">
        <v>133</v>
      </c>
      <c r="E157" s="1374" t="s">
        <v>1406</v>
      </c>
      <c r="F157" s="1374" t="s">
        <v>256</v>
      </c>
      <c r="G157" s="1377">
        <v>0.27</v>
      </c>
      <c r="H157" s="1374" t="s">
        <v>1417</v>
      </c>
      <c r="I157" s="1389" t="s">
        <v>85</v>
      </c>
      <c r="J157" s="1389" t="s">
        <v>86</v>
      </c>
      <c r="K157" s="1374" t="s">
        <v>1418</v>
      </c>
      <c r="L157" s="1374" t="s">
        <v>1419</v>
      </c>
      <c r="M157" s="1380" t="s">
        <v>559</v>
      </c>
      <c r="N157" s="1380" t="s">
        <v>156</v>
      </c>
      <c r="O157" s="1383">
        <v>0.05</v>
      </c>
      <c r="P157" s="1383">
        <v>0.19</v>
      </c>
      <c r="Q157" s="1383">
        <v>0.24</v>
      </c>
      <c r="R157" s="1386">
        <v>0.27</v>
      </c>
      <c r="S157" s="1222" t="s">
        <v>90</v>
      </c>
      <c r="T157" s="1362">
        <v>128332089.15000001</v>
      </c>
      <c r="U157" s="1224" t="s">
        <v>109</v>
      </c>
      <c r="V157" s="640" t="s">
        <v>1159</v>
      </c>
      <c r="W157" s="641">
        <v>6164166.6696035312</v>
      </c>
      <c r="X157" s="1212" t="s">
        <v>138</v>
      </c>
      <c r="Y157" s="1212" t="s">
        <v>91</v>
      </c>
      <c r="Z157" s="1212" t="s">
        <v>139</v>
      </c>
      <c r="AA157" s="1214" t="s">
        <v>1410</v>
      </c>
      <c r="AB157" s="615"/>
      <c r="AC157" s="1176">
        <v>0.05</v>
      </c>
      <c r="AD157" s="1164">
        <v>1</v>
      </c>
      <c r="AE157" s="1166" t="s">
        <v>95</v>
      </c>
      <c r="AF157" s="1168" t="s">
        <v>1420</v>
      </c>
      <c r="AG157" s="1168" t="s">
        <v>1421</v>
      </c>
      <c r="AH157" s="1168" t="s">
        <v>1422</v>
      </c>
      <c r="AI157" s="1394" t="s">
        <v>98</v>
      </c>
      <c r="AJ157" s="1397">
        <v>128332089.15000001</v>
      </c>
      <c r="AK157" s="1160">
        <v>32083022.287500001</v>
      </c>
      <c r="AL157" s="1146">
        <v>593234712</v>
      </c>
      <c r="AM157" s="1146">
        <v>205000000</v>
      </c>
      <c r="AN157" s="1146">
        <v>9188333</v>
      </c>
      <c r="AO157" s="603"/>
      <c r="AP157" s="1191">
        <v>0.19</v>
      </c>
      <c r="AQ157" s="1150">
        <v>1</v>
      </c>
      <c r="AR157" s="1152" t="s">
        <v>95</v>
      </c>
      <c r="AS157" s="1154" t="s">
        <v>1423</v>
      </c>
      <c r="AT157" s="1154" t="s">
        <v>1424</v>
      </c>
      <c r="AU157" s="1154" t="s">
        <v>1425</v>
      </c>
      <c r="AV157" s="1410" t="s">
        <v>98</v>
      </c>
      <c r="AW157" s="1397">
        <v>3597018959</v>
      </c>
      <c r="AX157" s="1160">
        <v>599503159.83000004</v>
      </c>
      <c r="AY157" s="1146">
        <v>593234712</v>
      </c>
      <c r="AZ157" s="1146">
        <v>319798000</v>
      </c>
      <c r="BA157" s="1146">
        <v>85838333</v>
      </c>
      <c r="BB157" s="709"/>
      <c r="BC157" s="1404">
        <v>0.24</v>
      </c>
      <c r="BD157" s="1182">
        <v>1</v>
      </c>
      <c r="BE157" s="1184" t="s">
        <v>95</v>
      </c>
      <c r="BF157" s="1407" t="s">
        <v>1426</v>
      </c>
      <c r="BG157" s="1407" t="s">
        <v>1427</v>
      </c>
      <c r="BH157" s="1407" t="s">
        <v>91</v>
      </c>
      <c r="BI157" s="1189" t="s">
        <v>98</v>
      </c>
      <c r="BJ157" s="1363">
        <v>178806555</v>
      </c>
      <c r="BK157" s="1227">
        <v>134104915.70999999</v>
      </c>
      <c r="BL157" s="609">
        <f t="shared" si="63"/>
        <v>6164166.6696035312</v>
      </c>
      <c r="BM157" s="609">
        <v>0</v>
      </c>
      <c r="BN157" s="609">
        <v>0</v>
      </c>
      <c r="BP157" s="1537">
        <v>0.27</v>
      </c>
      <c r="BQ157" s="1547">
        <f>+IF(G157=0,"No Aplica",IF(BP157/G157&gt;=100%,100%,BP157/G157))</f>
        <v>1</v>
      </c>
      <c r="BR157" s="1552" t="str">
        <f t="shared" si="77"/>
        <v>Avance satisfactorio</v>
      </c>
      <c r="BS157" s="1500" t="s">
        <v>1428</v>
      </c>
      <c r="BT157" s="1500" t="s">
        <v>1429</v>
      </c>
      <c r="BU157" s="1539" t="s">
        <v>91</v>
      </c>
      <c r="BV157" s="1544" t="str">
        <f t="shared" si="78"/>
        <v>Terminado</v>
      </c>
    </row>
    <row r="158" spans="1:74" s="611" customFormat="1" ht="50.15" customHeight="1">
      <c r="A158" s="585"/>
      <c r="B158" s="1372"/>
      <c r="C158" s="1246"/>
      <c r="D158" s="1375"/>
      <c r="E158" s="1375"/>
      <c r="F158" s="1375"/>
      <c r="G158" s="1378"/>
      <c r="H158" s="1375"/>
      <c r="I158" s="1390"/>
      <c r="J158" s="1390"/>
      <c r="K158" s="1375"/>
      <c r="L158" s="1375"/>
      <c r="M158" s="1381"/>
      <c r="N158" s="1381"/>
      <c r="O158" s="1384"/>
      <c r="P158" s="1384"/>
      <c r="Q158" s="1384"/>
      <c r="R158" s="1387"/>
      <c r="S158" s="1222"/>
      <c r="T158" s="1362"/>
      <c r="U158" s="1224"/>
      <c r="V158" s="640" t="s">
        <v>110</v>
      </c>
      <c r="W158" s="641">
        <v>23447415.670000002</v>
      </c>
      <c r="X158" s="1259"/>
      <c r="Y158" s="1259"/>
      <c r="Z158" s="1259"/>
      <c r="AA158" s="1260"/>
      <c r="AB158" s="615"/>
      <c r="AC158" s="1261"/>
      <c r="AD158" s="1262"/>
      <c r="AE158" s="1401"/>
      <c r="AF158" s="1402"/>
      <c r="AG158" s="1402"/>
      <c r="AH158" s="1402"/>
      <c r="AI158" s="1395"/>
      <c r="AJ158" s="1398"/>
      <c r="AK158" s="1400"/>
      <c r="AL158" s="1392"/>
      <c r="AM158" s="1392"/>
      <c r="AN158" s="1392"/>
      <c r="AO158" s="603"/>
      <c r="AP158" s="1287"/>
      <c r="AQ158" s="1288"/>
      <c r="AR158" s="1393"/>
      <c r="AS158" s="1186"/>
      <c r="AT158" s="1186"/>
      <c r="AU158" s="1186"/>
      <c r="AV158" s="1411"/>
      <c r="AW158" s="1398"/>
      <c r="AX158" s="1400"/>
      <c r="AY158" s="1392"/>
      <c r="AZ158" s="1392"/>
      <c r="BA158" s="1392"/>
      <c r="BB158" s="709"/>
      <c r="BC158" s="1405"/>
      <c r="BD158" s="1276"/>
      <c r="BE158" s="1277"/>
      <c r="BF158" s="1408"/>
      <c r="BG158" s="1408"/>
      <c r="BH158" s="1408"/>
      <c r="BI158" s="1270"/>
      <c r="BJ158" s="1403"/>
      <c r="BK158" s="1274"/>
      <c r="BL158" s="609">
        <f t="shared" si="63"/>
        <v>23447415.670000002</v>
      </c>
      <c r="BM158" s="609">
        <v>13209486.362243982</v>
      </c>
      <c r="BN158" s="609">
        <v>6923076.362243982</v>
      </c>
      <c r="BP158" s="1541"/>
      <c r="BQ158" s="1549"/>
      <c r="BR158" s="1554"/>
      <c r="BS158" s="1542"/>
      <c r="BT158" s="1542"/>
      <c r="BU158" s="1543"/>
      <c r="BV158" s="1546"/>
    </row>
    <row r="159" spans="1:74" s="611" customFormat="1" ht="50.15" customHeight="1">
      <c r="A159" s="585"/>
      <c r="B159" s="1372"/>
      <c r="C159" s="1246"/>
      <c r="D159" s="1375"/>
      <c r="E159" s="1375"/>
      <c r="F159" s="1375"/>
      <c r="G159" s="1378"/>
      <c r="H159" s="1375"/>
      <c r="I159" s="1390"/>
      <c r="J159" s="1390"/>
      <c r="K159" s="1375"/>
      <c r="L159" s="1375"/>
      <c r="M159" s="1381"/>
      <c r="N159" s="1381"/>
      <c r="O159" s="1384"/>
      <c r="P159" s="1384"/>
      <c r="Q159" s="1384"/>
      <c r="R159" s="1387"/>
      <c r="S159" s="1222"/>
      <c r="T159" s="1362"/>
      <c r="U159" s="1224"/>
      <c r="V159" s="640" t="s">
        <v>1274</v>
      </c>
      <c r="W159" s="641">
        <v>752947600.33000004</v>
      </c>
      <c r="X159" s="1259"/>
      <c r="Y159" s="1259"/>
      <c r="Z159" s="1259"/>
      <c r="AA159" s="1260"/>
      <c r="AB159" s="615"/>
      <c r="AC159" s="1261"/>
      <c r="AD159" s="1262"/>
      <c r="AE159" s="1401"/>
      <c r="AF159" s="1402"/>
      <c r="AG159" s="1402"/>
      <c r="AH159" s="1402"/>
      <c r="AI159" s="1395"/>
      <c r="AJ159" s="1398"/>
      <c r="AK159" s="1400"/>
      <c r="AL159" s="1392"/>
      <c r="AM159" s="1392"/>
      <c r="AN159" s="1392"/>
      <c r="AO159" s="603"/>
      <c r="AP159" s="1287"/>
      <c r="AQ159" s="1288"/>
      <c r="AR159" s="1393"/>
      <c r="AS159" s="1186"/>
      <c r="AT159" s="1186"/>
      <c r="AU159" s="1186"/>
      <c r="AV159" s="1411"/>
      <c r="AW159" s="1398"/>
      <c r="AX159" s="1400"/>
      <c r="AY159" s="1392"/>
      <c r="AZ159" s="1392"/>
      <c r="BA159" s="1392"/>
      <c r="BB159" s="709"/>
      <c r="BC159" s="1405"/>
      <c r="BD159" s="1276"/>
      <c r="BE159" s="1277"/>
      <c r="BF159" s="1408"/>
      <c r="BG159" s="1408"/>
      <c r="BH159" s="1408"/>
      <c r="BI159" s="1270"/>
      <c r="BJ159" s="1403"/>
      <c r="BK159" s="1274"/>
      <c r="BL159" s="609">
        <f t="shared" si="63"/>
        <v>752947600.33000004</v>
      </c>
      <c r="BM159" s="609">
        <v>395327196.35909152</v>
      </c>
      <c r="BN159" s="609">
        <v>128614864.63909148</v>
      </c>
      <c r="BP159" s="1541"/>
      <c r="BQ159" s="1549"/>
      <c r="BR159" s="1554"/>
      <c r="BS159" s="1542"/>
      <c r="BT159" s="1542"/>
      <c r="BU159" s="1543"/>
      <c r="BV159" s="1546"/>
    </row>
    <row r="160" spans="1:74" s="611" customFormat="1" ht="50.15" customHeight="1">
      <c r="A160" s="585"/>
      <c r="B160" s="1372"/>
      <c r="C160" s="1246"/>
      <c r="D160" s="1375"/>
      <c r="E160" s="1375"/>
      <c r="F160" s="1375"/>
      <c r="G160" s="1378"/>
      <c r="H160" s="1375"/>
      <c r="I160" s="1390"/>
      <c r="J160" s="1390"/>
      <c r="K160" s="1375"/>
      <c r="L160" s="1375"/>
      <c r="M160" s="1381"/>
      <c r="N160" s="1381"/>
      <c r="O160" s="1384"/>
      <c r="P160" s="1384"/>
      <c r="Q160" s="1384"/>
      <c r="R160" s="1387"/>
      <c r="S160" s="1222"/>
      <c r="T160" s="1362"/>
      <c r="U160" s="1224" t="s">
        <v>1369</v>
      </c>
      <c r="V160" s="640" t="s">
        <v>1430</v>
      </c>
      <c r="W160" s="641">
        <v>3362653341.4521389</v>
      </c>
      <c r="X160" s="1259"/>
      <c r="Y160" s="1259"/>
      <c r="Z160" s="1259"/>
      <c r="AA160" s="1260"/>
      <c r="AB160" s="615"/>
      <c r="AC160" s="1261"/>
      <c r="AD160" s="1262"/>
      <c r="AE160" s="1401"/>
      <c r="AF160" s="1402"/>
      <c r="AG160" s="1402"/>
      <c r="AH160" s="1402"/>
      <c r="AI160" s="1395"/>
      <c r="AJ160" s="1398"/>
      <c r="AK160" s="1400"/>
      <c r="AL160" s="1392"/>
      <c r="AM160" s="1392"/>
      <c r="AN160" s="1392"/>
      <c r="AO160" s="603"/>
      <c r="AP160" s="1287"/>
      <c r="AQ160" s="1288"/>
      <c r="AR160" s="1393"/>
      <c r="AS160" s="1186"/>
      <c r="AT160" s="1186"/>
      <c r="AU160" s="1186"/>
      <c r="AV160" s="1411"/>
      <c r="AW160" s="1398"/>
      <c r="AX160" s="1400"/>
      <c r="AY160" s="1392"/>
      <c r="AZ160" s="1392"/>
      <c r="BA160" s="1392"/>
      <c r="BB160" s="709"/>
      <c r="BC160" s="1405"/>
      <c r="BD160" s="1276"/>
      <c r="BE160" s="1277"/>
      <c r="BF160" s="1408"/>
      <c r="BG160" s="1408"/>
      <c r="BH160" s="1408"/>
      <c r="BI160" s="1270"/>
      <c r="BJ160" s="1403"/>
      <c r="BK160" s="1274"/>
      <c r="BL160" s="609">
        <f t="shared" si="63"/>
        <v>3362653341.4521389</v>
      </c>
      <c r="BM160" s="609">
        <v>2206271990.0849433</v>
      </c>
      <c r="BN160" s="609">
        <v>1482200809.9332361</v>
      </c>
      <c r="BP160" s="1541"/>
      <c r="BQ160" s="1549"/>
      <c r="BR160" s="1554"/>
      <c r="BS160" s="1542"/>
      <c r="BT160" s="1542"/>
      <c r="BU160" s="1543"/>
      <c r="BV160" s="1546"/>
    </row>
    <row r="161" spans="1:74" s="611" customFormat="1" ht="50.15" customHeight="1">
      <c r="A161" s="585"/>
      <c r="B161" s="1372"/>
      <c r="C161" s="1246"/>
      <c r="D161" s="1375"/>
      <c r="E161" s="1375"/>
      <c r="F161" s="1375"/>
      <c r="G161" s="1378"/>
      <c r="H161" s="1375"/>
      <c r="I161" s="1390"/>
      <c r="J161" s="1390"/>
      <c r="K161" s="1375"/>
      <c r="L161" s="1375"/>
      <c r="M161" s="1381"/>
      <c r="N161" s="1381"/>
      <c r="O161" s="1384"/>
      <c r="P161" s="1384"/>
      <c r="Q161" s="1384"/>
      <c r="R161" s="1387"/>
      <c r="S161" s="1222"/>
      <c r="T161" s="1362"/>
      <c r="U161" s="1224"/>
      <c r="V161" s="640" t="s">
        <v>1431</v>
      </c>
      <c r="W161" s="641">
        <v>209879000</v>
      </c>
      <c r="X161" s="1259"/>
      <c r="Y161" s="1259"/>
      <c r="Z161" s="1259"/>
      <c r="AA161" s="1260"/>
      <c r="AB161" s="615"/>
      <c r="AC161" s="1261"/>
      <c r="AD161" s="1262"/>
      <c r="AE161" s="1401"/>
      <c r="AF161" s="1402"/>
      <c r="AG161" s="1402"/>
      <c r="AH161" s="1402"/>
      <c r="AI161" s="1395"/>
      <c r="AJ161" s="1398"/>
      <c r="AK161" s="1400"/>
      <c r="AL161" s="1392"/>
      <c r="AM161" s="1392"/>
      <c r="AN161" s="1392"/>
      <c r="AO161" s="603"/>
      <c r="AP161" s="1287"/>
      <c r="AQ161" s="1288"/>
      <c r="AR161" s="1393"/>
      <c r="AS161" s="1186"/>
      <c r="AT161" s="1186"/>
      <c r="AU161" s="1186"/>
      <c r="AV161" s="1411"/>
      <c r="AW161" s="1398"/>
      <c r="AX161" s="1400"/>
      <c r="AY161" s="1392"/>
      <c r="AZ161" s="1392"/>
      <c r="BA161" s="1392"/>
      <c r="BB161" s="709"/>
      <c r="BC161" s="1405"/>
      <c r="BD161" s="1276"/>
      <c r="BE161" s="1277"/>
      <c r="BF161" s="1408"/>
      <c r="BG161" s="1408"/>
      <c r="BH161" s="1408"/>
      <c r="BI161" s="1270"/>
      <c r="BJ161" s="1403"/>
      <c r="BK161" s="1274"/>
      <c r="BL161" s="609">
        <f t="shared" si="63"/>
        <v>209879000</v>
      </c>
      <c r="BM161" s="609">
        <v>204322000</v>
      </c>
      <c r="BN161" s="609">
        <v>129703067</v>
      </c>
      <c r="BP161" s="1541"/>
      <c r="BQ161" s="1549"/>
      <c r="BR161" s="1554"/>
      <c r="BS161" s="1542"/>
      <c r="BT161" s="1542"/>
      <c r="BU161" s="1543"/>
      <c r="BV161" s="1546"/>
    </row>
    <row r="162" spans="1:74" s="611" customFormat="1" ht="50.15" customHeight="1">
      <c r="A162" s="585"/>
      <c r="B162" s="1372"/>
      <c r="C162" s="1246"/>
      <c r="D162" s="1375"/>
      <c r="E162" s="1375"/>
      <c r="F162" s="1375"/>
      <c r="G162" s="1378"/>
      <c r="H162" s="1375"/>
      <c r="I162" s="1390"/>
      <c r="J162" s="1390"/>
      <c r="K162" s="1375"/>
      <c r="L162" s="1375"/>
      <c r="M162" s="1381"/>
      <c r="N162" s="1381"/>
      <c r="O162" s="1384"/>
      <c r="P162" s="1384"/>
      <c r="Q162" s="1384"/>
      <c r="R162" s="1387"/>
      <c r="S162" s="1222"/>
      <c r="T162" s="1362"/>
      <c r="U162" s="1224"/>
      <c r="V162" s="640" t="s">
        <v>1017</v>
      </c>
      <c r="W162" s="641">
        <v>64979767.178589307</v>
      </c>
      <c r="X162" s="1259"/>
      <c r="Y162" s="1259"/>
      <c r="Z162" s="1259"/>
      <c r="AA162" s="1260"/>
      <c r="AB162" s="615"/>
      <c r="AC162" s="1261"/>
      <c r="AD162" s="1262"/>
      <c r="AE162" s="1401"/>
      <c r="AF162" s="1402"/>
      <c r="AG162" s="1402"/>
      <c r="AH162" s="1402"/>
      <c r="AI162" s="1395"/>
      <c r="AJ162" s="1398"/>
      <c r="AK162" s="1400"/>
      <c r="AL162" s="1392"/>
      <c r="AM162" s="1392"/>
      <c r="AN162" s="1392"/>
      <c r="AO162" s="603"/>
      <c r="AP162" s="1287"/>
      <c r="AQ162" s="1288"/>
      <c r="AR162" s="1393"/>
      <c r="AS162" s="1186"/>
      <c r="AT162" s="1186"/>
      <c r="AU162" s="1186"/>
      <c r="AV162" s="1411"/>
      <c r="AW162" s="1398"/>
      <c r="AX162" s="1400"/>
      <c r="AY162" s="1392"/>
      <c r="AZ162" s="1392"/>
      <c r="BA162" s="1392"/>
      <c r="BB162" s="709"/>
      <c r="BC162" s="1405"/>
      <c r="BD162" s="1276"/>
      <c r="BE162" s="1277"/>
      <c r="BF162" s="1408"/>
      <c r="BG162" s="1408"/>
      <c r="BH162" s="1408"/>
      <c r="BI162" s="1270"/>
      <c r="BJ162" s="1403"/>
      <c r="BK162" s="1274"/>
      <c r="BL162" s="609">
        <f t="shared" si="63"/>
        <v>64979767.178589307</v>
      </c>
      <c r="BM162" s="609">
        <v>0</v>
      </c>
      <c r="BN162" s="609">
        <v>0</v>
      </c>
      <c r="BP162" s="1541"/>
      <c r="BQ162" s="1549"/>
      <c r="BR162" s="1554"/>
      <c r="BS162" s="1542"/>
      <c r="BT162" s="1542"/>
      <c r="BU162" s="1543"/>
      <c r="BV162" s="1546"/>
    </row>
    <row r="163" spans="1:74" s="611" customFormat="1" ht="50.15" customHeight="1">
      <c r="A163" s="585"/>
      <c r="B163" s="1373"/>
      <c r="C163" s="1108"/>
      <c r="D163" s="1376"/>
      <c r="E163" s="1376"/>
      <c r="F163" s="1376"/>
      <c r="G163" s="1379"/>
      <c r="H163" s="1376"/>
      <c r="I163" s="1391"/>
      <c r="J163" s="1391"/>
      <c r="K163" s="1376"/>
      <c r="L163" s="1376"/>
      <c r="M163" s="1382"/>
      <c r="N163" s="1382"/>
      <c r="O163" s="1385"/>
      <c r="P163" s="1385"/>
      <c r="Q163" s="1385"/>
      <c r="R163" s="1388"/>
      <c r="S163" s="1222"/>
      <c r="T163" s="1362"/>
      <c r="U163" s="1224"/>
      <c r="V163" s="640" t="s">
        <v>1385</v>
      </c>
      <c r="W163" s="641">
        <v>593234712</v>
      </c>
      <c r="X163" s="1213"/>
      <c r="Y163" s="1213"/>
      <c r="Z163" s="1213"/>
      <c r="AA163" s="1215"/>
      <c r="AB163" s="615"/>
      <c r="AC163" s="1177"/>
      <c r="AD163" s="1165"/>
      <c r="AE163" s="1167"/>
      <c r="AF163" s="1169"/>
      <c r="AG163" s="1169"/>
      <c r="AH163" s="1169"/>
      <c r="AI163" s="1396"/>
      <c r="AJ163" s="1399"/>
      <c r="AK163" s="1161"/>
      <c r="AL163" s="1147"/>
      <c r="AM163" s="1147"/>
      <c r="AN163" s="1147"/>
      <c r="AO163" s="603"/>
      <c r="AP163" s="1192"/>
      <c r="AQ163" s="1151"/>
      <c r="AR163" s="1153"/>
      <c r="AS163" s="1155"/>
      <c r="AT163" s="1155"/>
      <c r="AU163" s="1155"/>
      <c r="AV163" s="1412"/>
      <c r="AW163" s="1399"/>
      <c r="AX163" s="1161"/>
      <c r="AY163" s="1147"/>
      <c r="AZ163" s="1147"/>
      <c r="BA163" s="1147"/>
      <c r="BB163" s="709"/>
      <c r="BC163" s="1406"/>
      <c r="BD163" s="1183"/>
      <c r="BE163" s="1185"/>
      <c r="BF163" s="1409"/>
      <c r="BG163" s="1408"/>
      <c r="BH163" s="1409"/>
      <c r="BI163" s="1190"/>
      <c r="BJ163" s="1364"/>
      <c r="BK163" s="1228"/>
      <c r="BL163" s="609">
        <f t="shared" si="63"/>
        <v>593234712</v>
      </c>
      <c r="BM163" s="609">
        <v>568804605.32999992</v>
      </c>
      <c r="BN163" s="609">
        <v>250233857.33000001</v>
      </c>
      <c r="BP163" s="1538"/>
      <c r="BQ163" s="1548"/>
      <c r="BR163" s="1553"/>
      <c r="BS163" s="1501"/>
      <c r="BT163" s="1501"/>
      <c r="BU163" s="1540"/>
      <c r="BV163" s="1545"/>
    </row>
    <row r="164" spans="1:74" s="611" customFormat="1" ht="50.15" customHeight="1">
      <c r="A164" s="585"/>
      <c r="B164" s="710" t="s">
        <v>1364</v>
      </c>
      <c r="C164" s="587" t="s">
        <v>1432</v>
      </c>
      <c r="D164" s="711" t="s">
        <v>133</v>
      </c>
      <c r="E164" s="712" t="s">
        <v>1406</v>
      </c>
      <c r="F164" s="711" t="s">
        <v>256</v>
      </c>
      <c r="G164" s="720">
        <v>0.1</v>
      </c>
      <c r="H164" s="711" t="s">
        <v>1433</v>
      </c>
      <c r="I164" s="714" t="s">
        <v>85</v>
      </c>
      <c r="J164" s="714" t="s">
        <v>86</v>
      </c>
      <c r="K164" s="715" t="s">
        <v>1434</v>
      </c>
      <c r="L164" s="715" t="s">
        <v>1435</v>
      </c>
      <c r="M164" s="716">
        <v>45839</v>
      </c>
      <c r="N164" s="716" t="s">
        <v>1436</v>
      </c>
      <c r="O164" s="647">
        <v>0</v>
      </c>
      <c r="P164" s="647">
        <v>0</v>
      </c>
      <c r="Q164" s="722">
        <v>0.1</v>
      </c>
      <c r="R164" s="648">
        <v>0</v>
      </c>
      <c r="S164" s="633" t="s">
        <v>90</v>
      </c>
      <c r="T164" s="708">
        <v>2569133</v>
      </c>
      <c r="U164" s="639" t="s">
        <v>91</v>
      </c>
      <c r="V164" s="639" t="s">
        <v>91</v>
      </c>
      <c r="W164" s="659">
        <v>0</v>
      </c>
      <c r="X164" s="308" t="s">
        <v>138</v>
      </c>
      <c r="Y164" s="308" t="s">
        <v>91</v>
      </c>
      <c r="Z164" s="308" t="s">
        <v>139</v>
      </c>
      <c r="AA164" s="332" t="s">
        <v>91</v>
      </c>
      <c r="AB164" s="601"/>
      <c r="AC164" s="113"/>
      <c r="AD164" s="602" t="s">
        <v>101</v>
      </c>
      <c r="AE164" s="241" t="s">
        <v>102</v>
      </c>
      <c r="AF164" s="145" t="s">
        <v>1437</v>
      </c>
      <c r="AG164" s="242" t="s">
        <v>91</v>
      </c>
      <c r="AH164" s="242" t="s">
        <v>91</v>
      </c>
      <c r="AI164" s="521" t="s">
        <v>141</v>
      </c>
      <c r="AJ164" s="729">
        <v>0</v>
      </c>
      <c r="AK164" s="729">
        <v>0</v>
      </c>
      <c r="AL164" s="730" t="s">
        <v>780</v>
      </c>
      <c r="AM164" s="731" t="s">
        <v>781</v>
      </c>
      <c r="AN164" s="731" t="s">
        <v>781</v>
      </c>
      <c r="AO164" s="603"/>
      <c r="AP164" s="1012"/>
      <c r="AQ164" s="972" t="s">
        <v>101</v>
      </c>
      <c r="AR164" s="973" t="s">
        <v>102</v>
      </c>
      <c r="AS164" s="978" t="s">
        <v>91</v>
      </c>
      <c r="AT164" s="978" t="s">
        <v>91</v>
      </c>
      <c r="AU164" s="978" t="s">
        <v>91</v>
      </c>
      <c r="AV164" s="975" t="s">
        <v>141</v>
      </c>
      <c r="AW164" s="330">
        <v>0</v>
      </c>
      <c r="AX164" s="330">
        <v>0</v>
      </c>
      <c r="AY164" s="330">
        <v>0</v>
      </c>
      <c r="AZ164" s="330">
        <v>0</v>
      </c>
      <c r="BA164" s="330">
        <v>0</v>
      </c>
      <c r="BB164" s="719"/>
      <c r="BC164" s="926">
        <v>0.1</v>
      </c>
      <c r="BD164" s="927">
        <v>1</v>
      </c>
      <c r="BE164" s="928" t="s">
        <v>95</v>
      </c>
      <c r="BF164" s="952" t="s">
        <v>1438</v>
      </c>
      <c r="BG164" s="953" t="s">
        <v>1439</v>
      </c>
      <c r="BH164" s="938" t="s">
        <v>91</v>
      </c>
      <c r="BI164" s="932" t="s">
        <v>100</v>
      </c>
      <c r="BJ164" s="617">
        <v>100667210.31</v>
      </c>
      <c r="BK164" s="609">
        <v>100667210.31</v>
      </c>
      <c r="BL164" s="609">
        <f t="shared" si="63"/>
        <v>0</v>
      </c>
      <c r="BM164" s="609">
        <v>0</v>
      </c>
      <c r="BN164" s="609">
        <v>0</v>
      </c>
      <c r="BP164" s="926">
        <v>0.1</v>
      </c>
      <c r="BQ164" s="927">
        <v>1</v>
      </c>
      <c r="BR164" s="928" t="s">
        <v>95</v>
      </c>
      <c r="BS164" s="676" t="s">
        <v>1182</v>
      </c>
      <c r="BT164" s="300" t="s">
        <v>91</v>
      </c>
      <c r="BU164" s="300" t="s">
        <v>91</v>
      </c>
      <c r="BV164" s="904" t="s">
        <v>621</v>
      </c>
    </row>
    <row r="165" spans="1:74" s="611" customFormat="1" ht="50.15" customHeight="1">
      <c r="A165" s="585"/>
      <c r="B165" s="1204" t="s">
        <v>1364</v>
      </c>
      <c r="C165" s="1107" t="s">
        <v>1440</v>
      </c>
      <c r="D165" s="1206" t="s">
        <v>133</v>
      </c>
      <c r="E165" s="1206" t="s">
        <v>1406</v>
      </c>
      <c r="F165" s="1206" t="s">
        <v>83</v>
      </c>
      <c r="G165" s="1377">
        <v>1</v>
      </c>
      <c r="H165" s="1206" t="s">
        <v>1441</v>
      </c>
      <c r="I165" s="1210" t="s">
        <v>85</v>
      </c>
      <c r="J165" s="1210" t="s">
        <v>86</v>
      </c>
      <c r="K165" s="1206" t="s">
        <v>1442</v>
      </c>
      <c r="L165" s="1206" t="s">
        <v>1443</v>
      </c>
      <c r="M165" s="1225">
        <v>45748</v>
      </c>
      <c r="N165" s="1225" t="s">
        <v>156</v>
      </c>
      <c r="O165" s="1218">
        <v>0</v>
      </c>
      <c r="P165" s="1218">
        <v>1</v>
      </c>
      <c r="Q165" s="1218">
        <v>1</v>
      </c>
      <c r="R165" s="1220">
        <v>1</v>
      </c>
      <c r="S165" s="1222" t="s">
        <v>90</v>
      </c>
      <c r="T165" s="1362">
        <v>13873318.200000001</v>
      </c>
      <c r="U165" s="639" t="s">
        <v>109</v>
      </c>
      <c r="V165" s="640" t="s">
        <v>1274</v>
      </c>
      <c r="W165" s="641">
        <v>30804180</v>
      </c>
      <c r="X165" s="1212" t="s">
        <v>138</v>
      </c>
      <c r="Y165" s="1212" t="s">
        <v>91</v>
      </c>
      <c r="Z165" s="1212" t="s">
        <v>139</v>
      </c>
      <c r="AA165" s="1214" t="s">
        <v>91</v>
      </c>
      <c r="AB165" s="615"/>
      <c r="AC165" s="1416"/>
      <c r="AD165" s="1164" t="s">
        <v>101</v>
      </c>
      <c r="AE165" s="1263" t="s">
        <v>102</v>
      </c>
      <c r="AF165" s="1292" t="s">
        <v>315</v>
      </c>
      <c r="AG165" s="1292" t="s">
        <v>91</v>
      </c>
      <c r="AH165" s="1250" t="s">
        <v>91</v>
      </c>
      <c r="AI165" s="1253" t="s">
        <v>141</v>
      </c>
      <c r="AJ165" s="1256">
        <v>0</v>
      </c>
      <c r="AK165" s="1256">
        <v>0</v>
      </c>
      <c r="AL165" s="1256">
        <v>3519167527</v>
      </c>
      <c r="AM165" s="1256">
        <v>1602482237.1900001</v>
      </c>
      <c r="AN165" s="1256">
        <v>316842744</v>
      </c>
      <c r="AO165" s="603"/>
      <c r="AP165" s="1413">
        <v>1</v>
      </c>
      <c r="AQ165" s="1150">
        <v>1</v>
      </c>
      <c r="AR165" s="1289" t="s">
        <v>95</v>
      </c>
      <c r="AS165" s="1278" t="s">
        <v>1444</v>
      </c>
      <c r="AT165" s="1278" t="s">
        <v>1445</v>
      </c>
      <c r="AU165" s="1281" t="s">
        <v>91</v>
      </c>
      <c r="AV165" s="1284" t="s">
        <v>98</v>
      </c>
      <c r="AW165" s="1256">
        <v>164343180</v>
      </c>
      <c r="AX165" s="1256">
        <v>27390530</v>
      </c>
      <c r="AY165" s="1256">
        <v>3519167527</v>
      </c>
      <c r="AZ165" s="1256">
        <v>1656711210</v>
      </c>
      <c r="BA165" s="1256">
        <v>1076298867</v>
      </c>
      <c r="BB165" s="709"/>
      <c r="BC165" s="1404">
        <v>1</v>
      </c>
      <c r="BD165" s="1182">
        <v>1</v>
      </c>
      <c r="BE165" s="1184" t="s">
        <v>95</v>
      </c>
      <c r="BF165" s="1419" t="s">
        <v>1446</v>
      </c>
      <c r="BG165" s="1422" t="s">
        <v>1447</v>
      </c>
      <c r="BH165" s="1407" t="s">
        <v>91</v>
      </c>
      <c r="BI165" s="1189" t="s">
        <v>98</v>
      </c>
      <c r="BJ165" s="1363">
        <v>72043139</v>
      </c>
      <c r="BK165" s="1227">
        <v>54032354.100000001</v>
      </c>
      <c r="BL165" s="609">
        <f t="shared" si="63"/>
        <v>30804180</v>
      </c>
      <c r="BM165" s="609">
        <v>30804180</v>
      </c>
      <c r="BN165" s="609">
        <v>19602660</v>
      </c>
      <c r="BP165" s="1537">
        <v>1</v>
      </c>
      <c r="BQ165" s="1547">
        <f>+IF(G165=0,"No Aplica",IF(BP165/G165&gt;=100%,100%,BP165/G165))</f>
        <v>1</v>
      </c>
      <c r="BR165" s="1552" t="str">
        <f t="shared" ref="BR165" si="79">IF(ISTEXT(BQ165),"No reporta avance en el periodo",IF(BQ165&lt;=69%,"Avance insuficiente",IF(BQ165&gt;95%,"Avance satisfactorio",IF(BQ165&gt;70%,"Avance suficiente",IF(BQ165&lt;94%,"Avance suficiente",0)))))</f>
        <v>Avance satisfactorio</v>
      </c>
      <c r="BS165" s="1500" t="s">
        <v>1448</v>
      </c>
      <c r="BT165" s="1500" t="s">
        <v>1449</v>
      </c>
      <c r="BU165" s="1539" t="s">
        <v>91</v>
      </c>
      <c r="BV165" s="1544" t="str">
        <f t="shared" ref="BV165" si="80">IF(BP165&lt;1%,"Sin iniciar",IF(BP165&gt;=G165,"Terminado","En gestión"))</f>
        <v>Terminado</v>
      </c>
    </row>
    <row r="166" spans="1:74" s="611" customFormat="1" ht="50.15" customHeight="1">
      <c r="A166" s="585"/>
      <c r="B166" s="1245"/>
      <c r="C166" s="1246"/>
      <c r="D166" s="1247"/>
      <c r="E166" s="1247"/>
      <c r="F166" s="1247"/>
      <c r="G166" s="1378"/>
      <c r="H166" s="1247"/>
      <c r="I166" s="1249"/>
      <c r="J166" s="1249"/>
      <c r="K166" s="1247"/>
      <c r="L166" s="1247"/>
      <c r="M166" s="1268"/>
      <c r="N166" s="1268"/>
      <c r="O166" s="1266"/>
      <c r="P166" s="1266"/>
      <c r="Q166" s="1266"/>
      <c r="R166" s="1267"/>
      <c r="S166" s="1222"/>
      <c r="T166" s="1362"/>
      <c r="U166" s="1224" t="s">
        <v>1369</v>
      </c>
      <c r="V166" s="640" t="s">
        <v>1430</v>
      </c>
      <c r="W166" s="641">
        <v>106487083.48766844</v>
      </c>
      <c r="X166" s="1259"/>
      <c r="Y166" s="1259"/>
      <c r="Z166" s="1259"/>
      <c r="AA166" s="1260"/>
      <c r="AB166" s="615"/>
      <c r="AC166" s="1417"/>
      <c r="AD166" s="1262"/>
      <c r="AE166" s="1264"/>
      <c r="AF166" s="1293"/>
      <c r="AG166" s="1293"/>
      <c r="AH166" s="1251"/>
      <c r="AI166" s="1254"/>
      <c r="AJ166" s="1257"/>
      <c r="AK166" s="1257"/>
      <c r="AL166" s="1257"/>
      <c r="AM166" s="1257"/>
      <c r="AN166" s="1257"/>
      <c r="AO166" s="603"/>
      <c r="AP166" s="1414"/>
      <c r="AQ166" s="1288"/>
      <c r="AR166" s="1290"/>
      <c r="AS166" s="1279"/>
      <c r="AT166" s="1279"/>
      <c r="AU166" s="1282"/>
      <c r="AV166" s="1285"/>
      <c r="AW166" s="1257"/>
      <c r="AX166" s="1257"/>
      <c r="AY166" s="1257"/>
      <c r="AZ166" s="1257"/>
      <c r="BA166" s="1257"/>
      <c r="BB166" s="709"/>
      <c r="BC166" s="1405"/>
      <c r="BD166" s="1276"/>
      <c r="BE166" s="1277"/>
      <c r="BF166" s="1420"/>
      <c r="BG166" s="1423"/>
      <c r="BH166" s="1408"/>
      <c r="BI166" s="1270"/>
      <c r="BJ166" s="1403"/>
      <c r="BK166" s="1274"/>
      <c r="BL166" s="609">
        <f t="shared" si="63"/>
        <v>106487083.48766844</v>
      </c>
      <c r="BM166" s="609">
        <v>91704000</v>
      </c>
      <c r="BN166" s="609">
        <v>67565067</v>
      </c>
      <c r="BP166" s="1541"/>
      <c r="BQ166" s="1549"/>
      <c r="BR166" s="1554"/>
      <c r="BS166" s="1542"/>
      <c r="BT166" s="1542"/>
      <c r="BU166" s="1543"/>
      <c r="BV166" s="1546"/>
    </row>
    <row r="167" spans="1:74" s="611" customFormat="1" ht="50.15" customHeight="1">
      <c r="A167" s="585"/>
      <c r="B167" s="1205"/>
      <c r="C167" s="1108"/>
      <c r="D167" s="1207"/>
      <c r="E167" s="1207"/>
      <c r="F167" s="1207"/>
      <c r="G167" s="1379"/>
      <c r="H167" s="1207"/>
      <c r="I167" s="1211"/>
      <c r="J167" s="1211"/>
      <c r="K167" s="1207"/>
      <c r="L167" s="1207"/>
      <c r="M167" s="1226"/>
      <c r="N167" s="1226"/>
      <c r="O167" s="1219"/>
      <c r="P167" s="1219"/>
      <c r="Q167" s="1219"/>
      <c r="R167" s="1221"/>
      <c r="S167" s="1222"/>
      <c r="T167" s="1362"/>
      <c r="U167" s="1224"/>
      <c r="V167" s="640" t="s">
        <v>1373</v>
      </c>
      <c r="W167" s="641">
        <v>28589000</v>
      </c>
      <c r="X167" s="1213"/>
      <c r="Y167" s="1213"/>
      <c r="Z167" s="1213"/>
      <c r="AA167" s="1215"/>
      <c r="AB167" s="615"/>
      <c r="AC167" s="1418"/>
      <c r="AD167" s="1165"/>
      <c r="AE167" s="1265"/>
      <c r="AF167" s="1294"/>
      <c r="AG167" s="1294"/>
      <c r="AH167" s="1252"/>
      <c r="AI167" s="1255"/>
      <c r="AJ167" s="1258"/>
      <c r="AK167" s="1258"/>
      <c r="AL167" s="1258"/>
      <c r="AM167" s="1258"/>
      <c r="AN167" s="1258"/>
      <c r="AO167" s="603"/>
      <c r="AP167" s="1415"/>
      <c r="AQ167" s="1151"/>
      <c r="AR167" s="1291"/>
      <c r="AS167" s="1280"/>
      <c r="AT167" s="1280"/>
      <c r="AU167" s="1283"/>
      <c r="AV167" s="1286"/>
      <c r="AW167" s="1258"/>
      <c r="AX167" s="1258"/>
      <c r="AY167" s="1258"/>
      <c r="AZ167" s="1258"/>
      <c r="BA167" s="1258"/>
      <c r="BB167" s="709"/>
      <c r="BC167" s="1406"/>
      <c r="BD167" s="1183"/>
      <c r="BE167" s="1185"/>
      <c r="BF167" s="1421"/>
      <c r="BG167" s="1424"/>
      <c r="BH167" s="1409"/>
      <c r="BI167" s="1190"/>
      <c r="BJ167" s="1364"/>
      <c r="BK167" s="1228"/>
      <c r="BL167" s="609">
        <f t="shared" si="63"/>
        <v>28589000</v>
      </c>
      <c r="BM167" s="609">
        <v>25990000</v>
      </c>
      <c r="BN167" s="609">
        <v>18193000</v>
      </c>
      <c r="BP167" s="1538"/>
      <c r="BQ167" s="1548"/>
      <c r="BR167" s="1553"/>
      <c r="BS167" s="1501"/>
      <c r="BT167" s="1501"/>
      <c r="BU167" s="1540"/>
      <c r="BV167" s="1545"/>
    </row>
    <row r="168" spans="1:74" s="611" customFormat="1" ht="50.15" customHeight="1">
      <c r="A168" s="585"/>
      <c r="B168" s="710" t="s">
        <v>1364</v>
      </c>
      <c r="C168" s="587" t="s">
        <v>1450</v>
      </c>
      <c r="D168" s="711" t="s">
        <v>133</v>
      </c>
      <c r="E168" s="712" t="s">
        <v>1406</v>
      </c>
      <c r="F168" s="711" t="s">
        <v>83</v>
      </c>
      <c r="G168" s="720">
        <v>1</v>
      </c>
      <c r="H168" s="711" t="s">
        <v>1451</v>
      </c>
      <c r="I168" s="714" t="s">
        <v>85</v>
      </c>
      <c r="J168" s="714" t="s">
        <v>86</v>
      </c>
      <c r="K168" s="715" t="s">
        <v>1442</v>
      </c>
      <c r="L168" s="715" t="s">
        <v>1443</v>
      </c>
      <c r="M168" s="716">
        <v>45748</v>
      </c>
      <c r="N168" s="716" t="s">
        <v>156</v>
      </c>
      <c r="O168" s="721">
        <v>0</v>
      </c>
      <c r="P168" s="721">
        <v>1</v>
      </c>
      <c r="Q168" s="721">
        <v>1</v>
      </c>
      <c r="R168" s="734">
        <v>1</v>
      </c>
      <c r="S168" s="633" t="s">
        <v>90</v>
      </c>
      <c r="T168" s="708">
        <v>7223481.9000000004</v>
      </c>
      <c r="U168" s="639" t="s">
        <v>1369</v>
      </c>
      <c r="V168" s="640" t="s">
        <v>1274</v>
      </c>
      <c r="W168" s="641">
        <v>78221623.335000008</v>
      </c>
      <c r="X168" s="308" t="s">
        <v>138</v>
      </c>
      <c r="Y168" s="308" t="s">
        <v>91</v>
      </c>
      <c r="Z168" s="308" t="s">
        <v>139</v>
      </c>
      <c r="AA168" s="332" t="s">
        <v>91</v>
      </c>
      <c r="AB168" s="615"/>
      <c r="AC168" s="112"/>
      <c r="AD168" s="602" t="s">
        <v>101</v>
      </c>
      <c r="AE168" s="241" t="s">
        <v>102</v>
      </c>
      <c r="AF168" s="145" t="s">
        <v>315</v>
      </c>
      <c r="AG168" s="242" t="s">
        <v>91</v>
      </c>
      <c r="AH168" s="242" t="s">
        <v>91</v>
      </c>
      <c r="AI168" s="80" t="s">
        <v>141</v>
      </c>
      <c r="AJ168" s="259">
        <v>0</v>
      </c>
      <c r="AK168" s="259">
        <v>0</v>
      </c>
      <c r="AL168" s="345">
        <v>221629700</v>
      </c>
      <c r="AM168" s="345">
        <v>186714620</v>
      </c>
      <c r="AN168" s="345">
        <v>18160453</v>
      </c>
      <c r="AO168" s="653"/>
      <c r="AP168" s="971">
        <v>1</v>
      </c>
      <c r="AQ168" s="972">
        <v>1</v>
      </c>
      <c r="AR168" s="973" t="s">
        <v>95</v>
      </c>
      <c r="AS168" s="978" t="s">
        <v>1452</v>
      </c>
      <c r="AT168" s="978" t="s">
        <v>1453</v>
      </c>
      <c r="AU168" s="978" t="s">
        <v>91</v>
      </c>
      <c r="AV168" s="975" t="s">
        <v>98</v>
      </c>
      <c r="AW168" s="421">
        <v>172569500</v>
      </c>
      <c r="AX168" s="422">
        <v>28761583.329999998</v>
      </c>
      <c r="AY168" s="403">
        <v>221629700</v>
      </c>
      <c r="AZ168" s="404">
        <v>186477558</v>
      </c>
      <c r="BA168" s="405">
        <v>72987111</v>
      </c>
      <c r="BB168" s="719"/>
      <c r="BC168" s="950">
        <v>1</v>
      </c>
      <c r="BD168" s="927">
        <v>1</v>
      </c>
      <c r="BE168" s="928" t="s">
        <v>95</v>
      </c>
      <c r="BF168" s="952" t="s">
        <v>1454</v>
      </c>
      <c r="BG168" s="953" t="s">
        <v>1455</v>
      </c>
      <c r="BH168" s="938" t="s">
        <v>91</v>
      </c>
      <c r="BI168" s="932" t="s">
        <v>98</v>
      </c>
      <c r="BJ168" s="617">
        <v>8896134</v>
      </c>
      <c r="BK168" s="609">
        <v>6672100.5</v>
      </c>
      <c r="BL168" s="609">
        <f t="shared" si="63"/>
        <v>78221623.335000008</v>
      </c>
      <c r="BM168" s="609">
        <v>72632640</v>
      </c>
      <c r="BN168" s="609">
        <v>50186346.5</v>
      </c>
      <c r="BP168" s="435">
        <v>1</v>
      </c>
      <c r="BQ168" s="1039">
        <f>+IF(BP168=0,"No Aplica",IF(BP168/R168&gt;=100%,100%,BP168/R168))</f>
        <v>1</v>
      </c>
      <c r="BR168" s="903" t="str">
        <f t="shared" ref="BR168:BR173" si="81">IF(ISTEXT(BQ168),"No reporta avance en el periodo",IF(BQ168&lt;=69%,"Avance insuficiente",IF(BQ168&gt;95%,"Avance satisfactorio",IF(BQ168&gt;70%,"Avance suficiente",IF(BQ168&lt;94%,"Avance suficiente",0)))))</f>
        <v>Avance satisfactorio</v>
      </c>
      <c r="BS168" s="676" t="s">
        <v>1456</v>
      </c>
      <c r="BT168" s="676" t="s">
        <v>1457</v>
      </c>
      <c r="BU168" s="300" t="s">
        <v>91</v>
      </c>
      <c r="BV168" s="904" t="str">
        <f t="shared" ref="BV168:BV173" si="82">IF(BP168&lt;1%,"Sin iniciar",IF(BP168&gt;=G168,"Terminado","En gestión"))</f>
        <v>Terminado</v>
      </c>
    </row>
    <row r="169" spans="1:74" s="611" customFormat="1" ht="50.15" customHeight="1">
      <c r="A169" s="585"/>
      <c r="B169" s="710" t="s">
        <v>1364</v>
      </c>
      <c r="C169" s="587" t="s">
        <v>1458</v>
      </c>
      <c r="D169" s="711" t="s">
        <v>133</v>
      </c>
      <c r="E169" s="712" t="s">
        <v>1406</v>
      </c>
      <c r="F169" s="711" t="s">
        <v>83</v>
      </c>
      <c r="G169" s="720">
        <v>1</v>
      </c>
      <c r="H169" s="711" t="s">
        <v>1459</v>
      </c>
      <c r="I169" s="714" t="s">
        <v>85</v>
      </c>
      <c r="J169" s="714" t="s">
        <v>86</v>
      </c>
      <c r="K169" s="715" t="s">
        <v>1442</v>
      </c>
      <c r="L169" s="715" t="s">
        <v>1443</v>
      </c>
      <c r="M169" s="716">
        <v>45748</v>
      </c>
      <c r="N169" s="716" t="s">
        <v>156</v>
      </c>
      <c r="O169" s="721">
        <v>0</v>
      </c>
      <c r="P169" s="721">
        <v>1</v>
      </c>
      <c r="Q169" s="721">
        <v>1</v>
      </c>
      <c r="R169" s="734">
        <v>1</v>
      </c>
      <c r="S169" s="633" t="s">
        <v>90</v>
      </c>
      <c r="T169" s="708">
        <v>7223481.9000000004</v>
      </c>
      <c r="U169" s="639" t="s">
        <v>1460</v>
      </c>
      <c r="V169" s="640" t="s">
        <v>1373</v>
      </c>
      <c r="W169" s="641">
        <v>28589000</v>
      </c>
      <c r="X169" s="308" t="s">
        <v>138</v>
      </c>
      <c r="Y169" s="308" t="s">
        <v>91</v>
      </c>
      <c r="Z169" s="308" t="s">
        <v>139</v>
      </c>
      <c r="AA169" s="332" t="s">
        <v>91</v>
      </c>
      <c r="AB169" s="615"/>
      <c r="AC169" s="112"/>
      <c r="AD169" s="602" t="s">
        <v>101</v>
      </c>
      <c r="AE169" s="241" t="s">
        <v>102</v>
      </c>
      <c r="AF169" s="145" t="s">
        <v>315</v>
      </c>
      <c r="AG169" s="242" t="s">
        <v>91</v>
      </c>
      <c r="AH169" s="242" t="s">
        <v>91</v>
      </c>
      <c r="AI169" s="80" t="s">
        <v>141</v>
      </c>
      <c r="AJ169" s="259">
        <v>0</v>
      </c>
      <c r="AK169" s="259">
        <v>0</v>
      </c>
      <c r="AL169" s="170" t="s">
        <v>780</v>
      </c>
      <c r="AM169" s="171" t="s">
        <v>781</v>
      </c>
      <c r="AN169" s="171" t="s">
        <v>781</v>
      </c>
      <c r="AO169" s="653"/>
      <c r="AP169" s="971">
        <v>1</v>
      </c>
      <c r="AQ169" s="972">
        <v>1</v>
      </c>
      <c r="AR169" s="973" t="s">
        <v>95</v>
      </c>
      <c r="AS169" s="974" t="s">
        <v>1461</v>
      </c>
      <c r="AT169" s="1013" t="s">
        <v>1462</v>
      </c>
      <c r="AU169" s="978" t="s">
        <v>91</v>
      </c>
      <c r="AV169" s="975" t="s">
        <v>98</v>
      </c>
      <c r="AW169" s="421">
        <v>25990000</v>
      </c>
      <c r="AX169" s="422">
        <v>4331666.67</v>
      </c>
      <c r="AY169" s="330">
        <v>0</v>
      </c>
      <c r="AZ169" s="330">
        <v>0</v>
      </c>
      <c r="BA169" s="330">
        <v>0</v>
      </c>
      <c r="BB169" s="719"/>
      <c r="BC169" s="950">
        <v>1</v>
      </c>
      <c r="BD169" s="927">
        <v>1</v>
      </c>
      <c r="BE169" s="928" t="s">
        <v>95</v>
      </c>
      <c r="BF169" s="930" t="s">
        <v>1463</v>
      </c>
      <c r="BG169" s="930" t="s">
        <v>1464</v>
      </c>
      <c r="BH169" s="938" t="s">
        <v>91</v>
      </c>
      <c r="BI169" s="932" t="s">
        <v>98</v>
      </c>
      <c r="BJ169" s="617">
        <v>26297148</v>
      </c>
      <c r="BK169" s="609">
        <v>19722861</v>
      </c>
      <c r="BL169" s="609">
        <f t="shared" si="63"/>
        <v>28589000</v>
      </c>
      <c r="BM169" s="609">
        <v>25990000</v>
      </c>
      <c r="BN169" s="609">
        <v>18193000</v>
      </c>
      <c r="BP169" s="435">
        <v>1</v>
      </c>
      <c r="BQ169" s="1039">
        <f>+IF(BP169=0,"No Aplica",IF(BP169/G169&gt;=100%,100%,BP169/G169))</f>
        <v>1</v>
      </c>
      <c r="BR169" s="903" t="str">
        <f t="shared" si="81"/>
        <v>Avance satisfactorio</v>
      </c>
      <c r="BS169" s="676" t="s">
        <v>1465</v>
      </c>
      <c r="BT169" s="676" t="s">
        <v>1466</v>
      </c>
      <c r="BU169" s="300" t="s">
        <v>91</v>
      </c>
      <c r="BV169" s="904" t="str">
        <f t="shared" si="82"/>
        <v>Terminado</v>
      </c>
    </row>
    <row r="170" spans="1:74" s="611" customFormat="1" ht="50.15" customHeight="1">
      <c r="A170" s="585"/>
      <c r="B170" s="710" t="s">
        <v>1364</v>
      </c>
      <c r="C170" s="587" t="s">
        <v>1467</v>
      </c>
      <c r="D170" s="711" t="s">
        <v>133</v>
      </c>
      <c r="E170" s="712" t="s">
        <v>1406</v>
      </c>
      <c r="F170" s="711" t="s">
        <v>290</v>
      </c>
      <c r="G170" s="713">
        <v>6</v>
      </c>
      <c r="H170" s="711" t="s">
        <v>1468</v>
      </c>
      <c r="I170" s="714" t="s">
        <v>85</v>
      </c>
      <c r="J170" s="714" t="s">
        <v>153</v>
      </c>
      <c r="K170" s="715" t="s">
        <v>1469</v>
      </c>
      <c r="L170" s="715" t="s">
        <v>1470</v>
      </c>
      <c r="M170" s="716">
        <v>45748</v>
      </c>
      <c r="N170" s="716" t="s">
        <v>156</v>
      </c>
      <c r="O170" s="717">
        <v>0</v>
      </c>
      <c r="P170" s="717">
        <v>3</v>
      </c>
      <c r="Q170" s="717">
        <v>0</v>
      </c>
      <c r="R170" s="718">
        <v>6</v>
      </c>
      <c r="S170" s="633" t="s">
        <v>90</v>
      </c>
      <c r="T170" s="708">
        <v>44279968.499999993</v>
      </c>
      <c r="U170" s="639" t="s">
        <v>91</v>
      </c>
      <c r="V170" s="639" t="s">
        <v>91</v>
      </c>
      <c r="W170" s="659">
        <v>0</v>
      </c>
      <c r="X170" s="308" t="s">
        <v>138</v>
      </c>
      <c r="Y170" s="308" t="s">
        <v>91</v>
      </c>
      <c r="Z170" s="308" t="s">
        <v>139</v>
      </c>
      <c r="AA170" s="332" t="s">
        <v>91</v>
      </c>
      <c r="AB170" s="601"/>
      <c r="AC170" s="113"/>
      <c r="AD170" s="602" t="s">
        <v>101</v>
      </c>
      <c r="AE170" s="241" t="s">
        <v>102</v>
      </c>
      <c r="AF170" s="145" t="s">
        <v>315</v>
      </c>
      <c r="AG170" s="242" t="s">
        <v>91</v>
      </c>
      <c r="AH170" s="242" t="s">
        <v>91</v>
      </c>
      <c r="AI170" s="80" t="s">
        <v>141</v>
      </c>
      <c r="AJ170" s="259">
        <v>0</v>
      </c>
      <c r="AK170" s="259">
        <v>0</v>
      </c>
      <c r="AL170" s="168" t="s">
        <v>780</v>
      </c>
      <c r="AM170" s="169" t="s">
        <v>781</v>
      </c>
      <c r="AN170" s="169" t="s">
        <v>781</v>
      </c>
      <c r="AO170" s="653"/>
      <c r="AP170" s="1012">
        <v>3</v>
      </c>
      <c r="AQ170" s="972">
        <v>1</v>
      </c>
      <c r="AR170" s="973" t="s">
        <v>95</v>
      </c>
      <c r="AS170" s="974" t="s">
        <v>1471</v>
      </c>
      <c r="AT170" s="974" t="s">
        <v>1472</v>
      </c>
      <c r="AU170" s="978" t="s">
        <v>91</v>
      </c>
      <c r="AV170" s="975" t="s">
        <v>98</v>
      </c>
      <c r="AW170" s="330">
        <v>0</v>
      </c>
      <c r="AX170" s="330">
        <v>0</v>
      </c>
      <c r="AY170" s="330">
        <v>0</v>
      </c>
      <c r="AZ170" s="330">
        <v>0</v>
      </c>
      <c r="BA170" s="330">
        <v>0</v>
      </c>
      <c r="BB170" s="719"/>
      <c r="BC170" s="950"/>
      <c r="BD170" s="927" t="s">
        <v>101</v>
      </c>
      <c r="BE170" s="928" t="s">
        <v>102</v>
      </c>
      <c r="BF170" s="930" t="s">
        <v>1473</v>
      </c>
      <c r="BG170" s="938" t="s">
        <v>91</v>
      </c>
      <c r="BH170" s="938" t="s">
        <v>91</v>
      </c>
      <c r="BI170" s="932" t="s">
        <v>98</v>
      </c>
      <c r="BJ170" s="617">
        <v>0</v>
      </c>
      <c r="BK170" s="609">
        <v>0</v>
      </c>
      <c r="BL170" s="609">
        <f t="shared" si="63"/>
        <v>0</v>
      </c>
      <c r="BM170" s="609">
        <v>0</v>
      </c>
      <c r="BN170" s="609">
        <v>0</v>
      </c>
      <c r="BP170" s="1046">
        <v>6</v>
      </c>
      <c r="BQ170" s="1039">
        <f>+IF(BP170=0,"No Aplica",IF(BP170/G170&gt;=100%,100%,BP170/G170))</f>
        <v>1</v>
      </c>
      <c r="BR170" s="903" t="str">
        <f t="shared" si="81"/>
        <v>Avance satisfactorio</v>
      </c>
      <c r="BS170" s="676" t="s">
        <v>1474</v>
      </c>
      <c r="BT170" s="676" t="s">
        <v>1475</v>
      </c>
      <c r="BU170" s="300" t="s">
        <v>91</v>
      </c>
      <c r="BV170" s="904" t="str">
        <f t="shared" si="82"/>
        <v>Terminado</v>
      </c>
    </row>
    <row r="171" spans="1:74" s="611" customFormat="1" ht="50.15" customHeight="1">
      <c r="A171" s="585"/>
      <c r="B171" s="710" t="s">
        <v>1364</v>
      </c>
      <c r="C171" s="587" t="s">
        <v>1476</v>
      </c>
      <c r="D171" s="711" t="s">
        <v>133</v>
      </c>
      <c r="E171" s="712" t="s">
        <v>1406</v>
      </c>
      <c r="F171" s="711" t="s">
        <v>1321</v>
      </c>
      <c r="G171" s="720">
        <v>1</v>
      </c>
      <c r="H171" s="711" t="s">
        <v>1477</v>
      </c>
      <c r="I171" s="714" t="s">
        <v>85</v>
      </c>
      <c r="J171" s="714" t="s">
        <v>86</v>
      </c>
      <c r="K171" s="715" t="s">
        <v>1478</v>
      </c>
      <c r="L171" s="715" t="s">
        <v>1479</v>
      </c>
      <c r="M171" s="716">
        <v>45748</v>
      </c>
      <c r="N171" s="716" t="s">
        <v>156</v>
      </c>
      <c r="O171" s="722">
        <v>0</v>
      </c>
      <c r="P171" s="722">
        <v>1</v>
      </c>
      <c r="Q171" s="722">
        <v>1</v>
      </c>
      <c r="R171" s="725">
        <v>1</v>
      </c>
      <c r="S171" s="633" t="s">
        <v>90</v>
      </c>
      <c r="T171" s="708">
        <v>7223481.9000000004</v>
      </c>
      <c r="U171" s="639" t="s">
        <v>91</v>
      </c>
      <c r="V171" s="639" t="s">
        <v>91</v>
      </c>
      <c r="W171" s="659">
        <v>0</v>
      </c>
      <c r="X171" s="308" t="s">
        <v>138</v>
      </c>
      <c r="Y171" s="308" t="s">
        <v>91</v>
      </c>
      <c r="Z171" s="308" t="s">
        <v>139</v>
      </c>
      <c r="AA171" s="332" t="s">
        <v>1410</v>
      </c>
      <c r="AB171" s="601"/>
      <c r="AC171" s="112"/>
      <c r="AD171" s="602" t="s">
        <v>101</v>
      </c>
      <c r="AE171" s="241" t="s">
        <v>102</v>
      </c>
      <c r="AF171" s="145" t="s">
        <v>315</v>
      </c>
      <c r="AG171" s="242" t="s">
        <v>91</v>
      </c>
      <c r="AH171" s="242" t="s">
        <v>91</v>
      </c>
      <c r="AI171" s="80" t="s">
        <v>141</v>
      </c>
      <c r="AJ171" s="259">
        <v>0</v>
      </c>
      <c r="AK171" s="259">
        <v>0</v>
      </c>
      <c r="AL171" s="345" t="s">
        <v>780</v>
      </c>
      <c r="AM171" s="345" t="s">
        <v>781</v>
      </c>
      <c r="AN171" s="345" t="s">
        <v>781</v>
      </c>
      <c r="AO171" s="653"/>
      <c r="AP171" s="971">
        <v>0</v>
      </c>
      <c r="AQ171" s="972">
        <v>0</v>
      </c>
      <c r="AR171" s="973" t="s">
        <v>102</v>
      </c>
      <c r="AS171" s="992" t="s">
        <v>91</v>
      </c>
      <c r="AT171" s="992" t="s">
        <v>91</v>
      </c>
      <c r="AU171" s="992" t="s">
        <v>1480</v>
      </c>
      <c r="AV171" s="975" t="s">
        <v>141</v>
      </c>
      <c r="AW171" s="330">
        <v>0</v>
      </c>
      <c r="AX171" s="330">
        <v>0</v>
      </c>
      <c r="AY171" s="330">
        <v>0</v>
      </c>
      <c r="AZ171" s="330">
        <v>0</v>
      </c>
      <c r="BA171" s="330">
        <v>0</v>
      </c>
      <c r="BB171" s="719"/>
      <c r="BC171" s="950"/>
      <c r="BD171" s="927" t="s">
        <v>101</v>
      </c>
      <c r="BE171" s="928" t="s">
        <v>102</v>
      </c>
      <c r="BF171" s="938" t="s">
        <v>91</v>
      </c>
      <c r="BG171" s="938" t="s">
        <v>91</v>
      </c>
      <c r="BH171" s="930" t="s">
        <v>1481</v>
      </c>
      <c r="BI171" s="932" t="s">
        <v>141</v>
      </c>
      <c r="BJ171" s="617">
        <v>24496527</v>
      </c>
      <c r="BK171" s="609">
        <v>18372394.800000001</v>
      </c>
      <c r="BL171" s="609">
        <f t="shared" si="63"/>
        <v>0</v>
      </c>
      <c r="BM171" s="609">
        <v>0</v>
      </c>
      <c r="BN171" s="609">
        <v>0</v>
      </c>
      <c r="BP171" s="905"/>
      <c r="BQ171" s="1039" t="str">
        <f t="shared" ref="BQ171" si="83">+IF(AP171=0,"No Aplica",IF(BP171/AP171&gt;=100%,100%,BC171/AP171))</f>
        <v>No Aplica</v>
      </c>
      <c r="BR171" s="903" t="s">
        <v>102</v>
      </c>
      <c r="BS171" s="676" t="s">
        <v>1415</v>
      </c>
      <c r="BT171" s="676" t="s">
        <v>91</v>
      </c>
      <c r="BU171" s="676" t="s">
        <v>2657</v>
      </c>
      <c r="BV171" s="904" t="s">
        <v>100</v>
      </c>
    </row>
    <row r="172" spans="1:74" s="611" customFormat="1" ht="50.15" customHeight="1">
      <c r="A172" s="585"/>
      <c r="B172" s="710" t="s">
        <v>1364</v>
      </c>
      <c r="C172" s="587" t="s">
        <v>1482</v>
      </c>
      <c r="D172" s="711" t="s">
        <v>133</v>
      </c>
      <c r="E172" s="712" t="s">
        <v>1406</v>
      </c>
      <c r="F172" s="711" t="s">
        <v>1321</v>
      </c>
      <c r="G172" s="720">
        <v>1</v>
      </c>
      <c r="H172" s="711" t="s">
        <v>1483</v>
      </c>
      <c r="I172" s="714" t="s">
        <v>85</v>
      </c>
      <c r="J172" s="714" t="s">
        <v>86</v>
      </c>
      <c r="K172" s="715" t="s">
        <v>1484</v>
      </c>
      <c r="L172" s="715" t="s">
        <v>1485</v>
      </c>
      <c r="M172" s="716">
        <v>45718</v>
      </c>
      <c r="N172" s="716" t="s">
        <v>156</v>
      </c>
      <c r="O172" s="722">
        <v>1</v>
      </c>
      <c r="P172" s="722">
        <v>1</v>
      </c>
      <c r="Q172" s="722">
        <v>1</v>
      </c>
      <c r="R172" s="725">
        <v>1</v>
      </c>
      <c r="S172" s="633" t="s">
        <v>90</v>
      </c>
      <c r="T172" s="708">
        <v>35314800.400000006</v>
      </c>
      <c r="U172" s="639" t="s">
        <v>109</v>
      </c>
      <c r="V172" s="640" t="s">
        <v>1373</v>
      </c>
      <c r="W172" s="641">
        <v>17024510.004000001</v>
      </c>
      <c r="X172" s="308" t="s">
        <v>138</v>
      </c>
      <c r="Y172" s="308" t="s">
        <v>91</v>
      </c>
      <c r="Z172" s="308" t="s">
        <v>139</v>
      </c>
      <c r="AA172" s="332" t="s">
        <v>1410</v>
      </c>
      <c r="AB172" s="615"/>
      <c r="AC172" s="112">
        <v>1</v>
      </c>
      <c r="AD172" s="602">
        <v>1</v>
      </c>
      <c r="AE172" s="241" t="s">
        <v>95</v>
      </c>
      <c r="AF172" s="145" t="s">
        <v>1486</v>
      </c>
      <c r="AG172" s="380" t="s">
        <v>1487</v>
      </c>
      <c r="AH172" s="242" t="s">
        <v>91</v>
      </c>
      <c r="AI172" s="80" t="s">
        <v>98</v>
      </c>
      <c r="AJ172" s="259">
        <v>35314800.400000006</v>
      </c>
      <c r="AK172" s="155">
        <v>8828700.1000000015</v>
      </c>
      <c r="AL172" s="345">
        <v>329662472</v>
      </c>
      <c r="AM172" s="345">
        <v>143451198</v>
      </c>
      <c r="AN172" s="345">
        <v>9321534</v>
      </c>
      <c r="AO172" s="653"/>
      <c r="AP172" s="971">
        <v>1</v>
      </c>
      <c r="AQ172" s="972">
        <v>1</v>
      </c>
      <c r="AR172" s="973" t="s">
        <v>95</v>
      </c>
      <c r="AS172" s="974" t="s">
        <v>1488</v>
      </c>
      <c r="AT172" s="974" t="s">
        <v>1489</v>
      </c>
      <c r="AU172" s="974" t="s">
        <v>91</v>
      </c>
      <c r="AV172" s="975" t="s">
        <v>98</v>
      </c>
      <c r="AW172" s="421">
        <v>492500000</v>
      </c>
      <c r="AX172" s="422">
        <v>82083333.329999998</v>
      </c>
      <c r="AY172" s="403">
        <v>329662472</v>
      </c>
      <c r="AZ172" s="404">
        <v>153879059</v>
      </c>
      <c r="BA172" s="405">
        <v>52890156</v>
      </c>
      <c r="BB172" s="719"/>
      <c r="BC172" s="926">
        <v>1</v>
      </c>
      <c r="BD172" s="927">
        <v>1</v>
      </c>
      <c r="BE172" s="928" t="s">
        <v>95</v>
      </c>
      <c r="BF172" s="954" t="s">
        <v>1490</v>
      </c>
      <c r="BG172" s="938" t="s">
        <v>91</v>
      </c>
      <c r="BH172" s="938" t="s">
        <v>91</v>
      </c>
      <c r="BI172" s="932" t="s">
        <v>98</v>
      </c>
      <c r="BJ172" s="617">
        <v>10394280</v>
      </c>
      <c r="BK172" s="609">
        <v>7795710</v>
      </c>
      <c r="BL172" s="609">
        <f t="shared" si="63"/>
        <v>17024510.004000001</v>
      </c>
      <c r="BM172" s="609">
        <v>9185184</v>
      </c>
      <c r="BN172" s="609">
        <v>6093999.5999999996</v>
      </c>
      <c r="BP172" s="435">
        <v>1</v>
      </c>
      <c r="BQ172" s="1039">
        <f t="shared" ref="BQ172:BQ173" si="84">+IF(BP172=0,"No Aplica",IF(BP172/R172&gt;=100%,100%,BP172/R172))</f>
        <v>1</v>
      </c>
      <c r="BR172" s="903" t="str">
        <f t="shared" si="81"/>
        <v>Avance satisfactorio</v>
      </c>
      <c r="BS172" s="676" t="s">
        <v>1491</v>
      </c>
      <c r="BT172" s="676" t="s">
        <v>1492</v>
      </c>
      <c r="BU172" s="300" t="s">
        <v>91</v>
      </c>
      <c r="BV172" s="904" t="str">
        <f t="shared" si="82"/>
        <v>Terminado</v>
      </c>
    </row>
    <row r="173" spans="1:74" s="611" customFormat="1" ht="50.15" customHeight="1">
      <c r="A173" s="585"/>
      <c r="B173" s="1204" t="s">
        <v>1364</v>
      </c>
      <c r="C173" s="1107" t="s">
        <v>1493</v>
      </c>
      <c r="D173" s="1206" t="s">
        <v>133</v>
      </c>
      <c r="E173" s="1206" t="s">
        <v>1406</v>
      </c>
      <c r="F173" s="1206" t="s">
        <v>1321</v>
      </c>
      <c r="G173" s="1358">
        <v>1</v>
      </c>
      <c r="H173" s="1206" t="s">
        <v>1494</v>
      </c>
      <c r="I173" s="1210" t="s">
        <v>85</v>
      </c>
      <c r="J173" s="1210" t="s">
        <v>153</v>
      </c>
      <c r="K173" s="1206" t="s">
        <v>1495</v>
      </c>
      <c r="L173" s="1206" t="s">
        <v>1496</v>
      </c>
      <c r="M173" s="1225">
        <v>45931</v>
      </c>
      <c r="N173" s="1225" t="s">
        <v>156</v>
      </c>
      <c r="O173" s="1356">
        <v>0</v>
      </c>
      <c r="P173" s="1356">
        <v>0</v>
      </c>
      <c r="Q173" s="1356">
        <v>0</v>
      </c>
      <c r="R173" s="1360">
        <v>1</v>
      </c>
      <c r="S173" s="1222" t="s">
        <v>90</v>
      </c>
      <c r="T173" s="1362">
        <v>17232689.699999999</v>
      </c>
      <c r="U173" s="1224" t="s">
        <v>109</v>
      </c>
      <c r="V173" s="640" t="s">
        <v>1159</v>
      </c>
      <c r="W173" s="641">
        <v>37601416.662581541</v>
      </c>
      <c r="X173" s="1212" t="s">
        <v>138</v>
      </c>
      <c r="Y173" s="1212" t="s">
        <v>91</v>
      </c>
      <c r="Z173" s="1212" t="s">
        <v>139</v>
      </c>
      <c r="AA173" s="1214" t="s">
        <v>1410</v>
      </c>
      <c r="AB173" s="615"/>
      <c r="AC173" s="1133"/>
      <c r="AD173" s="1164" t="s">
        <v>101</v>
      </c>
      <c r="AE173" s="1166" t="s">
        <v>102</v>
      </c>
      <c r="AF173" s="1168" t="s">
        <v>1171</v>
      </c>
      <c r="AG173" s="1168" t="s">
        <v>91</v>
      </c>
      <c r="AH173" s="1170" t="s">
        <v>91</v>
      </c>
      <c r="AI173" s="1098" t="s">
        <v>141</v>
      </c>
      <c r="AJ173" s="1160">
        <v>0</v>
      </c>
      <c r="AK173" s="1160">
        <v>0</v>
      </c>
      <c r="AL173" s="1146">
        <v>329662472</v>
      </c>
      <c r="AM173" s="1146">
        <v>143451198</v>
      </c>
      <c r="AN173" s="1146">
        <v>9321534</v>
      </c>
      <c r="AO173" s="653"/>
      <c r="AP173" s="1162"/>
      <c r="AQ173" s="1150" t="s">
        <v>101</v>
      </c>
      <c r="AR173" s="1152" t="s">
        <v>102</v>
      </c>
      <c r="AS173" s="1154" t="s">
        <v>552</v>
      </c>
      <c r="AT173" s="1154" t="s">
        <v>91</v>
      </c>
      <c r="AU173" s="1156" t="s">
        <v>91</v>
      </c>
      <c r="AV173" s="1158" t="s">
        <v>141</v>
      </c>
      <c r="AW173" s="1160">
        <v>212588263</v>
      </c>
      <c r="AX173" s="1160">
        <v>35431377.170000002</v>
      </c>
      <c r="AY173" s="1146">
        <v>329662472</v>
      </c>
      <c r="AZ173" s="1146">
        <v>153879059</v>
      </c>
      <c r="BA173" s="1146">
        <v>52890156</v>
      </c>
      <c r="BB173" s="736"/>
      <c r="BC173" s="1195"/>
      <c r="BD173" s="1182" t="s">
        <v>101</v>
      </c>
      <c r="BE173" s="1184" t="s">
        <v>102</v>
      </c>
      <c r="BF173" s="1407" t="s">
        <v>552</v>
      </c>
      <c r="BG173" s="1407" t="s">
        <v>91</v>
      </c>
      <c r="BH173" s="1407" t="s">
        <v>91</v>
      </c>
      <c r="BI173" s="1189" t="s">
        <v>141</v>
      </c>
      <c r="BJ173" s="1363">
        <v>13604270</v>
      </c>
      <c r="BK173" s="1227">
        <v>0</v>
      </c>
      <c r="BL173" s="609">
        <f t="shared" si="63"/>
        <v>37601416.662581541</v>
      </c>
      <c r="BM173" s="609">
        <v>37601416.5</v>
      </c>
      <c r="BN173" s="609">
        <v>22807416.5</v>
      </c>
      <c r="BP173" s="1550">
        <v>1</v>
      </c>
      <c r="BQ173" s="1547">
        <f t="shared" si="84"/>
        <v>1</v>
      </c>
      <c r="BR173" s="1552" t="str">
        <f t="shared" si="81"/>
        <v>Avance satisfactorio</v>
      </c>
      <c r="BS173" s="1500" t="s">
        <v>1497</v>
      </c>
      <c r="BT173" s="1500" t="s">
        <v>1498</v>
      </c>
      <c r="BU173" s="1539" t="s">
        <v>91</v>
      </c>
      <c r="BV173" s="1544" t="str">
        <f t="shared" si="82"/>
        <v>Terminado</v>
      </c>
    </row>
    <row r="174" spans="1:74" s="611" customFormat="1" ht="50.15" customHeight="1">
      <c r="A174" s="585"/>
      <c r="B174" s="1205"/>
      <c r="C174" s="1108"/>
      <c r="D174" s="1207"/>
      <c r="E174" s="1207"/>
      <c r="F174" s="1207"/>
      <c r="G174" s="1359"/>
      <c r="H174" s="1207"/>
      <c r="I174" s="1211"/>
      <c r="J174" s="1211"/>
      <c r="K174" s="1207"/>
      <c r="L174" s="1207"/>
      <c r="M174" s="1226"/>
      <c r="N174" s="1226"/>
      <c r="O174" s="1357"/>
      <c r="P174" s="1357"/>
      <c r="Q174" s="1357"/>
      <c r="R174" s="1361"/>
      <c r="S174" s="1222"/>
      <c r="T174" s="1362"/>
      <c r="U174" s="1224"/>
      <c r="V174" s="640" t="s">
        <v>1274</v>
      </c>
      <c r="W174" s="641">
        <v>153901133</v>
      </c>
      <c r="X174" s="1213"/>
      <c r="Y174" s="1213"/>
      <c r="Z174" s="1213"/>
      <c r="AA174" s="1215"/>
      <c r="AB174" s="615"/>
      <c r="AC174" s="1134"/>
      <c r="AD174" s="1165"/>
      <c r="AE174" s="1167"/>
      <c r="AF174" s="1169"/>
      <c r="AG174" s="1169"/>
      <c r="AH174" s="1171"/>
      <c r="AI174" s="1099"/>
      <c r="AJ174" s="1161"/>
      <c r="AK174" s="1161"/>
      <c r="AL174" s="1147"/>
      <c r="AM174" s="1147"/>
      <c r="AN174" s="1147"/>
      <c r="AO174" s="653"/>
      <c r="AP174" s="1163"/>
      <c r="AQ174" s="1151"/>
      <c r="AR174" s="1153"/>
      <c r="AS174" s="1155"/>
      <c r="AT174" s="1155"/>
      <c r="AU174" s="1157"/>
      <c r="AV174" s="1159"/>
      <c r="AW174" s="1161"/>
      <c r="AX174" s="1161"/>
      <c r="AY174" s="1147"/>
      <c r="AZ174" s="1147"/>
      <c r="BA174" s="1147"/>
      <c r="BB174" s="736"/>
      <c r="BC174" s="1196"/>
      <c r="BD174" s="1183"/>
      <c r="BE174" s="1185"/>
      <c r="BF174" s="1409"/>
      <c r="BG174" s="1409"/>
      <c r="BH174" s="1409"/>
      <c r="BI174" s="1190"/>
      <c r="BJ174" s="1364"/>
      <c r="BK174" s="1228"/>
      <c r="BL174" s="609">
        <f t="shared" si="63"/>
        <v>153901133</v>
      </c>
      <c r="BM174" s="609">
        <v>104488848.63980852</v>
      </c>
      <c r="BN174" s="609">
        <v>55170241.174862012</v>
      </c>
      <c r="BP174" s="1551"/>
      <c r="BQ174" s="1548"/>
      <c r="BR174" s="1553"/>
      <c r="BS174" s="1501"/>
      <c r="BT174" s="1501"/>
      <c r="BU174" s="1540"/>
      <c r="BV174" s="1545"/>
    </row>
    <row r="175" spans="1:74" s="611" customFormat="1" ht="50.15" customHeight="1">
      <c r="A175" s="585"/>
      <c r="B175" s="710" t="s">
        <v>1364</v>
      </c>
      <c r="C175" s="587" t="s">
        <v>1499</v>
      </c>
      <c r="D175" s="711" t="s">
        <v>133</v>
      </c>
      <c r="E175" s="712" t="s">
        <v>1406</v>
      </c>
      <c r="F175" s="711" t="s">
        <v>1321</v>
      </c>
      <c r="G175" s="720">
        <v>1</v>
      </c>
      <c r="H175" s="711" t="s">
        <v>1500</v>
      </c>
      <c r="I175" s="714" t="s">
        <v>85</v>
      </c>
      <c r="J175" s="714" t="s">
        <v>86</v>
      </c>
      <c r="K175" s="715" t="s">
        <v>1478</v>
      </c>
      <c r="L175" s="715" t="s">
        <v>1501</v>
      </c>
      <c r="M175" s="716">
        <v>45748</v>
      </c>
      <c r="N175" s="716" t="s">
        <v>156</v>
      </c>
      <c r="O175" s="722">
        <v>0</v>
      </c>
      <c r="P175" s="722">
        <v>1</v>
      </c>
      <c r="Q175" s="722">
        <v>1</v>
      </c>
      <c r="R175" s="725">
        <v>1</v>
      </c>
      <c r="S175" s="633" t="s">
        <v>90</v>
      </c>
      <c r="T175" s="708">
        <v>7223481.9000000004</v>
      </c>
      <c r="U175" s="639" t="s">
        <v>109</v>
      </c>
      <c r="V175" s="640" t="s">
        <v>1274</v>
      </c>
      <c r="W175" s="641">
        <v>70736793</v>
      </c>
      <c r="X175" s="826" t="s">
        <v>138</v>
      </c>
      <c r="Y175" s="826" t="s">
        <v>91</v>
      </c>
      <c r="Z175" s="826" t="s">
        <v>139</v>
      </c>
      <c r="AA175" s="827" t="s">
        <v>1410</v>
      </c>
      <c r="AB175" s="615"/>
      <c r="AC175" s="112"/>
      <c r="AD175" s="602" t="s">
        <v>101</v>
      </c>
      <c r="AE175" s="241" t="s">
        <v>102</v>
      </c>
      <c r="AF175" s="145" t="s">
        <v>315</v>
      </c>
      <c r="AG175" s="242" t="s">
        <v>91</v>
      </c>
      <c r="AH175" s="242" t="s">
        <v>91</v>
      </c>
      <c r="AI175" s="80" t="s">
        <v>141</v>
      </c>
      <c r="AJ175" s="259">
        <v>0</v>
      </c>
      <c r="AK175" s="259">
        <v>0</v>
      </c>
      <c r="AL175" s="345">
        <v>329662472</v>
      </c>
      <c r="AM175" s="345">
        <v>143451198</v>
      </c>
      <c r="AN175" s="345">
        <v>9321534</v>
      </c>
      <c r="AO175" s="653"/>
      <c r="AP175" s="971">
        <v>0</v>
      </c>
      <c r="AQ175" s="972">
        <v>0</v>
      </c>
      <c r="AR175" s="973" t="s">
        <v>102</v>
      </c>
      <c r="AS175" s="992" t="s">
        <v>91</v>
      </c>
      <c r="AT175" s="992" t="s">
        <v>91</v>
      </c>
      <c r="AU175" s="992" t="s">
        <v>1502</v>
      </c>
      <c r="AV175" s="975" t="s">
        <v>98</v>
      </c>
      <c r="AW175" s="421">
        <v>62019630</v>
      </c>
      <c r="AX175" s="422">
        <v>10336605</v>
      </c>
      <c r="AY175" s="403">
        <v>329662472</v>
      </c>
      <c r="AZ175" s="404">
        <v>153879059</v>
      </c>
      <c r="BA175" s="405">
        <v>52890156</v>
      </c>
      <c r="BB175" s="719"/>
      <c r="BC175" s="926">
        <v>1</v>
      </c>
      <c r="BD175" s="927">
        <v>1</v>
      </c>
      <c r="BE175" s="928" t="s">
        <v>95</v>
      </c>
      <c r="BF175" s="930" t="s">
        <v>2655</v>
      </c>
      <c r="BG175" s="930" t="s">
        <v>1504</v>
      </c>
      <c r="BH175" s="938" t="s">
        <v>91</v>
      </c>
      <c r="BI175" s="932" t="s">
        <v>98</v>
      </c>
      <c r="BJ175" s="617">
        <v>10394280</v>
      </c>
      <c r="BK175" s="609">
        <v>7795710</v>
      </c>
      <c r="BL175" s="609">
        <f t="shared" si="63"/>
        <v>70736793</v>
      </c>
      <c r="BM175" s="609">
        <v>62019630</v>
      </c>
      <c r="BN175" s="609">
        <v>44562252.609999999</v>
      </c>
      <c r="BP175" s="926">
        <v>1</v>
      </c>
      <c r="BQ175" s="927">
        <v>1</v>
      </c>
      <c r="BR175" s="928" t="s">
        <v>95</v>
      </c>
      <c r="BS175" s="676" t="s">
        <v>2656</v>
      </c>
      <c r="BT175" s="676" t="s">
        <v>91</v>
      </c>
      <c r="BU175" s="1073" t="s">
        <v>91</v>
      </c>
      <c r="BV175" s="904" t="s">
        <v>621</v>
      </c>
    </row>
    <row r="176" spans="1:74" s="611" customFormat="1" ht="50.15" customHeight="1">
      <c r="A176" s="585"/>
      <c r="B176" s="710" t="s">
        <v>1364</v>
      </c>
      <c r="C176" s="587" t="s">
        <v>1505</v>
      </c>
      <c r="D176" s="711" t="s">
        <v>133</v>
      </c>
      <c r="E176" s="712" t="s">
        <v>1406</v>
      </c>
      <c r="F176" s="711" t="s">
        <v>1321</v>
      </c>
      <c r="G176" s="720">
        <v>1</v>
      </c>
      <c r="H176" s="711" t="s">
        <v>1506</v>
      </c>
      <c r="I176" s="714" t="s">
        <v>85</v>
      </c>
      <c r="J176" s="714" t="s">
        <v>86</v>
      </c>
      <c r="K176" s="715" t="s">
        <v>1478</v>
      </c>
      <c r="L176" s="715" t="s">
        <v>1507</v>
      </c>
      <c r="M176" s="716">
        <v>45748</v>
      </c>
      <c r="N176" s="716" t="s">
        <v>156</v>
      </c>
      <c r="O176" s="722">
        <v>0</v>
      </c>
      <c r="P176" s="722">
        <v>1</v>
      </c>
      <c r="Q176" s="722">
        <v>1</v>
      </c>
      <c r="R176" s="725">
        <v>1</v>
      </c>
      <c r="S176" s="633" t="s">
        <v>90</v>
      </c>
      <c r="T176" s="708">
        <v>7223481.9000000004</v>
      </c>
      <c r="U176" s="639" t="s">
        <v>109</v>
      </c>
      <c r="V176" s="640" t="s">
        <v>1274</v>
      </c>
      <c r="W176" s="641">
        <v>35239910</v>
      </c>
      <c r="X176" s="308" t="s">
        <v>138</v>
      </c>
      <c r="Y176" s="308" t="s">
        <v>91</v>
      </c>
      <c r="Z176" s="308" t="s">
        <v>139</v>
      </c>
      <c r="AA176" s="332" t="s">
        <v>1410</v>
      </c>
      <c r="AB176" s="615"/>
      <c r="AC176" s="112"/>
      <c r="AD176" s="602" t="s">
        <v>101</v>
      </c>
      <c r="AE176" s="241" t="s">
        <v>102</v>
      </c>
      <c r="AF176" s="145" t="s">
        <v>315</v>
      </c>
      <c r="AG176" s="242" t="s">
        <v>91</v>
      </c>
      <c r="AH176" s="242" t="s">
        <v>91</v>
      </c>
      <c r="AI176" s="80" t="s">
        <v>141</v>
      </c>
      <c r="AJ176" s="259">
        <v>0</v>
      </c>
      <c r="AK176" s="259">
        <v>0</v>
      </c>
      <c r="AL176" s="345">
        <v>329662472</v>
      </c>
      <c r="AM176" s="345">
        <v>143451198</v>
      </c>
      <c r="AN176" s="345">
        <v>9321534</v>
      </c>
      <c r="AO176" s="603"/>
      <c r="AP176" s="971">
        <v>0</v>
      </c>
      <c r="AQ176" s="972">
        <v>0</v>
      </c>
      <c r="AR176" s="973" t="s">
        <v>102</v>
      </c>
      <c r="AS176" s="992" t="s">
        <v>91</v>
      </c>
      <c r="AT176" s="992" t="s">
        <v>91</v>
      </c>
      <c r="AU176" s="188" t="s">
        <v>1508</v>
      </c>
      <c r="AV176" s="975" t="s">
        <v>141</v>
      </c>
      <c r="AW176" s="421">
        <v>35239910</v>
      </c>
      <c r="AX176" s="422">
        <v>5873318.3300000001</v>
      </c>
      <c r="AY176" s="403">
        <v>329662472</v>
      </c>
      <c r="AZ176" s="404">
        <v>153879059</v>
      </c>
      <c r="BA176" s="405">
        <v>52890156</v>
      </c>
      <c r="BB176" s="719"/>
      <c r="BC176" s="955">
        <v>0</v>
      </c>
      <c r="BD176" s="927" t="s">
        <v>101</v>
      </c>
      <c r="BE176" s="928" t="s">
        <v>102</v>
      </c>
      <c r="BF176" s="1037" t="s">
        <v>1509</v>
      </c>
      <c r="BG176" s="938" t="s">
        <v>91</v>
      </c>
      <c r="BH176" s="938" t="s">
        <v>91</v>
      </c>
      <c r="BI176" s="932" t="s">
        <v>141</v>
      </c>
      <c r="BJ176" s="617">
        <v>28097770</v>
      </c>
      <c r="BK176" s="609">
        <v>21073327.199999999</v>
      </c>
      <c r="BL176" s="609">
        <f t="shared" si="63"/>
        <v>35239910</v>
      </c>
      <c r="BM176" s="609">
        <v>35038455.998899996</v>
      </c>
      <c r="BN176" s="609">
        <v>18114804.359534886</v>
      </c>
      <c r="BP176" s="98">
        <v>1</v>
      </c>
      <c r="BQ176" s="1039">
        <f t="shared" ref="BQ176:BQ180" si="85">+IF(BP176=0,"No Aplica",IF(BP176/R176&gt;=100%,100%,BP176/R176))</f>
        <v>1</v>
      </c>
      <c r="BR176" s="78" t="str">
        <f t="shared" ref="BR176:BR179" si="86">IF(ISTEXT(BQ176),"No reporta avance en el periodo",IF(BQ176&lt;=69%,"Avance insuficiente",IF(BQ176&gt;95%,"Avance satisfactorio",IF(BQ176&gt;70%,"Avance suficiente",IF(BQ176&lt;94%,"Avance suficiente",0)))))</f>
        <v>Avance satisfactorio</v>
      </c>
      <c r="BS176" s="676" t="s">
        <v>1510</v>
      </c>
      <c r="BT176" s="676" t="s">
        <v>1511</v>
      </c>
      <c r="BU176" s="242" t="s">
        <v>91</v>
      </c>
      <c r="BV176" s="906" t="str">
        <f t="shared" ref="BV176:BV180" si="87">IF(BP176&lt;1%,"Sin iniciar",IF(BP176&gt;=G176,"Terminado","En gestión"))</f>
        <v>Terminado</v>
      </c>
    </row>
    <row r="177" spans="1:74" s="611" customFormat="1" ht="50.15" customHeight="1">
      <c r="A177" s="585"/>
      <c r="B177" s="710" t="s">
        <v>1364</v>
      </c>
      <c r="C177" s="587" t="s">
        <v>1512</v>
      </c>
      <c r="D177" s="711" t="s">
        <v>133</v>
      </c>
      <c r="E177" s="712" t="s">
        <v>1406</v>
      </c>
      <c r="F177" s="711" t="s">
        <v>1321</v>
      </c>
      <c r="G177" s="713">
        <v>1</v>
      </c>
      <c r="H177" s="711" t="s">
        <v>1513</v>
      </c>
      <c r="I177" s="714" t="s">
        <v>85</v>
      </c>
      <c r="J177" s="714" t="s">
        <v>153</v>
      </c>
      <c r="K177" s="715" t="s">
        <v>1514</v>
      </c>
      <c r="L177" s="715" t="s">
        <v>1515</v>
      </c>
      <c r="M177" s="716">
        <v>45931</v>
      </c>
      <c r="N177" s="716" t="s">
        <v>156</v>
      </c>
      <c r="O177" s="717">
        <v>0</v>
      </c>
      <c r="P177" s="717">
        <v>0</v>
      </c>
      <c r="Q177" s="717">
        <v>0</v>
      </c>
      <c r="R177" s="718">
        <v>1</v>
      </c>
      <c r="S177" s="633" t="s">
        <v>90</v>
      </c>
      <c r="T177" s="708">
        <v>7223481.9000000004</v>
      </c>
      <c r="U177" s="639" t="s">
        <v>109</v>
      </c>
      <c r="V177" s="640" t="s">
        <v>1274</v>
      </c>
      <c r="W177" s="641">
        <v>531179654</v>
      </c>
      <c r="X177" s="308" t="s">
        <v>138</v>
      </c>
      <c r="Y177" s="308" t="s">
        <v>91</v>
      </c>
      <c r="Z177" s="308" t="s">
        <v>139</v>
      </c>
      <c r="AA177" s="332" t="s">
        <v>1410</v>
      </c>
      <c r="AB177" s="615"/>
      <c r="AC177" s="113"/>
      <c r="AD177" s="602" t="s">
        <v>101</v>
      </c>
      <c r="AE177" s="241" t="s">
        <v>102</v>
      </c>
      <c r="AF177" s="145" t="s">
        <v>1171</v>
      </c>
      <c r="AG177" s="242" t="s">
        <v>91</v>
      </c>
      <c r="AH177" s="242" t="s">
        <v>91</v>
      </c>
      <c r="AI177" s="80" t="s">
        <v>141</v>
      </c>
      <c r="AJ177" s="259">
        <v>0</v>
      </c>
      <c r="AK177" s="259">
        <v>0</v>
      </c>
      <c r="AL177" s="345">
        <v>329662472</v>
      </c>
      <c r="AM177" s="345">
        <v>143451198</v>
      </c>
      <c r="AN177" s="345">
        <v>9321534</v>
      </c>
      <c r="AO177" s="603"/>
      <c r="AP177" s="1012"/>
      <c r="AQ177" s="972" t="s">
        <v>101</v>
      </c>
      <c r="AR177" s="973" t="s">
        <v>102</v>
      </c>
      <c r="AS177" s="974" t="s">
        <v>552</v>
      </c>
      <c r="AT177" s="974" t="s">
        <v>91</v>
      </c>
      <c r="AU177" s="974" t="s">
        <v>91</v>
      </c>
      <c r="AV177" s="975" t="s">
        <v>141</v>
      </c>
      <c r="AW177" s="421">
        <v>531179654</v>
      </c>
      <c r="AX177" s="422">
        <v>88529942.329999998</v>
      </c>
      <c r="AY177" s="403">
        <v>329662472</v>
      </c>
      <c r="AZ177" s="404">
        <v>153879059</v>
      </c>
      <c r="BA177" s="405">
        <v>52890156</v>
      </c>
      <c r="BB177" s="719"/>
      <c r="BC177" s="926"/>
      <c r="BD177" s="927" t="s">
        <v>101</v>
      </c>
      <c r="BE177" s="928" t="s">
        <v>102</v>
      </c>
      <c r="BF177" s="938" t="s">
        <v>552</v>
      </c>
      <c r="BG177" s="938" t="s">
        <v>91</v>
      </c>
      <c r="BH177" s="938" t="s">
        <v>91</v>
      </c>
      <c r="BI177" s="932" t="s">
        <v>141</v>
      </c>
      <c r="BJ177" s="617">
        <v>23649703</v>
      </c>
      <c r="BK177" s="609">
        <v>0</v>
      </c>
      <c r="BL177" s="609">
        <f t="shared" si="63"/>
        <v>531179654</v>
      </c>
      <c r="BM177" s="609">
        <v>531179653.99999994</v>
      </c>
      <c r="BN177" s="609">
        <v>29171766.5</v>
      </c>
      <c r="BP177" s="1035">
        <v>1</v>
      </c>
      <c r="BQ177" s="1039">
        <f t="shared" si="85"/>
        <v>1</v>
      </c>
      <c r="BR177" s="78" t="str">
        <f t="shared" si="86"/>
        <v>Avance satisfactorio</v>
      </c>
      <c r="BS177" s="676" t="s">
        <v>1516</v>
      </c>
      <c r="BT177" s="676" t="s">
        <v>1517</v>
      </c>
      <c r="BU177" s="242" t="s">
        <v>91</v>
      </c>
      <c r="BV177" s="906" t="str">
        <f t="shared" si="87"/>
        <v>Terminado</v>
      </c>
    </row>
    <row r="178" spans="1:74" s="611" customFormat="1" ht="50.15" customHeight="1">
      <c r="A178" s="585"/>
      <c r="B178" s="710" t="s">
        <v>1364</v>
      </c>
      <c r="C178" s="587" t="s">
        <v>1518</v>
      </c>
      <c r="D178" s="711" t="s">
        <v>133</v>
      </c>
      <c r="E178" s="712" t="s">
        <v>1406</v>
      </c>
      <c r="F178" s="711" t="s">
        <v>1321</v>
      </c>
      <c r="G178" s="713">
        <v>1</v>
      </c>
      <c r="H178" s="711" t="s">
        <v>1519</v>
      </c>
      <c r="I178" s="714" t="s">
        <v>85</v>
      </c>
      <c r="J178" s="714" t="s">
        <v>153</v>
      </c>
      <c r="K178" s="715" t="s">
        <v>1514</v>
      </c>
      <c r="L178" s="715" t="s">
        <v>1520</v>
      </c>
      <c r="M178" s="716">
        <v>45931</v>
      </c>
      <c r="N178" s="716" t="s">
        <v>156</v>
      </c>
      <c r="O178" s="717">
        <v>0</v>
      </c>
      <c r="P178" s="717">
        <v>0</v>
      </c>
      <c r="Q178" s="717">
        <v>0</v>
      </c>
      <c r="R178" s="718">
        <v>1</v>
      </c>
      <c r="S178" s="633" t="s">
        <v>90</v>
      </c>
      <c r="T178" s="708">
        <v>9946980</v>
      </c>
      <c r="U178" s="639" t="s">
        <v>91</v>
      </c>
      <c r="V178" s="639" t="s">
        <v>91</v>
      </c>
      <c r="W178" s="659">
        <v>0</v>
      </c>
      <c r="X178" s="308" t="s">
        <v>138</v>
      </c>
      <c r="Y178" s="308" t="s">
        <v>91</v>
      </c>
      <c r="Z178" s="308" t="s">
        <v>139</v>
      </c>
      <c r="AA178" s="332" t="s">
        <v>1410</v>
      </c>
      <c r="AB178" s="601"/>
      <c r="AC178" s="113"/>
      <c r="AD178" s="602" t="s">
        <v>101</v>
      </c>
      <c r="AE178" s="241" t="s">
        <v>102</v>
      </c>
      <c r="AF178" s="145" t="s">
        <v>1171</v>
      </c>
      <c r="AG178" s="242" t="s">
        <v>91</v>
      </c>
      <c r="AH178" s="242" t="s">
        <v>91</v>
      </c>
      <c r="AI178" s="80" t="s">
        <v>141</v>
      </c>
      <c r="AJ178" s="259">
        <v>0</v>
      </c>
      <c r="AK178" s="259">
        <v>0</v>
      </c>
      <c r="AL178" s="345" t="s">
        <v>780</v>
      </c>
      <c r="AM178" s="345" t="s">
        <v>781</v>
      </c>
      <c r="AN178" s="345" t="s">
        <v>781</v>
      </c>
      <c r="AO178" s="603"/>
      <c r="AP178" s="1012"/>
      <c r="AQ178" s="972" t="s">
        <v>101</v>
      </c>
      <c r="AR178" s="973" t="s">
        <v>102</v>
      </c>
      <c r="AS178" s="974" t="s">
        <v>552</v>
      </c>
      <c r="AT178" s="974" t="s">
        <v>91</v>
      </c>
      <c r="AU178" s="974" t="s">
        <v>91</v>
      </c>
      <c r="AV178" s="975" t="s">
        <v>141</v>
      </c>
      <c r="AW178" s="330">
        <v>0</v>
      </c>
      <c r="AX178" s="330">
        <v>0</v>
      </c>
      <c r="AY178" s="330">
        <v>0</v>
      </c>
      <c r="AZ178" s="330">
        <v>0</v>
      </c>
      <c r="BA178" s="330">
        <v>0</v>
      </c>
      <c r="BB178" s="737"/>
      <c r="BC178" s="926"/>
      <c r="BD178" s="927" t="s">
        <v>101</v>
      </c>
      <c r="BE178" s="928" t="s">
        <v>102</v>
      </c>
      <c r="BF178" s="938" t="s">
        <v>552</v>
      </c>
      <c r="BG178" s="938" t="s">
        <v>91</v>
      </c>
      <c r="BH178" s="938" t="s">
        <v>91</v>
      </c>
      <c r="BI178" s="932" t="s">
        <v>141</v>
      </c>
      <c r="BJ178" s="617">
        <v>32545837</v>
      </c>
      <c r="BK178" s="609">
        <v>0</v>
      </c>
      <c r="BL178" s="609">
        <f t="shared" si="63"/>
        <v>0</v>
      </c>
      <c r="BM178" s="609">
        <v>0</v>
      </c>
      <c r="BN178" s="609">
        <v>0</v>
      </c>
      <c r="BP178" s="1035">
        <v>1</v>
      </c>
      <c r="BQ178" s="1039">
        <f t="shared" si="85"/>
        <v>1</v>
      </c>
      <c r="BR178" s="78" t="str">
        <f t="shared" si="86"/>
        <v>Avance satisfactorio</v>
      </c>
      <c r="BS178" s="375" t="s">
        <v>1521</v>
      </c>
      <c r="BT178" s="676" t="s">
        <v>1498</v>
      </c>
      <c r="BU178" s="242" t="s">
        <v>91</v>
      </c>
      <c r="BV178" s="906" t="str">
        <f t="shared" si="87"/>
        <v>Terminado</v>
      </c>
    </row>
    <row r="179" spans="1:74" s="611" customFormat="1" ht="50.15" customHeight="1">
      <c r="A179" s="585"/>
      <c r="B179" s="710" t="s">
        <v>1364</v>
      </c>
      <c r="C179" s="587" t="s">
        <v>1522</v>
      </c>
      <c r="D179" s="711" t="s">
        <v>133</v>
      </c>
      <c r="E179" s="712" t="s">
        <v>1406</v>
      </c>
      <c r="F179" s="711" t="s">
        <v>1321</v>
      </c>
      <c r="G179" s="720">
        <v>1</v>
      </c>
      <c r="H179" s="711" t="s">
        <v>1523</v>
      </c>
      <c r="I179" s="714" t="s">
        <v>85</v>
      </c>
      <c r="J179" s="714" t="s">
        <v>86</v>
      </c>
      <c r="K179" s="715" t="s">
        <v>1478</v>
      </c>
      <c r="L179" s="715" t="s">
        <v>1524</v>
      </c>
      <c r="M179" s="716">
        <v>45748</v>
      </c>
      <c r="N179" s="716" t="s">
        <v>156</v>
      </c>
      <c r="O179" s="722">
        <v>0</v>
      </c>
      <c r="P179" s="722">
        <v>1</v>
      </c>
      <c r="Q179" s="722">
        <v>1</v>
      </c>
      <c r="R179" s="725">
        <v>1</v>
      </c>
      <c r="S179" s="633" t="s">
        <v>90</v>
      </c>
      <c r="T179" s="708">
        <v>46439352</v>
      </c>
      <c r="U179" s="639" t="s">
        <v>109</v>
      </c>
      <c r="V179" s="640" t="s">
        <v>1274</v>
      </c>
      <c r="W179" s="641">
        <v>246116306.32999998</v>
      </c>
      <c r="X179" s="308" t="s">
        <v>138</v>
      </c>
      <c r="Y179" s="308" t="s">
        <v>91</v>
      </c>
      <c r="Z179" s="308" t="s">
        <v>139</v>
      </c>
      <c r="AA179" s="332" t="s">
        <v>1410</v>
      </c>
      <c r="AB179" s="615"/>
      <c r="AC179" s="112"/>
      <c r="AD179" s="602" t="s">
        <v>101</v>
      </c>
      <c r="AE179" s="241" t="s">
        <v>102</v>
      </c>
      <c r="AF179" s="145" t="s">
        <v>315</v>
      </c>
      <c r="AG179" s="242" t="s">
        <v>91</v>
      </c>
      <c r="AH179" s="242" t="s">
        <v>91</v>
      </c>
      <c r="AI179" s="80" t="s">
        <v>141</v>
      </c>
      <c r="AJ179" s="259">
        <v>0</v>
      </c>
      <c r="AK179" s="259">
        <v>0</v>
      </c>
      <c r="AL179" s="345">
        <v>329662472</v>
      </c>
      <c r="AM179" s="345">
        <v>143451198</v>
      </c>
      <c r="AN179" s="345">
        <v>9321534</v>
      </c>
      <c r="AO179" s="603"/>
      <c r="AP179" s="971">
        <v>1</v>
      </c>
      <c r="AQ179" s="972">
        <v>1</v>
      </c>
      <c r="AR179" s="1014" t="s">
        <v>95</v>
      </c>
      <c r="AS179" s="992" t="s">
        <v>1525</v>
      </c>
      <c r="AT179" s="1015" t="s">
        <v>1526</v>
      </c>
      <c r="AU179" s="974" t="s">
        <v>91</v>
      </c>
      <c r="AV179" s="975" t="s">
        <v>98</v>
      </c>
      <c r="AW179" s="421">
        <v>239883810</v>
      </c>
      <c r="AX179" s="422">
        <v>39980635</v>
      </c>
      <c r="AY179" s="403">
        <v>329662472</v>
      </c>
      <c r="AZ179" s="404">
        <v>153879059</v>
      </c>
      <c r="BA179" s="405">
        <v>52890156</v>
      </c>
      <c r="BB179" s="719"/>
      <c r="BC179" s="926">
        <v>1</v>
      </c>
      <c r="BD179" s="927">
        <v>1</v>
      </c>
      <c r="BE179" s="928" t="s">
        <v>95</v>
      </c>
      <c r="BF179" s="938" t="s">
        <v>1527</v>
      </c>
      <c r="BG179" s="938" t="s">
        <v>1528</v>
      </c>
      <c r="BH179" s="938" t="s">
        <v>91</v>
      </c>
      <c r="BI179" s="932" t="s">
        <v>98</v>
      </c>
      <c r="BJ179" s="617">
        <v>14191025</v>
      </c>
      <c r="BK179" s="609">
        <v>10643268.6</v>
      </c>
      <c r="BL179" s="609">
        <f t="shared" si="63"/>
        <v>246116306.32999998</v>
      </c>
      <c r="BM179" s="609">
        <v>239676251.33219999</v>
      </c>
      <c r="BN179" s="609">
        <v>68064874.670000002</v>
      </c>
      <c r="BP179" s="1035">
        <v>1</v>
      </c>
      <c r="BQ179" s="1039">
        <f t="shared" si="85"/>
        <v>1</v>
      </c>
      <c r="BR179" s="78" t="str">
        <f t="shared" si="86"/>
        <v>Avance satisfactorio</v>
      </c>
      <c r="BS179" s="375" t="s">
        <v>1529</v>
      </c>
      <c r="BT179" s="676" t="s">
        <v>1530</v>
      </c>
      <c r="BU179" s="242" t="s">
        <v>91</v>
      </c>
      <c r="BV179" s="906" t="str">
        <f t="shared" si="87"/>
        <v>Terminado</v>
      </c>
    </row>
    <row r="180" spans="1:74" s="611" customFormat="1" ht="50.15" customHeight="1">
      <c r="A180" s="585"/>
      <c r="B180" s="1204" t="s">
        <v>1364</v>
      </c>
      <c r="C180" s="1107" t="s">
        <v>1531</v>
      </c>
      <c r="D180" s="1206" t="s">
        <v>133</v>
      </c>
      <c r="E180" s="1206" t="s">
        <v>1406</v>
      </c>
      <c r="F180" s="1206" t="s">
        <v>1321</v>
      </c>
      <c r="G180" s="1377">
        <v>1</v>
      </c>
      <c r="H180" s="1206" t="s">
        <v>1532</v>
      </c>
      <c r="I180" s="1210" t="s">
        <v>85</v>
      </c>
      <c r="J180" s="1210" t="s">
        <v>86</v>
      </c>
      <c r="K180" s="1206" t="s">
        <v>1478</v>
      </c>
      <c r="L180" s="1206" t="s">
        <v>1533</v>
      </c>
      <c r="M180" s="1225">
        <v>45748</v>
      </c>
      <c r="N180" s="1225" t="s">
        <v>156</v>
      </c>
      <c r="O180" s="1218">
        <v>0</v>
      </c>
      <c r="P180" s="1218">
        <v>1</v>
      </c>
      <c r="Q180" s="1218">
        <v>1</v>
      </c>
      <c r="R180" s="1220">
        <v>1</v>
      </c>
      <c r="S180" s="1222" t="s">
        <v>90</v>
      </c>
      <c r="T180" s="1362">
        <v>7223481.9000000004</v>
      </c>
      <c r="U180" s="1224" t="s">
        <v>109</v>
      </c>
      <c r="V180" s="640" t="s">
        <v>1159</v>
      </c>
      <c r="W180" s="641">
        <v>37601416.662581541</v>
      </c>
      <c r="X180" s="1212" t="s">
        <v>138</v>
      </c>
      <c r="Y180" s="1212" t="s">
        <v>91</v>
      </c>
      <c r="Z180" s="1212" t="s">
        <v>139</v>
      </c>
      <c r="AA180" s="1214" t="s">
        <v>1410</v>
      </c>
      <c r="AB180" s="615"/>
      <c r="AC180" s="1176"/>
      <c r="AD180" s="1164" t="s">
        <v>101</v>
      </c>
      <c r="AE180" s="1263" t="s">
        <v>102</v>
      </c>
      <c r="AF180" s="1292" t="s">
        <v>315</v>
      </c>
      <c r="AG180" s="1292" t="s">
        <v>91</v>
      </c>
      <c r="AH180" s="1250" t="s">
        <v>91</v>
      </c>
      <c r="AI180" s="1253" t="s">
        <v>141</v>
      </c>
      <c r="AJ180" s="1256">
        <v>0</v>
      </c>
      <c r="AK180" s="1256">
        <v>0</v>
      </c>
      <c r="AL180" s="1256">
        <v>329662472</v>
      </c>
      <c r="AM180" s="1256">
        <v>143451198</v>
      </c>
      <c r="AN180" s="1256">
        <v>9321534</v>
      </c>
      <c r="AO180" s="603"/>
      <c r="AP180" s="1191">
        <v>1</v>
      </c>
      <c r="AQ180" s="1150">
        <v>1</v>
      </c>
      <c r="AR180" s="1289" t="s">
        <v>95</v>
      </c>
      <c r="AS180" s="1278" t="s">
        <v>1534</v>
      </c>
      <c r="AT180" s="1278" t="s">
        <v>1535</v>
      </c>
      <c r="AU180" s="1281" t="s">
        <v>91</v>
      </c>
      <c r="AV180" s="1284" t="s">
        <v>98</v>
      </c>
      <c r="AW180" s="1256">
        <v>545880946</v>
      </c>
      <c r="AX180" s="1256">
        <v>90980157.670000002</v>
      </c>
      <c r="AY180" s="1256">
        <v>329662472</v>
      </c>
      <c r="AZ180" s="1256">
        <v>153879059</v>
      </c>
      <c r="BA180" s="1256">
        <v>52890156</v>
      </c>
      <c r="BB180" s="709"/>
      <c r="BC180" s="1195">
        <v>1</v>
      </c>
      <c r="BD180" s="1182">
        <v>1</v>
      </c>
      <c r="BE180" s="1184" t="s">
        <v>95</v>
      </c>
      <c r="BF180" s="1407" t="s">
        <v>1536</v>
      </c>
      <c r="BG180" s="1154" t="s">
        <v>1537</v>
      </c>
      <c r="BH180" s="1407" t="s">
        <v>91</v>
      </c>
      <c r="BI180" s="1189" t="s">
        <v>98</v>
      </c>
      <c r="BJ180" s="1363">
        <v>36193451</v>
      </c>
      <c r="BK180" s="1227">
        <v>27145088.100000001</v>
      </c>
      <c r="BL180" s="609">
        <f t="shared" si="63"/>
        <v>37601416.662581541</v>
      </c>
      <c r="BM180" s="609">
        <v>37601416.5</v>
      </c>
      <c r="BN180" s="609">
        <v>22807416.5</v>
      </c>
      <c r="BP180" s="1199">
        <v>1</v>
      </c>
      <c r="BQ180" s="1547">
        <f t="shared" si="85"/>
        <v>1</v>
      </c>
      <c r="BR180" s="1489" t="str">
        <f>IF(ISTEXT(BQ180),"No reporta avance en el periodo",IF(BQ180&lt;=69%,"Avance insuficiente",IF(BQ180&gt;95%,"Avance satisfactorio",IF(BQ180&gt;70%,"Avance suficiente",IF(BQ180&lt;94%,"Avance suficiente",0)))))</f>
        <v>Avance satisfactorio</v>
      </c>
      <c r="BS180" s="1478" t="s">
        <v>1538</v>
      </c>
      <c r="BT180" s="1500" t="s">
        <v>1539</v>
      </c>
      <c r="BU180" s="1170" t="s">
        <v>91</v>
      </c>
      <c r="BV180" s="1534" t="str">
        <f t="shared" si="87"/>
        <v>Terminado</v>
      </c>
    </row>
    <row r="181" spans="1:74" s="611" customFormat="1" ht="50.15" customHeight="1">
      <c r="A181" s="585"/>
      <c r="B181" s="1245"/>
      <c r="C181" s="1246"/>
      <c r="D181" s="1247"/>
      <c r="E181" s="1247"/>
      <c r="F181" s="1247"/>
      <c r="G181" s="1378"/>
      <c r="H181" s="1247"/>
      <c r="I181" s="1249"/>
      <c r="J181" s="1249"/>
      <c r="K181" s="1247"/>
      <c r="L181" s="1247"/>
      <c r="M181" s="1268"/>
      <c r="N181" s="1268"/>
      <c r="O181" s="1266"/>
      <c r="P181" s="1266"/>
      <c r="Q181" s="1266"/>
      <c r="R181" s="1267"/>
      <c r="S181" s="1222"/>
      <c r="T181" s="1362"/>
      <c r="U181" s="1224"/>
      <c r="V181" s="640" t="s">
        <v>110</v>
      </c>
      <c r="W181" s="641">
        <v>11012000</v>
      </c>
      <c r="X181" s="1259"/>
      <c r="Y181" s="1259"/>
      <c r="Z181" s="1259"/>
      <c r="AA181" s="1260"/>
      <c r="AB181" s="615"/>
      <c r="AC181" s="1261"/>
      <c r="AD181" s="1262"/>
      <c r="AE181" s="1264"/>
      <c r="AF181" s="1293"/>
      <c r="AG181" s="1293"/>
      <c r="AH181" s="1251"/>
      <c r="AI181" s="1254"/>
      <c r="AJ181" s="1257"/>
      <c r="AK181" s="1257"/>
      <c r="AL181" s="1257"/>
      <c r="AM181" s="1257"/>
      <c r="AN181" s="1257"/>
      <c r="AO181" s="603"/>
      <c r="AP181" s="1287"/>
      <c r="AQ181" s="1288"/>
      <c r="AR181" s="1290"/>
      <c r="AS181" s="1279"/>
      <c r="AT181" s="1279"/>
      <c r="AU181" s="1282"/>
      <c r="AV181" s="1285"/>
      <c r="AW181" s="1257"/>
      <c r="AX181" s="1257"/>
      <c r="AY181" s="1257"/>
      <c r="AZ181" s="1257"/>
      <c r="BA181" s="1257"/>
      <c r="BB181" s="709"/>
      <c r="BC181" s="1275"/>
      <c r="BD181" s="1276"/>
      <c r="BE181" s="1277"/>
      <c r="BF181" s="1408"/>
      <c r="BG181" s="1186"/>
      <c r="BH181" s="1408"/>
      <c r="BI181" s="1270"/>
      <c r="BJ181" s="1403"/>
      <c r="BK181" s="1274"/>
      <c r="BL181" s="609">
        <f t="shared" si="63"/>
        <v>11012000</v>
      </c>
      <c r="BM181" s="609">
        <v>3135741</v>
      </c>
      <c r="BN181" s="609">
        <v>3135741</v>
      </c>
      <c r="BP181" s="1506"/>
      <c r="BQ181" s="1507"/>
      <c r="BR181" s="1508"/>
      <c r="BS181" s="1482"/>
      <c r="BT181" s="1555"/>
      <c r="BU181" s="1446"/>
      <c r="BV181" s="1563"/>
    </row>
    <row r="182" spans="1:74" s="611" customFormat="1" ht="50.15" customHeight="1">
      <c r="A182" s="585"/>
      <c r="B182" s="1205"/>
      <c r="C182" s="1108"/>
      <c r="D182" s="1207"/>
      <c r="E182" s="1207"/>
      <c r="F182" s="1207"/>
      <c r="G182" s="1379"/>
      <c r="H182" s="1207"/>
      <c r="I182" s="1211"/>
      <c r="J182" s="1211"/>
      <c r="K182" s="1207"/>
      <c r="L182" s="1207"/>
      <c r="M182" s="1226"/>
      <c r="N182" s="1226"/>
      <c r="O182" s="1219"/>
      <c r="P182" s="1219"/>
      <c r="Q182" s="1219"/>
      <c r="R182" s="1221"/>
      <c r="S182" s="1222"/>
      <c r="T182" s="1362"/>
      <c r="U182" s="1224"/>
      <c r="V182" s="640" t="s">
        <v>1274</v>
      </c>
      <c r="W182" s="641">
        <v>98483983.335000008</v>
      </c>
      <c r="X182" s="1213"/>
      <c r="Y182" s="1213"/>
      <c r="Z182" s="1213"/>
      <c r="AA182" s="1215"/>
      <c r="AB182" s="615"/>
      <c r="AC182" s="1177"/>
      <c r="AD182" s="1165"/>
      <c r="AE182" s="1265"/>
      <c r="AF182" s="1294"/>
      <c r="AG182" s="1294"/>
      <c r="AH182" s="1252"/>
      <c r="AI182" s="1255"/>
      <c r="AJ182" s="1258"/>
      <c r="AK182" s="1258"/>
      <c r="AL182" s="1258"/>
      <c r="AM182" s="1258"/>
      <c r="AN182" s="1258"/>
      <c r="AO182" s="603"/>
      <c r="AP182" s="1192"/>
      <c r="AQ182" s="1151"/>
      <c r="AR182" s="1291"/>
      <c r="AS182" s="1280"/>
      <c r="AT182" s="1280"/>
      <c r="AU182" s="1283"/>
      <c r="AV182" s="1286"/>
      <c r="AW182" s="1258"/>
      <c r="AX182" s="1258"/>
      <c r="AY182" s="1258"/>
      <c r="AZ182" s="1258"/>
      <c r="BA182" s="1258"/>
      <c r="BB182" s="709"/>
      <c r="BC182" s="1196"/>
      <c r="BD182" s="1183"/>
      <c r="BE182" s="1185"/>
      <c r="BF182" s="1409"/>
      <c r="BG182" s="1155"/>
      <c r="BH182" s="1409"/>
      <c r="BI182" s="1190"/>
      <c r="BJ182" s="1364"/>
      <c r="BK182" s="1228"/>
      <c r="BL182" s="609">
        <f t="shared" si="63"/>
        <v>98483983.335000008</v>
      </c>
      <c r="BM182" s="609">
        <v>92895000</v>
      </c>
      <c r="BN182" s="609">
        <v>34810018.127906978</v>
      </c>
      <c r="BP182" s="1200"/>
      <c r="BQ182" s="1494"/>
      <c r="BR182" s="1496"/>
      <c r="BS182" s="1479"/>
      <c r="BT182" s="1556"/>
      <c r="BU182" s="1171"/>
      <c r="BV182" s="1535"/>
    </row>
    <row r="183" spans="1:74" s="611" customFormat="1" ht="50.15" customHeight="1">
      <c r="A183" s="585"/>
      <c r="B183" s="1204" t="s">
        <v>1364</v>
      </c>
      <c r="C183" s="1107" t="s">
        <v>1540</v>
      </c>
      <c r="D183" s="1206" t="s">
        <v>133</v>
      </c>
      <c r="E183" s="1206" t="s">
        <v>1406</v>
      </c>
      <c r="F183" s="1206" t="s">
        <v>290</v>
      </c>
      <c r="G183" s="1377">
        <v>1</v>
      </c>
      <c r="H183" s="1206" t="s">
        <v>1541</v>
      </c>
      <c r="I183" s="1210" t="s">
        <v>85</v>
      </c>
      <c r="J183" s="1210" t="s">
        <v>86</v>
      </c>
      <c r="K183" s="1206" t="s">
        <v>1542</v>
      </c>
      <c r="L183" s="1206" t="s">
        <v>1543</v>
      </c>
      <c r="M183" s="1225">
        <v>45748</v>
      </c>
      <c r="N183" s="1225" t="s">
        <v>156</v>
      </c>
      <c r="O183" s="1218">
        <v>0</v>
      </c>
      <c r="P183" s="1218">
        <v>0.3</v>
      </c>
      <c r="Q183" s="1218">
        <v>0.6</v>
      </c>
      <c r="R183" s="1220">
        <v>1</v>
      </c>
      <c r="S183" s="1222" t="s">
        <v>90</v>
      </c>
      <c r="T183" s="1362">
        <v>74079350.099999994</v>
      </c>
      <c r="U183" s="1224" t="s">
        <v>109</v>
      </c>
      <c r="V183" s="640" t="s">
        <v>1159</v>
      </c>
      <c r="W183" s="641">
        <v>73424999.99527742</v>
      </c>
      <c r="X183" s="1212" t="s">
        <v>138</v>
      </c>
      <c r="Y183" s="1212" t="s">
        <v>91</v>
      </c>
      <c r="Z183" s="1212" t="s">
        <v>139</v>
      </c>
      <c r="AA183" s="1214" t="s">
        <v>1410</v>
      </c>
      <c r="AB183" s="615"/>
      <c r="AC183" s="1176"/>
      <c r="AD183" s="1164" t="s">
        <v>101</v>
      </c>
      <c r="AE183" s="1263" t="s">
        <v>102</v>
      </c>
      <c r="AF183" s="1292" t="s">
        <v>315</v>
      </c>
      <c r="AG183" s="1292" t="s">
        <v>91</v>
      </c>
      <c r="AH183" s="1250" t="s">
        <v>91</v>
      </c>
      <c r="AI183" s="1253" t="s">
        <v>141</v>
      </c>
      <c r="AJ183" s="1256">
        <v>0</v>
      </c>
      <c r="AK183" s="1256">
        <v>0</v>
      </c>
      <c r="AL183" s="1256">
        <v>1020747876</v>
      </c>
      <c r="AM183" s="1256">
        <v>769904635</v>
      </c>
      <c r="AN183" s="1256">
        <v>87949422</v>
      </c>
      <c r="AO183" s="603"/>
      <c r="AP183" s="1191">
        <v>0.3</v>
      </c>
      <c r="AQ183" s="1150">
        <v>1</v>
      </c>
      <c r="AR183" s="1289" t="s">
        <v>95</v>
      </c>
      <c r="AS183" s="1278" t="s">
        <v>1544</v>
      </c>
      <c r="AT183" s="1278" t="s">
        <v>1545</v>
      </c>
      <c r="AU183" s="1281" t="s">
        <v>91</v>
      </c>
      <c r="AV183" s="1284" t="s">
        <v>98</v>
      </c>
      <c r="AW183" s="1256">
        <v>614836426</v>
      </c>
      <c r="AX183" s="1256">
        <v>102472737.67</v>
      </c>
      <c r="AY183" s="1256">
        <v>1020747876</v>
      </c>
      <c r="AZ183" s="1256">
        <v>812938431</v>
      </c>
      <c r="BA183" s="1256">
        <v>303631209</v>
      </c>
      <c r="BB183" s="709"/>
      <c r="BC183" s="1404">
        <v>0.6</v>
      </c>
      <c r="BD183" s="1182">
        <v>1</v>
      </c>
      <c r="BE183" s="1184" t="s">
        <v>95</v>
      </c>
      <c r="BF183" s="1243" t="s">
        <v>1546</v>
      </c>
      <c r="BG183" s="1243" t="s">
        <v>1547</v>
      </c>
      <c r="BH183" s="1407" t="s">
        <v>91</v>
      </c>
      <c r="BI183" s="1189" t="s">
        <v>98</v>
      </c>
      <c r="BJ183" s="1363">
        <v>163565704</v>
      </c>
      <c r="BK183" s="1227">
        <v>122674278.59999999</v>
      </c>
      <c r="BL183" s="609">
        <f t="shared" si="63"/>
        <v>73424999.99527742</v>
      </c>
      <c r="BM183" s="609">
        <v>73425000</v>
      </c>
      <c r="BN183" s="609">
        <v>44722500</v>
      </c>
      <c r="BP183" s="1199">
        <v>1</v>
      </c>
      <c r="BQ183" s="1547">
        <f>+IF(G183=0,"No Aplica",IF(BP183/G183&gt;=100%,100%,BP183/G183))</f>
        <v>1</v>
      </c>
      <c r="BR183" s="1487" t="str">
        <f>IF(ISTEXT(BQ183),"No reporta avance en el periodo",IF(BQ183&lt;=69%,"Avance insuficiente",IF(BQ183&gt;95%,"Avance satisfactorio",IF(BQ183&gt;70%,"Avance suficiente",IF(BQ183&lt;94%,"Avance suficiente",0)))))</f>
        <v>Avance satisfactorio</v>
      </c>
      <c r="BS183" s="1557" t="s">
        <v>1548</v>
      </c>
      <c r="BT183" s="1560" t="s">
        <v>1549</v>
      </c>
      <c r="BU183" s="1170" t="s">
        <v>91</v>
      </c>
      <c r="BV183" s="1534" t="str">
        <f t="shared" ref="BV183" si="88">IF(BP183&lt;1%,"Sin iniciar",IF(BP183&gt;=G183,"Terminado","En gestión"))</f>
        <v>Terminado</v>
      </c>
    </row>
    <row r="184" spans="1:74" s="611" customFormat="1" ht="50.15" customHeight="1">
      <c r="A184" s="585"/>
      <c r="B184" s="1245"/>
      <c r="C184" s="1246"/>
      <c r="D184" s="1247"/>
      <c r="E184" s="1247"/>
      <c r="F184" s="1247"/>
      <c r="G184" s="1378"/>
      <c r="H184" s="1247"/>
      <c r="I184" s="1249"/>
      <c r="J184" s="1249"/>
      <c r="K184" s="1247"/>
      <c r="L184" s="1247"/>
      <c r="M184" s="1268"/>
      <c r="N184" s="1268"/>
      <c r="O184" s="1266"/>
      <c r="P184" s="1266"/>
      <c r="Q184" s="1266"/>
      <c r="R184" s="1267"/>
      <c r="S184" s="1222"/>
      <c r="T184" s="1362"/>
      <c r="U184" s="1224"/>
      <c r="V184" s="640" t="s">
        <v>110</v>
      </c>
      <c r="W184" s="641">
        <v>260747000</v>
      </c>
      <c r="X184" s="1259"/>
      <c r="Y184" s="1259"/>
      <c r="Z184" s="1259"/>
      <c r="AA184" s="1260"/>
      <c r="AB184" s="615"/>
      <c r="AC184" s="1261"/>
      <c r="AD184" s="1262"/>
      <c r="AE184" s="1264"/>
      <c r="AF184" s="1293"/>
      <c r="AG184" s="1293"/>
      <c r="AH184" s="1251"/>
      <c r="AI184" s="1254"/>
      <c r="AJ184" s="1257"/>
      <c r="AK184" s="1257"/>
      <c r="AL184" s="1257"/>
      <c r="AM184" s="1257"/>
      <c r="AN184" s="1257"/>
      <c r="AO184" s="603"/>
      <c r="AP184" s="1287"/>
      <c r="AQ184" s="1288"/>
      <c r="AR184" s="1290"/>
      <c r="AS184" s="1279"/>
      <c r="AT184" s="1279"/>
      <c r="AU184" s="1282"/>
      <c r="AV184" s="1285"/>
      <c r="AW184" s="1257"/>
      <c r="AX184" s="1257"/>
      <c r="AY184" s="1257"/>
      <c r="AZ184" s="1257"/>
      <c r="BA184" s="1257"/>
      <c r="BB184" s="709"/>
      <c r="BC184" s="1405"/>
      <c r="BD184" s="1276"/>
      <c r="BE184" s="1277"/>
      <c r="BF184" s="1269"/>
      <c r="BG184" s="1269"/>
      <c r="BH184" s="1408"/>
      <c r="BI184" s="1270"/>
      <c r="BJ184" s="1403"/>
      <c r="BK184" s="1274"/>
      <c r="BL184" s="609">
        <f t="shared" si="63"/>
        <v>260747000</v>
      </c>
      <c r="BM184" s="609">
        <v>259383833</v>
      </c>
      <c r="BN184" s="609">
        <v>168869824.953125</v>
      </c>
      <c r="BP184" s="1506"/>
      <c r="BQ184" s="1507"/>
      <c r="BR184" s="1564"/>
      <c r="BS184" s="1558"/>
      <c r="BT184" s="1561"/>
      <c r="BU184" s="1446"/>
      <c r="BV184" s="1563"/>
    </row>
    <row r="185" spans="1:74" s="611" customFormat="1" ht="50.15" customHeight="1">
      <c r="A185" s="585"/>
      <c r="B185" s="1205"/>
      <c r="C185" s="1108"/>
      <c r="D185" s="1207"/>
      <c r="E185" s="1207"/>
      <c r="F185" s="1207"/>
      <c r="G185" s="1379"/>
      <c r="H185" s="1207"/>
      <c r="I185" s="1211"/>
      <c r="J185" s="1211"/>
      <c r="K185" s="1207"/>
      <c r="L185" s="1207"/>
      <c r="M185" s="1226"/>
      <c r="N185" s="1226"/>
      <c r="O185" s="1219"/>
      <c r="P185" s="1219"/>
      <c r="Q185" s="1219"/>
      <c r="R185" s="1221"/>
      <c r="S185" s="1222"/>
      <c r="T185" s="1362"/>
      <c r="U185" s="1224"/>
      <c r="V185" s="640" t="s">
        <v>1274</v>
      </c>
      <c r="W185" s="641">
        <v>273946426</v>
      </c>
      <c r="X185" s="1213"/>
      <c r="Y185" s="1213"/>
      <c r="Z185" s="1213"/>
      <c r="AA185" s="1215"/>
      <c r="AB185" s="615"/>
      <c r="AC185" s="1177"/>
      <c r="AD185" s="1165"/>
      <c r="AE185" s="1265"/>
      <c r="AF185" s="1294"/>
      <c r="AG185" s="1294"/>
      <c r="AH185" s="1252"/>
      <c r="AI185" s="1255"/>
      <c r="AJ185" s="1258"/>
      <c r="AK185" s="1258"/>
      <c r="AL185" s="1258"/>
      <c r="AM185" s="1258"/>
      <c r="AN185" s="1258"/>
      <c r="AO185" s="603"/>
      <c r="AP185" s="1192"/>
      <c r="AQ185" s="1151"/>
      <c r="AR185" s="1291"/>
      <c r="AS185" s="1280"/>
      <c r="AT185" s="1280"/>
      <c r="AU185" s="1283"/>
      <c r="AV185" s="1286"/>
      <c r="AW185" s="1258"/>
      <c r="AX185" s="1258"/>
      <c r="AY185" s="1258"/>
      <c r="AZ185" s="1258"/>
      <c r="BA185" s="1258"/>
      <c r="BB185" s="709"/>
      <c r="BC185" s="1406"/>
      <c r="BD185" s="1183"/>
      <c r="BE185" s="1185"/>
      <c r="BF185" s="1244"/>
      <c r="BG185" s="1244"/>
      <c r="BH185" s="1409"/>
      <c r="BI185" s="1190"/>
      <c r="BJ185" s="1364"/>
      <c r="BK185" s="1228"/>
      <c r="BL185" s="609">
        <f t="shared" si="63"/>
        <v>273946426</v>
      </c>
      <c r="BM185" s="609">
        <v>272692911</v>
      </c>
      <c r="BN185" s="609">
        <v>175827147</v>
      </c>
      <c r="BP185" s="1200"/>
      <c r="BQ185" s="1494"/>
      <c r="BR185" s="1488"/>
      <c r="BS185" s="1559"/>
      <c r="BT185" s="1562"/>
      <c r="BU185" s="1171"/>
      <c r="BV185" s="1535"/>
    </row>
    <row r="186" spans="1:74" s="611" customFormat="1" ht="50.15" customHeight="1">
      <c r="A186" s="585"/>
      <c r="B186" s="1204" t="s">
        <v>1364</v>
      </c>
      <c r="C186" s="1107" t="s">
        <v>1550</v>
      </c>
      <c r="D186" s="1206" t="s">
        <v>133</v>
      </c>
      <c r="E186" s="1206" t="s">
        <v>277</v>
      </c>
      <c r="F186" s="1206" t="s">
        <v>290</v>
      </c>
      <c r="G186" s="1377">
        <v>1</v>
      </c>
      <c r="H186" s="1206" t="s">
        <v>1551</v>
      </c>
      <c r="I186" s="1210" t="s">
        <v>85</v>
      </c>
      <c r="J186" s="1210" t="s">
        <v>86</v>
      </c>
      <c r="K186" s="1206" t="s">
        <v>1552</v>
      </c>
      <c r="L186" s="1206" t="s">
        <v>1553</v>
      </c>
      <c r="M186" s="1225">
        <v>45719</v>
      </c>
      <c r="N186" s="1225" t="s">
        <v>156</v>
      </c>
      <c r="O186" s="1218">
        <v>0.1</v>
      </c>
      <c r="P186" s="1218">
        <v>0.4</v>
      </c>
      <c r="Q186" s="1218">
        <v>0.7</v>
      </c>
      <c r="R186" s="1220">
        <v>1</v>
      </c>
      <c r="S186" s="1222" t="s">
        <v>90</v>
      </c>
      <c r="T186" s="1362">
        <v>18364972</v>
      </c>
      <c r="U186" s="1224" t="s">
        <v>109</v>
      </c>
      <c r="V186" s="640" t="s">
        <v>110</v>
      </c>
      <c r="W186" s="641">
        <v>141237440.00200003</v>
      </c>
      <c r="X186" s="1212" t="s">
        <v>138</v>
      </c>
      <c r="Y186" s="1212" t="s">
        <v>91</v>
      </c>
      <c r="Z186" s="1212" t="s">
        <v>139</v>
      </c>
      <c r="AA186" s="1214" t="s">
        <v>91</v>
      </c>
      <c r="AB186" s="615"/>
      <c r="AC186" s="1176">
        <v>0.1</v>
      </c>
      <c r="AD186" s="1164">
        <v>1</v>
      </c>
      <c r="AE186" s="1166" t="s">
        <v>95</v>
      </c>
      <c r="AF186" s="1168" t="s">
        <v>1554</v>
      </c>
      <c r="AG186" s="1168" t="s">
        <v>1555</v>
      </c>
      <c r="AH186" s="1170" t="s">
        <v>91</v>
      </c>
      <c r="AI186" s="1098" t="s">
        <v>98</v>
      </c>
      <c r="AJ186" s="1160">
        <v>18364972</v>
      </c>
      <c r="AK186" s="1160">
        <v>4591243</v>
      </c>
      <c r="AL186" s="1146">
        <v>329662472</v>
      </c>
      <c r="AM186" s="1146">
        <v>143451198</v>
      </c>
      <c r="AN186" s="1146">
        <v>9321534</v>
      </c>
      <c r="AO186" s="653"/>
      <c r="AP186" s="1191">
        <v>0.4</v>
      </c>
      <c r="AQ186" s="1150">
        <v>1</v>
      </c>
      <c r="AR186" s="1152" t="s">
        <v>95</v>
      </c>
      <c r="AS186" s="1154" t="s">
        <v>1556</v>
      </c>
      <c r="AT186" s="1154" t="s">
        <v>1557</v>
      </c>
      <c r="AU186" s="1156" t="s">
        <v>91</v>
      </c>
      <c r="AV186" s="1158" t="s">
        <v>98</v>
      </c>
      <c r="AW186" s="1160">
        <v>322426000</v>
      </c>
      <c r="AX186" s="1160">
        <v>53737666.670000002</v>
      </c>
      <c r="AY186" s="1146">
        <v>329662472</v>
      </c>
      <c r="AZ186" s="1146">
        <v>153879059</v>
      </c>
      <c r="BA186" s="1146">
        <v>52890156</v>
      </c>
      <c r="BB186" s="709"/>
      <c r="BC186" s="1195">
        <v>0.7</v>
      </c>
      <c r="BD186" s="1182">
        <v>1</v>
      </c>
      <c r="BE186" s="1184" t="s">
        <v>95</v>
      </c>
      <c r="BF186" s="1243" t="s">
        <v>1558</v>
      </c>
      <c r="BG186" s="1243" t="s">
        <v>1559</v>
      </c>
      <c r="BH186" s="1407" t="s">
        <v>91</v>
      </c>
      <c r="BI186" s="1189" t="s">
        <v>98</v>
      </c>
      <c r="BJ186" s="1363">
        <v>15194040</v>
      </c>
      <c r="BK186" s="1227">
        <v>11395530</v>
      </c>
      <c r="BL186" s="609">
        <f t="shared" si="63"/>
        <v>141237440.00200003</v>
      </c>
      <c r="BM186" s="609">
        <v>121101000</v>
      </c>
      <c r="BN186" s="609">
        <v>81117120</v>
      </c>
      <c r="BP186" s="1199">
        <v>1</v>
      </c>
      <c r="BQ186" s="1547">
        <f>+IF(BP186=0,"No Aplica",IF(BP186/R186&gt;=100%,100%,BP186/R186))</f>
        <v>1</v>
      </c>
      <c r="BR186" s="1489" t="str">
        <f t="shared" ref="BR186" si="89">IF(ISTEXT(BQ186),"No reporta avance en el periodo",IF(BQ186&lt;=69%,"Avance insuficiente",IF(BQ186&gt;95%,"Avance satisfactorio",IF(BQ186&gt;70%,"Avance suficiente",IF(BQ186&lt;94%,"Avance suficiente",0)))))</f>
        <v>Avance satisfactorio</v>
      </c>
      <c r="BS186" s="1478" t="s">
        <v>1560</v>
      </c>
      <c r="BT186" s="1500" t="s">
        <v>1561</v>
      </c>
      <c r="BU186" s="1170" t="s">
        <v>91</v>
      </c>
      <c r="BV186" s="1534" t="str">
        <f t="shared" ref="BV186" si="90">IF(BP186&lt;1%,"Sin iniciar",IF(BP186&gt;=G186,"Terminado","En gestión"))</f>
        <v>Terminado</v>
      </c>
    </row>
    <row r="187" spans="1:74" s="611" customFormat="1" ht="50.15" customHeight="1">
      <c r="A187" s="585"/>
      <c r="B187" s="1205"/>
      <c r="C187" s="1108"/>
      <c r="D187" s="1207"/>
      <c r="E187" s="1207"/>
      <c r="F187" s="1207"/>
      <c r="G187" s="1379"/>
      <c r="H187" s="1207"/>
      <c r="I187" s="1211"/>
      <c r="J187" s="1211"/>
      <c r="K187" s="1207"/>
      <c r="L187" s="1207"/>
      <c r="M187" s="1226"/>
      <c r="N187" s="1226"/>
      <c r="O187" s="1219"/>
      <c r="P187" s="1219"/>
      <c r="Q187" s="1219"/>
      <c r="R187" s="1221"/>
      <c r="S187" s="1222"/>
      <c r="T187" s="1362"/>
      <c r="U187" s="1224"/>
      <c r="V187" s="640" t="s">
        <v>1274</v>
      </c>
      <c r="W187" s="641">
        <v>264841666.66599998</v>
      </c>
      <c r="X187" s="1213"/>
      <c r="Y187" s="1213"/>
      <c r="Z187" s="1213"/>
      <c r="AA187" s="1215"/>
      <c r="AB187" s="615"/>
      <c r="AC187" s="1177"/>
      <c r="AD187" s="1165"/>
      <c r="AE187" s="1167"/>
      <c r="AF187" s="1169"/>
      <c r="AG187" s="1169"/>
      <c r="AH187" s="1171"/>
      <c r="AI187" s="1099"/>
      <c r="AJ187" s="1161"/>
      <c r="AK187" s="1161"/>
      <c r="AL187" s="1147"/>
      <c r="AM187" s="1147"/>
      <c r="AN187" s="1147"/>
      <c r="AO187" s="653"/>
      <c r="AP187" s="1192"/>
      <c r="AQ187" s="1151"/>
      <c r="AR187" s="1153"/>
      <c r="AS187" s="1155"/>
      <c r="AT187" s="1155"/>
      <c r="AU187" s="1157"/>
      <c r="AV187" s="1159"/>
      <c r="AW187" s="1161"/>
      <c r="AX187" s="1161"/>
      <c r="AY187" s="1147"/>
      <c r="AZ187" s="1147"/>
      <c r="BA187" s="1147"/>
      <c r="BB187" s="709"/>
      <c r="BC187" s="1196"/>
      <c r="BD187" s="1183"/>
      <c r="BE187" s="1185"/>
      <c r="BF187" s="1244"/>
      <c r="BG187" s="1244"/>
      <c r="BH187" s="1409"/>
      <c r="BI187" s="1190"/>
      <c r="BJ187" s="1364"/>
      <c r="BK187" s="1228"/>
      <c r="BL187" s="609">
        <f t="shared" si="63"/>
        <v>264841666.66599998</v>
      </c>
      <c r="BM187" s="609">
        <v>225712059.25</v>
      </c>
      <c r="BN187" s="609">
        <v>138447180.06860465</v>
      </c>
      <c r="BP187" s="1200"/>
      <c r="BQ187" s="1494"/>
      <c r="BR187" s="1496"/>
      <c r="BS187" s="1479"/>
      <c r="BT187" s="1556"/>
      <c r="BU187" s="1171"/>
      <c r="BV187" s="1535"/>
    </row>
    <row r="188" spans="1:74" s="611" customFormat="1" ht="50.15" customHeight="1">
      <c r="A188" s="585"/>
      <c r="B188" s="1204" t="s">
        <v>1364</v>
      </c>
      <c r="C188" s="1107" t="s">
        <v>1562</v>
      </c>
      <c r="D188" s="1206" t="s">
        <v>133</v>
      </c>
      <c r="E188" s="1206" t="s">
        <v>277</v>
      </c>
      <c r="F188" s="1206" t="s">
        <v>290</v>
      </c>
      <c r="G188" s="1358">
        <v>1</v>
      </c>
      <c r="H188" s="1206" t="s">
        <v>1563</v>
      </c>
      <c r="I188" s="1210" t="s">
        <v>85</v>
      </c>
      <c r="J188" s="1210" t="s">
        <v>153</v>
      </c>
      <c r="K188" s="1206" t="s">
        <v>1564</v>
      </c>
      <c r="L188" s="1206" t="s">
        <v>1565</v>
      </c>
      <c r="M188" s="1225">
        <v>45931</v>
      </c>
      <c r="N188" s="1225" t="s">
        <v>156</v>
      </c>
      <c r="O188" s="1308">
        <v>0</v>
      </c>
      <c r="P188" s="1308">
        <v>0</v>
      </c>
      <c r="Q188" s="1308">
        <v>0</v>
      </c>
      <c r="R188" s="1318">
        <v>1</v>
      </c>
      <c r="S188" s="1222" t="s">
        <v>90</v>
      </c>
      <c r="T188" s="1362">
        <v>24709075.950000003</v>
      </c>
      <c r="U188" s="1224" t="s">
        <v>109</v>
      </c>
      <c r="V188" s="640" t="s">
        <v>1159</v>
      </c>
      <c r="W188" s="641">
        <v>36749999.997636303</v>
      </c>
      <c r="X188" s="1212" t="s">
        <v>138</v>
      </c>
      <c r="Y188" s="1212" t="s">
        <v>91</v>
      </c>
      <c r="Z188" s="1212" t="s">
        <v>139</v>
      </c>
      <c r="AA188" s="1214" t="s">
        <v>91</v>
      </c>
      <c r="AB188" s="615"/>
      <c r="AC188" s="1133"/>
      <c r="AD188" s="1164" t="s">
        <v>101</v>
      </c>
      <c r="AE188" s="1263" t="s">
        <v>102</v>
      </c>
      <c r="AF188" s="1292" t="s">
        <v>1171</v>
      </c>
      <c r="AG188" s="1292" t="s">
        <v>91</v>
      </c>
      <c r="AH188" s="1250" t="s">
        <v>91</v>
      </c>
      <c r="AI188" s="1253" t="s">
        <v>141</v>
      </c>
      <c r="AJ188" s="1256">
        <v>0</v>
      </c>
      <c r="AK188" s="1256">
        <v>0</v>
      </c>
      <c r="AL188" s="1256">
        <v>1020747876</v>
      </c>
      <c r="AM188" s="1256">
        <v>769904635</v>
      </c>
      <c r="AN188" s="1256">
        <v>87949422</v>
      </c>
      <c r="AO188" s="653"/>
      <c r="AP188" s="1162"/>
      <c r="AQ188" s="1150" t="s">
        <v>101</v>
      </c>
      <c r="AR188" s="1289" t="s">
        <v>102</v>
      </c>
      <c r="AS188" s="1278" t="s">
        <v>552</v>
      </c>
      <c r="AT188" s="1278" t="s">
        <v>91</v>
      </c>
      <c r="AU188" s="1281" t="s">
        <v>91</v>
      </c>
      <c r="AV188" s="1284" t="s">
        <v>141</v>
      </c>
      <c r="AW188" s="1256">
        <v>546303500</v>
      </c>
      <c r="AX188" s="1256">
        <v>91050583.329999998</v>
      </c>
      <c r="AY188" s="1256">
        <v>1020747876</v>
      </c>
      <c r="AZ188" s="1256">
        <v>812938431</v>
      </c>
      <c r="BA188" s="1256">
        <v>303631209</v>
      </c>
      <c r="BB188" s="709"/>
      <c r="BC188" s="1195"/>
      <c r="BD188" s="1182" t="s">
        <v>101</v>
      </c>
      <c r="BE188" s="1184" t="s">
        <v>102</v>
      </c>
      <c r="BF188" s="1407" t="s">
        <v>552</v>
      </c>
      <c r="BG188" s="1407" t="s">
        <v>91</v>
      </c>
      <c r="BH188" s="1407" t="s">
        <v>91</v>
      </c>
      <c r="BI188" s="1189" t="s">
        <v>141</v>
      </c>
      <c r="BJ188" s="1227">
        <v>0</v>
      </c>
      <c r="BK188" s="1227">
        <v>0</v>
      </c>
      <c r="BL188" s="609">
        <f t="shared" si="63"/>
        <v>36749999.997636303</v>
      </c>
      <c r="BM188" s="609">
        <v>36750000</v>
      </c>
      <c r="BN188" s="609">
        <v>22907500</v>
      </c>
      <c r="BP188" s="1565">
        <v>1</v>
      </c>
      <c r="BQ188" s="1547">
        <f>+IF(BP188=0,"No Aplica",IF(BP188/R188&gt;=100%,100%,BP188/R188))</f>
        <v>1</v>
      </c>
      <c r="BR188" s="1520" t="str">
        <f t="shared" ref="BR188" si="91">IF(ISTEXT(BQ188),"No reporta avance en el periodo",IF(BQ188&lt;=69%,"Avance insuficiente",IF(BQ188&gt;95%,"Avance satisfactorio",IF(BQ188&gt;70%,"Avance suficiente",IF(BQ188&lt;94%,"Avance suficiente",0)))))</f>
        <v>Avance satisfactorio</v>
      </c>
      <c r="BS188" s="1568" t="s">
        <v>1566</v>
      </c>
      <c r="BT188" s="1500" t="s">
        <v>1567</v>
      </c>
      <c r="BU188" s="1170" t="s">
        <v>91</v>
      </c>
      <c r="BV188" s="1534" t="str">
        <f t="shared" ref="BV188" si="92">IF(BP188&lt;1%,"Sin iniciar",IF(BP188&gt;=G188,"Terminado","En gestión"))</f>
        <v>Terminado</v>
      </c>
    </row>
    <row r="189" spans="1:74" s="611" customFormat="1" ht="50.15" customHeight="1">
      <c r="A189" s="585"/>
      <c r="B189" s="1245"/>
      <c r="C189" s="1246"/>
      <c r="D189" s="1247"/>
      <c r="E189" s="1247"/>
      <c r="F189" s="1247"/>
      <c r="G189" s="1425"/>
      <c r="H189" s="1247"/>
      <c r="I189" s="1249"/>
      <c r="J189" s="1249"/>
      <c r="K189" s="1247"/>
      <c r="L189" s="1247"/>
      <c r="M189" s="1268"/>
      <c r="N189" s="1268"/>
      <c r="O189" s="1309"/>
      <c r="P189" s="1309"/>
      <c r="Q189" s="1309"/>
      <c r="R189" s="1319"/>
      <c r="S189" s="1222"/>
      <c r="T189" s="1362"/>
      <c r="U189" s="1224"/>
      <c r="V189" s="640" t="s">
        <v>110</v>
      </c>
      <c r="W189" s="641">
        <v>179956559.99400002</v>
      </c>
      <c r="X189" s="1259"/>
      <c r="Y189" s="1259"/>
      <c r="Z189" s="1259"/>
      <c r="AA189" s="1260"/>
      <c r="AB189" s="615"/>
      <c r="AC189" s="1427"/>
      <c r="AD189" s="1262"/>
      <c r="AE189" s="1264"/>
      <c r="AF189" s="1293"/>
      <c r="AG189" s="1293"/>
      <c r="AH189" s="1251"/>
      <c r="AI189" s="1254"/>
      <c r="AJ189" s="1257"/>
      <c r="AK189" s="1257"/>
      <c r="AL189" s="1257"/>
      <c r="AM189" s="1257"/>
      <c r="AN189" s="1257"/>
      <c r="AO189" s="603"/>
      <c r="AP189" s="1426"/>
      <c r="AQ189" s="1288"/>
      <c r="AR189" s="1290"/>
      <c r="AS189" s="1279"/>
      <c r="AT189" s="1279"/>
      <c r="AU189" s="1282"/>
      <c r="AV189" s="1285"/>
      <c r="AW189" s="1257"/>
      <c r="AX189" s="1257"/>
      <c r="AY189" s="1257"/>
      <c r="AZ189" s="1257"/>
      <c r="BA189" s="1257"/>
      <c r="BB189" s="709"/>
      <c r="BC189" s="1275"/>
      <c r="BD189" s="1276"/>
      <c r="BE189" s="1277"/>
      <c r="BF189" s="1408"/>
      <c r="BG189" s="1408"/>
      <c r="BH189" s="1408"/>
      <c r="BI189" s="1270"/>
      <c r="BJ189" s="1274"/>
      <c r="BK189" s="1274"/>
      <c r="BL189" s="609">
        <f t="shared" si="63"/>
        <v>179956559.99400002</v>
      </c>
      <c r="BM189" s="609">
        <v>155321600</v>
      </c>
      <c r="BN189" s="609">
        <v>96416800</v>
      </c>
      <c r="BP189" s="1566"/>
      <c r="BQ189" s="1507"/>
      <c r="BR189" s="1536"/>
      <c r="BS189" s="1569"/>
      <c r="BT189" s="1555"/>
      <c r="BU189" s="1446"/>
      <c r="BV189" s="1563"/>
    </row>
    <row r="190" spans="1:74" s="611" customFormat="1" ht="50.15" customHeight="1">
      <c r="A190" s="585"/>
      <c r="B190" s="1205"/>
      <c r="C190" s="1108"/>
      <c r="D190" s="1207"/>
      <c r="E190" s="1207"/>
      <c r="F190" s="1207"/>
      <c r="G190" s="1359"/>
      <c r="H190" s="1207"/>
      <c r="I190" s="1211"/>
      <c r="J190" s="1211"/>
      <c r="K190" s="1207"/>
      <c r="L190" s="1207"/>
      <c r="M190" s="1226"/>
      <c r="N190" s="1226"/>
      <c r="O190" s="1310"/>
      <c r="P190" s="1310"/>
      <c r="Q190" s="1310"/>
      <c r="R190" s="1320"/>
      <c r="S190" s="1222"/>
      <c r="T190" s="1362"/>
      <c r="U190" s="1224"/>
      <c r="V190" s="640" t="s">
        <v>1274</v>
      </c>
      <c r="W190" s="641">
        <v>79141950</v>
      </c>
      <c r="X190" s="1213"/>
      <c r="Y190" s="1213"/>
      <c r="Z190" s="1213"/>
      <c r="AA190" s="1215"/>
      <c r="AB190" s="615"/>
      <c r="AC190" s="1134"/>
      <c r="AD190" s="1165"/>
      <c r="AE190" s="1265"/>
      <c r="AF190" s="1294"/>
      <c r="AG190" s="1294"/>
      <c r="AH190" s="1252"/>
      <c r="AI190" s="1255"/>
      <c r="AJ190" s="1258"/>
      <c r="AK190" s="1258"/>
      <c r="AL190" s="1258"/>
      <c r="AM190" s="1258"/>
      <c r="AN190" s="1258"/>
      <c r="AO190" s="603"/>
      <c r="AP190" s="1163"/>
      <c r="AQ190" s="1151"/>
      <c r="AR190" s="1291"/>
      <c r="AS190" s="1280"/>
      <c r="AT190" s="1280"/>
      <c r="AU190" s="1283"/>
      <c r="AV190" s="1286"/>
      <c r="AW190" s="1258"/>
      <c r="AX190" s="1258"/>
      <c r="AY190" s="1258"/>
      <c r="AZ190" s="1258"/>
      <c r="BA190" s="1258"/>
      <c r="BB190" s="709"/>
      <c r="BC190" s="1196"/>
      <c r="BD190" s="1183"/>
      <c r="BE190" s="1185"/>
      <c r="BF190" s="1409"/>
      <c r="BG190" s="1409"/>
      <c r="BH190" s="1409"/>
      <c r="BI190" s="1190"/>
      <c r="BJ190" s="1228"/>
      <c r="BK190" s="1228"/>
      <c r="BL190" s="609">
        <f t="shared" si="63"/>
        <v>79141950</v>
      </c>
      <c r="BM190" s="609">
        <v>66780000</v>
      </c>
      <c r="BN190" s="609">
        <v>43003983.5</v>
      </c>
      <c r="BP190" s="1567"/>
      <c r="BQ190" s="1494"/>
      <c r="BR190" s="1521"/>
      <c r="BS190" s="1570"/>
      <c r="BT190" s="1556"/>
      <c r="BU190" s="1171"/>
      <c r="BV190" s="1535"/>
    </row>
    <row r="191" spans="1:74" s="611" customFormat="1" ht="50.15" customHeight="1">
      <c r="A191" s="585"/>
      <c r="B191" s="710" t="s">
        <v>1364</v>
      </c>
      <c r="C191" s="587" t="s">
        <v>1568</v>
      </c>
      <c r="D191" s="711" t="s">
        <v>133</v>
      </c>
      <c r="E191" s="712" t="s">
        <v>1569</v>
      </c>
      <c r="F191" s="711" t="s">
        <v>290</v>
      </c>
      <c r="G191" s="720">
        <v>1</v>
      </c>
      <c r="H191" s="711" t="s">
        <v>1570</v>
      </c>
      <c r="I191" s="714" t="s">
        <v>85</v>
      </c>
      <c r="J191" s="714" t="s">
        <v>86</v>
      </c>
      <c r="K191" s="715" t="s">
        <v>1571</v>
      </c>
      <c r="L191" s="715" t="s">
        <v>1572</v>
      </c>
      <c r="M191" s="716" t="s">
        <v>1573</v>
      </c>
      <c r="N191" s="716" t="s">
        <v>156</v>
      </c>
      <c r="O191" s="722">
        <v>0</v>
      </c>
      <c r="P191" s="722">
        <v>0.6</v>
      </c>
      <c r="Q191" s="722">
        <v>0</v>
      </c>
      <c r="R191" s="725">
        <v>1</v>
      </c>
      <c r="S191" s="633" t="s">
        <v>90</v>
      </c>
      <c r="T191" s="708">
        <v>30186310.900000002</v>
      </c>
      <c r="U191" s="639" t="s">
        <v>1369</v>
      </c>
      <c r="V191" s="640" t="s">
        <v>1373</v>
      </c>
      <c r="W191" s="641">
        <v>585627346.66500008</v>
      </c>
      <c r="X191" s="308" t="s">
        <v>138</v>
      </c>
      <c r="Y191" s="308" t="s">
        <v>91</v>
      </c>
      <c r="Z191" s="308" t="s">
        <v>139</v>
      </c>
      <c r="AA191" s="332" t="s">
        <v>91</v>
      </c>
      <c r="AB191" s="615"/>
      <c r="AC191" s="112"/>
      <c r="AD191" s="602" t="s">
        <v>101</v>
      </c>
      <c r="AE191" s="241" t="s">
        <v>102</v>
      </c>
      <c r="AF191" s="145" t="s">
        <v>315</v>
      </c>
      <c r="AG191" s="242" t="s">
        <v>91</v>
      </c>
      <c r="AH191" s="242" t="s">
        <v>91</v>
      </c>
      <c r="AI191" s="80" t="s">
        <v>141</v>
      </c>
      <c r="AJ191" s="259">
        <v>0</v>
      </c>
      <c r="AK191" s="259">
        <v>0</v>
      </c>
      <c r="AL191" s="345">
        <v>221629700</v>
      </c>
      <c r="AM191" s="345">
        <v>186714620</v>
      </c>
      <c r="AN191" s="345">
        <v>18160453</v>
      </c>
      <c r="AO191" s="603"/>
      <c r="AP191" s="971">
        <v>0.6</v>
      </c>
      <c r="AQ191" s="972">
        <v>1</v>
      </c>
      <c r="AR191" s="973" t="s">
        <v>95</v>
      </c>
      <c r="AS191" s="974" t="s">
        <v>1574</v>
      </c>
      <c r="AT191" s="974" t="s">
        <v>1575</v>
      </c>
      <c r="AU191" s="974" t="s">
        <v>91</v>
      </c>
      <c r="AV191" s="975" t="s">
        <v>98</v>
      </c>
      <c r="AW191" s="421">
        <v>65432000</v>
      </c>
      <c r="AX191" s="422">
        <v>10905333.33</v>
      </c>
      <c r="AY191" s="403">
        <v>221629700</v>
      </c>
      <c r="AZ191" s="404">
        <v>186477558</v>
      </c>
      <c r="BA191" s="405">
        <v>72987111</v>
      </c>
      <c r="BB191" s="719"/>
      <c r="BC191" s="926"/>
      <c r="BD191" s="927" t="s">
        <v>101</v>
      </c>
      <c r="BE191" s="928" t="s">
        <v>102</v>
      </c>
      <c r="BF191" s="938" t="s">
        <v>1576</v>
      </c>
      <c r="BG191" s="938" t="s">
        <v>91</v>
      </c>
      <c r="BH191" s="938" t="s">
        <v>91</v>
      </c>
      <c r="BI191" s="932" t="s">
        <v>98</v>
      </c>
      <c r="BJ191" s="738">
        <v>65432000</v>
      </c>
      <c r="BK191" s="738">
        <v>10905333.33</v>
      </c>
      <c r="BL191" s="609">
        <f t="shared" si="63"/>
        <v>585627346.66500008</v>
      </c>
      <c r="BM191" s="609">
        <v>539207646</v>
      </c>
      <c r="BN191" s="609">
        <v>352644332.10000002</v>
      </c>
      <c r="BP191" s="98">
        <v>1</v>
      </c>
      <c r="BQ191" s="1039">
        <f>+IF(G191=0,"No Aplica",IF(BP191/G191&gt;=100%,100%,BP191/G191))</f>
        <v>1</v>
      </c>
      <c r="BR191" s="78" t="str">
        <f t="shared" ref="BR191:BR193" si="93">IF(ISTEXT(BQ191),"No reporta avance en el periodo",IF(BQ191&lt;=69%,"Avance insuficiente",IF(BQ191&gt;95%,"Avance satisfactorio",IF(BQ191&gt;70%,"Avance suficiente",IF(BQ191&lt;94%,"Avance suficiente",0)))))</f>
        <v>Avance satisfactorio</v>
      </c>
      <c r="BS191" s="1074" t="s">
        <v>1577</v>
      </c>
      <c r="BT191" s="676" t="s">
        <v>2666</v>
      </c>
      <c r="BU191" s="242" t="s">
        <v>91</v>
      </c>
      <c r="BV191" s="906" t="str">
        <f t="shared" ref="BV191" si="94">IF(BP191&lt;1%,"Sin iniciar",IF(BP191&gt;=G191,"Terminado","En gestión"))</f>
        <v>Terminado</v>
      </c>
    </row>
    <row r="192" spans="1:74" s="611" customFormat="1" ht="50.15" customHeight="1">
      <c r="A192" s="585"/>
      <c r="B192" s="710" t="s">
        <v>1364</v>
      </c>
      <c r="C192" s="587" t="s">
        <v>1578</v>
      </c>
      <c r="D192" s="711" t="s">
        <v>133</v>
      </c>
      <c r="E192" s="712" t="s">
        <v>1406</v>
      </c>
      <c r="F192" s="711" t="s">
        <v>290</v>
      </c>
      <c r="G192" s="720">
        <v>1</v>
      </c>
      <c r="H192" s="711" t="s">
        <v>1579</v>
      </c>
      <c r="I192" s="714" t="s">
        <v>85</v>
      </c>
      <c r="J192" s="714" t="s">
        <v>86</v>
      </c>
      <c r="K192" s="715" t="s">
        <v>1580</v>
      </c>
      <c r="L192" s="715" t="s">
        <v>1581</v>
      </c>
      <c r="M192" s="716">
        <v>45718</v>
      </c>
      <c r="N192" s="716" t="s">
        <v>683</v>
      </c>
      <c r="O192" s="721">
        <v>0.5</v>
      </c>
      <c r="P192" s="721">
        <v>1</v>
      </c>
      <c r="Q192" s="721">
        <v>0</v>
      </c>
      <c r="R192" s="734">
        <v>0</v>
      </c>
      <c r="S192" s="633" t="s">
        <v>90</v>
      </c>
      <c r="T192" s="708">
        <v>61511550.5</v>
      </c>
      <c r="U192" s="639" t="s">
        <v>91</v>
      </c>
      <c r="V192" s="639" t="s">
        <v>91</v>
      </c>
      <c r="W192" s="659">
        <v>0</v>
      </c>
      <c r="X192" s="308" t="s">
        <v>138</v>
      </c>
      <c r="Y192" s="308" t="s">
        <v>91</v>
      </c>
      <c r="Z192" s="308" t="s">
        <v>139</v>
      </c>
      <c r="AA192" s="332" t="s">
        <v>91</v>
      </c>
      <c r="AB192" s="601"/>
      <c r="AC192" s="112">
        <v>1</v>
      </c>
      <c r="AD192" s="602">
        <v>1</v>
      </c>
      <c r="AE192" s="241" t="s">
        <v>95</v>
      </c>
      <c r="AF192" s="145" t="s">
        <v>1582</v>
      </c>
      <c r="AG192" s="380" t="s">
        <v>1583</v>
      </c>
      <c r="AH192" s="242" t="s">
        <v>91</v>
      </c>
      <c r="AI192" s="80" t="s">
        <v>98</v>
      </c>
      <c r="AJ192" s="259">
        <v>61511550.5</v>
      </c>
      <c r="AK192" s="155">
        <v>15377887.625</v>
      </c>
      <c r="AL192" s="346">
        <v>329662472</v>
      </c>
      <c r="AM192" s="346">
        <v>143451198</v>
      </c>
      <c r="AN192" s="346">
        <v>9321534</v>
      </c>
      <c r="AO192" s="653"/>
      <c r="AP192" s="971">
        <v>0.8</v>
      </c>
      <c r="AQ192" s="972">
        <v>0.8</v>
      </c>
      <c r="AR192" s="973" t="s">
        <v>686</v>
      </c>
      <c r="AS192" s="974" t="s">
        <v>1584</v>
      </c>
      <c r="AT192" s="974" t="s">
        <v>1585</v>
      </c>
      <c r="AU192" s="974" t="s">
        <v>1586</v>
      </c>
      <c r="AV192" s="975" t="s">
        <v>98</v>
      </c>
      <c r="AW192" s="421">
        <v>65432000</v>
      </c>
      <c r="AX192" s="422">
        <v>10905333.33</v>
      </c>
      <c r="AY192" s="403">
        <v>329662472</v>
      </c>
      <c r="AZ192" s="404">
        <v>153879059</v>
      </c>
      <c r="BA192" s="405">
        <v>52890156</v>
      </c>
      <c r="BB192" s="719"/>
      <c r="BC192" s="950">
        <v>1</v>
      </c>
      <c r="BD192" s="927">
        <v>1</v>
      </c>
      <c r="BE192" s="928" t="s">
        <v>95</v>
      </c>
      <c r="BF192" s="933" t="s">
        <v>1587</v>
      </c>
      <c r="BG192" s="933" t="s">
        <v>1588</v>
      </c>
      <c r="BH192" s="938" t="s">
        <v>91</v>
      </c>
      <c r="BI192" s="932" t="s">
        <v>100</v>
      </c>
      <c r="BJ192" s="739">
        <v>65432000</v>
      </c>
      <c r="BK192" s="739">
        <v>10905333.33</v>
      </c>
      <c r="BL192" s="609">
        <f t="shared" si="63"/>
        <v>0</v>
      </c>
      <c r="BM192" s="609">
        <v>0</v>
      </c>
      <c r="BN192" s="609">
        <v>0</v>
      </c>
      <c r="BP192" s="950">
        <v>1</v>
      </c>
      <c r="BQ192" s="927">
        <v>1</v>
      </c>
      <c r="BR192" s="928" t="s">
        <v>95</v>
      </c>
      <c r="BS192" s="375" t="s">
        <v>1182</v>
      </c>
      <c r="BT192" s="676" t="s">
        <v>91</v>
      </c>
      <c r="BU192" s="375" t="s">
        <v>91</v>
      </c>
      <c r="BV192" s="906" t="s">
        <v>621</v>
      </c>
    </row>
    <row r="193" spans="1:74" s="611" customFormat="1" ht="50.15" customHeight="1">
      <c r="A193" s="585"/>
      <c r="B193" s="1204" t="s">
        <v>1364</v>
      </c>
      <c r="C193" s="1107" t="s">
        <v>1589</v>
      </c>
      <c r="D193" s="1206" t="s">
        <v>133</v>
      </c>
      <c r="E193" s="1206" t="s">
        <v>1590</v>
      </c>
      <c r="F193" s="1206" t="s">
        <v>290</v>
      </c>
      <c r="G193" s="1377">
        <v>1</v>
      </c>
      <c r="H193" s="1206" t="s">
        <v>1591</v>
      </c>
      <c r="I193" s="1210" t="s">
        <v>85</v>
      </c>
      <c r="J193" s="1210" t="s">
        <v>86</v>
      </c>
      <c r="K193" s="1206" t="s">
        <v>1592</v>
      </c>
      <c r="L193" s="1206" t="s">
        <v>1593</v>
      </c>
      <c r="M193" s="1225">
        <v>45748</v>
      </c>
      <c r="N193" s="1225" t="s">
        <v>156</v>
      </c>
      <c r="O193" s="1218">
        <v>0.1</v>
      </c>
      <c r="P193" s="1218">
        <v>0.4</v>
      </c>
      <c r="Q193" s="1218">
        <v>0.7</v>
      </c>
      <c r="R193" s="1220">
        <v>1</v>
      </c>
      <c r="S193" s="1222" t="s">
        <v>90</v>
      </c>
      <c r="T193" s="1362">
        <v>56230287</v>
      </c>
      <c r="U193" s="1224" t="s">
        <v>109</v>
      </c>
      <c r="V193" s="640" t="s">
        <v>110</v>
      </c>
      <c r="W193" s="641">
        <v>17448533.334000003</v>
      </c>
      <c r="X193" s="1212" t="s">
        <v>138</v>
      </c>
      <c r="Y193" s="1212" t="s">
        <v>91</v>
      </c>
      <c r="Z193" s="1212" t="s">
        <v>139</v>
      </c>
      <c r="AA193" s="1214" t="s">
        <v>91</v>
      </c>
      <c r="AB193" s="615"/>
      <c r="AC193" s="1176">
        <v>1</v>
      </c>
      <c r="AD193" s="1164">
        <v>1</v>
      </c>
      <c r="AE193" s="1263" t="s">
        <v>95</v>
      </c>
      <c r="AF193" s="1292" t="s">
        <v>1594</v>
      </c>
      <c r="AG193" s="1292" t="s">
        <v>1595</v>
      </c>
      <c r="AH193" s="1250" t="s">
        <v>91</v>
      </c>
      <c r="AI193" s="1253" t="s">
        <v>98</v>
      </c>
      <c r="AJ193" s="1256">
        <v>56230287</v>
      </c>
      <c r="AK193" s="1256">
        <v>14057571.75</v>
      </c>
      <c r="AL193" s="1256">
        <v>63847333</v>
      </c>
      <c r="AM193" s="1256">
        <v>63847333</v>
      </c>
      <c r="AN193" s="1256">
        <v>1843333</v>
      </c>
      <c r="AO193" s="653"/>
      <c r="AP193" s="1191">
        <v>0.4</v>
      </c>
      <c r="AQ193" s="1150">
        <v>1</v>
      </c>
      <c r="AR193" s="1289" t="s">
        <v>95</v>
      </c>
      <c r="AS193" s="1278" t="s">
        <v>1596</v>
      </c>
      <c r="AT193" s="1278" t="s">
        <v>1597</v>
      </c>
      <c r="AU193" s="1281" t="s">
        <v>91</v>
      </c>
      <c r="AV193" s="1284" t="s">
        <v>98</v>
      </c>
      <c r="AW193" s="1256">
        <v>153714400</v>
      </c>
      <c r="AX193" s="1256">
        <v>25619066.670000002</v>
      </c>
      <c r="AY193" s="1256">
        <v>63847333</v>
      </c>
      <c r="AZ193" s="1256">
        <v>61792611</v>
      </c>
      <c r="BA193" s="1256">
        <v>20001278</v>
      </c>
      <c r="BB193" s="709"/>
      <c r="BC193" s="1195">
        <v>0.7</v>
      </c>
      <c r="BD193" s="1182">
        <v>1</v>
      </c>
      <c r="BE193" s="1184" t="s">
        <v>95</v>
      </c>
      <c r="BF193" s="1243" t="s">
        <v>1598</v>
      </c>
      <c r="BG193" s="1243" t="s">
        <v>1599</v>
      </c>
      <c r="BH193" s="1407" t="s">
        <v>91</v>
      </c>
      <c r="BI193" s="1189" t="s">
        <v>98</v>
      </c>
      <c r="BJ193" s="1227">
        <v>42838018</v>
      </c>
      <c r="BK193" s="1227">
        <v>32128513.199999999</v>
      </c>
      <c r="BL193" s="609">
        <f t="shared" si="63"/>
        <v>17448533.334000003</v>
      </c>
      <c r="BM193" s="609">
        <v>13086400</v>
      </c>
      <c r="BN193" s="609">
        <v>9160480</v>
      </c>
      <c r="BP193" s="1199">
        <v>1</v>
      </c>
      <c r="BQ193" s="1547">
        <f>+IF(BP193=0,"No Aplica",IF(BP193/R193&gt;=100%,100%,BP193/R193))</f>
        <v>1</v>
      </c>
      <c r="BR193" s="1489" t="str">
        <f t="shared" si="93"/>
        <v>Avance satisfactorio</v>
      </c>
      <c r="BS193" s="1478" t="s">
        <v>1600</v>
      </c>
      <c r="BT193" s="1500" t="s">
        <v>1601</v>
      </c>
      <c r="BU193" s="1170" t="s">
        <v>91</v>
      </c>
      <c r="BV193" s="1534" t="str">
        <f t="shared" ref="BV193" si="95">IF(BP193&lt;1%,"Sin iniciar",IF(BP193&gt;=G193,"Terminado","En gestión"))</f>
        <v>Terminado</v>
      </c>
    </row>
    <row r="194" spans="1:74" s="611" customFormat="1" ht="50.15" customHeight="1">
      <c r="A194" s="585"/>
      <c r="B194" s="1245"/>
      <c r="C194" s="1246"/>
      <c r="D194" s="1247"/>
      <c r="E194" s="1247"/>
      <c r="F194" s="1247"/>
      <c r="G194" s="1378"/>
      <c r="H194" s="1247"/>
      <c r="I194" s="1249"/>
      <c r="J194" s="1249"/>
      <c r="K194" s="1247"/>
      <c r="L194" s="1247"/>
      <c r="M194" s="1268"/>
      <c r="N194" s="1268"/>
      <c r="O194" s="1266"/>
      <c r="P194" s="1266"/>
      <c r="Q194" s="1266"/>
      <c r="R194" s="1267"/>
      <c r="S194" s="1222"/>
      <c r="T194" s="1362"/>
      <c r="U194" s="1224"/>
      <c r="V194" s="640" t="s">
        <v>1274</v>
      </c>
      <c r="W194" s="641">
        <v>63089950</v>
      </c>
      <c r="X194" s="1259"/>
      <c r="Y194" s="1259"/>
      <c r="Z194" s="1259"/>
      <c r="AA194" s="1260"/>
      <c r="AB194" s="615"/>
      <c r="AC194" s="1261"/>
      <c r="AD194" s="1262"/>
      <c r="AE194" s="1264"/>
      <c r="AF194" s="1293"/>
      <c r="AG194" s="1293"/>
      <c r="AH194" s="1251"/>
      <c r="AI194" s="1254"/>
      <c r="AJ194" s="1257"/>
      <c r="AK194" s="1257"/>
      <c r="AL194" s="1257"/>
      <c r="AM194" s="1257"/>
      <c r="AN194" s="1257"/>
      <c r="AO194" s="653"/>
      <c r="AP194" s="1287"/>
      <c r="AQ194" s="1288"/>
      <c r="AR194" s="1290"/>
      <c r="AS194" s="1279"/>
      <c r="AT194" s="1279"/>
      <c r="AU194" s="1282"/>
      <c r="AV194" s="1285"/>
      <c r="AW194" s="1257"/>
      <c r="AX194" s="1257"/>
      <c r="AY194" s="1257"/>
      <c r="AZ194" s="1257"/>
      <c r="BA194" s="1257"/>
      <c r="BB194" s="709"/>
      <c r="BC194" s="1275"/>
      <c r="BD194" s="1276"/>
      <c r="BE194" s="1277"/>
      <c r="BF194" s="1269"/>
      <c r="BG194" s="1269"/>
      <c r="BH194" s="1408"/>
      <c r="BI194" s="1270"/>
      <c r="BJ194" s="1274"/>
      <c r="BK194" s="1274"/>
      <c r="BL194" s="609">
        <f t="shared" si="63"/>
        <v>63089950</v>
      </c>
      <c r="BM194" s="609">
        <v>46557019.75</v>
      </c>
      <c r="BN194" s="609">
        <v>28467902.850000001</v>
      </c>
      <c r="BP194" s="1506"/>
      <c r="BQ194" s="1507"/>
      <c r="BR194" s="1508"/>
      <c r="BS194" s="1482"/>
      <c r="BT194" s="1555"/>
      <c r="BU194" s="1446"/>
      <c r="BV194" s="1563"/>
    </row>
    <row r="195" spans="1:74" s="611" customFormat="1" ht="50.15" customHeight="1">
      <c r="A195" s="585"/>
      <c r="B195" s="1205"/>
      <c r="C195" s="1108"/>
      <c r="D195" s="1207"/>
      <c r="E195" s="1207"/>
      <c r="F195" s="1207"/>
      <c r="G195" s="1379"/>
      <c r="H195" s="1207"/>
      <c r="I195" s="1211"/>
      <c r="J195" s="1211"/>
      <c r="K195" s="1207"/>
      <c r="L195" s="1207"/>
      <c r="M195" s="1226"/>
      <c r="N195" s="1226"/>
      <c r="O195" s="1219"/>
      <c r="P195" s="1219"/>
      <c r="Q195" s="1219"/>
      <c r="R195" s="1221"/>
      <c r="S195" s="1222"/>
      <c r="T195" s="1362"/>
      <c r="U195" s="639" t="s">
        <v>1460</v>
      </c>
      <c r="V195" s="740" t="s">
        <v>1373</v>
      </c>
      <c r="W195" s="741">
        <v>100000000</v>
      </c>
      <c r="X195" s="1213"/>
      <c r="Y195" s="1213"/>
      <c r="Z195" s="1213"/>
      <c r="AA195" s="1215"/>
      <c r="AB195" s="702"/>
      <c r="AC195" s="1177"/>
      <c r="AD195" s="1165"/>
      <c r="AE195" s="1265"/>
      <c r="AF195" s="1294"/>
      <c r="AG195" s="1294"/>
      <c r="AH195" s="1252"/>
      <c r="AI195" s="1255"/>
      <c r="AJ195" s="1258"/>
      <c r="AK195" s="1258"/>
      <c r="AL195" s="1258"/>
      <c r="AM195" s="1258"/>
      <c r="AN195" s="1258"/>
      <c r="AO195" s="653"/>
      <c r="AP195" s="1192"/>
      <c r="AQ195" s="1151"/>
      <c r="AR195" s="1291"/>
      <c r="AS195" s="1280"/>
      <c r="AT195" s="1280"/>
      <c r="AU195" s="1283"/>
      <c r="AV195" s="1286"/>
      <c r="AW195" s="1258"/>
      <c r="AX195" s="1258"/>
      <c r="AY195" s="1258"/>
      <c r="AZ195" s="1258"/>
      <c r="BA195" s="1258"/>
      <c r="BB195" s="709"/>
      <c r="BC195" s="1196"/>
      <c r="BD195" s="1183"/>
      <c r="BE195" s="1185"/>
      <c r="BF195" s="1244"/>
      <c r="BG195" s="1244"/>
      <c r="BH195" s="1409"/>
      <c r="BI195" s="1190"/>
      <c r="BJ195" s="1228"/>
      <c r="BK195" s="1228"/>
      <c r="BL195" s="609">
        <f t="shared" si="63"/>
        <v>100000000</v>
      </c>
      <c r="BM195" s="609">
        <v>100000000</v>
      </c>
      <c r="BN195" s="609">
        <v>70000000</v>
      </c>
      <c r="BP195" s="1200"/>
      <c r="BQ195" s="1494"/>
      <c r="BR195" s="1496"/>
      <c r="BS195" s="1479"/>
      <c r="BT195" s="1556"/>
      <c r="BU195" s="1171"/>
      <c r="BV195" s="1535"/>
    </row>
    <row r="196" spans="1:74" s="611" customFormat="1" ht="50.15" customHeight="1">
      <c r="A196" s="585"/>
      <c r="B196" s="1204" t="s">
        <v>1364</v>
      </c>
      <c r="C196" s="1107" t="s">
        <v>1602</v>
      </c>
      <c r="D196" s="1206" t="s">
        <v>133</v>
      </c>
      <c r="E196" s="1206" t="s">
        <v>1603</v>
      </c>
      <c r="F196" s="1206" t="s">
        <v>256</v>
      </c>
      <c r="G196" s="1377">
        <v>1</v>
      </c>
      <c r="H196" s="1206" t="s">
        <v>1604</v>
      </c>
      <c r="I196" s="1210" t="s">
        <v>85</v>
      </c>
      <c r="J196" s="1210" t="s">
        <v>86</v>
      </c>
      <c r="K196" s="1206" t="s">
        <v>1605</v>
      </c>
      <c r="L196" s="1206" t="s">
        <v>1606</v>
      </c>
      <c r="M196" s="1225">
        <v>45748</v>
      </c>
      <c r="N196" s="1225" t="s">
        <v>156</v>
      </c>
      <c r="O196" s="1218">
        <v>0</v>
      </c>
      <c r="P196" s="1218">
        <v>0.3</v>
      </c>
      <c r="Q196" s="1218">
        <v>0.4</v>
      </c>
      <c r="R196" s="1220">
        <v>1</v>
      </c>
      <c r="S196" s="1222" t="s">
        <v>90</v>
      </c>
      <c r="T196" s="1362">
        <v>95135076</v>
      </c>
      <c r="U196" s="1224" t="s">
        <v>109</v>
      </c>
      <c r="V196" s="640" t="s">
        <v>1274</v>
      </c>
      <c r="W196" s="641">
        <v>94736800.004000008</v>
      </c>
      <c r="X196" s="1212" t="s">
        <v>138</v>
      </c>
      <c r="Y196" s="1212" t="s">
        <v>91</v>
      </c>
      <c r="Z196" s="1212" t="s">
        <v>139</v>
      </c>
      <c r="AA196" s="1214" t="s">
        <v>91</v>
      </c>
      <c r="AB196" s="615"/>
      <c r="AC196" s="1176"/>
      <c r="AD196" s="1164" t="s">
        <v>101</v>
      </c>
      <c r="AE196" s="1166" t="s">
        <v>102</v>
      </c>
      <c r="AF196" s="1168" t="s">
        <v>315</v>
      </c>
      <c r="AG196" s="1168" t="s">
        <v>91</v>
      </c>
      <c r="AH196" s="1170" t="s">
        <v>91</v>
      </c>
      <c r="AI196" s="1098" t="s">
        <v>141</v>
      </c>
      <c r="AJ196" s="1160">
        <v>0</v>
      </c>
      <c r="AK196" s="1160">
        <v>0</v>
      </c>
      <c r="AL196" s="1146">
        <v>63847333</v>
      </c>
      <c r="AM196" s="1146">
        <v>63847333</v>
      </c>
      <c r="AN196" s="1146">
        <v>1843333</v>
      </c>
      <c r="AO196" s="653"/>
      <c r="AP196" s="1191">
        <v>0.3</v>
      </c>
      <c r="AQ196" s="1150">
        <v>1</v>
      </c>
      <c r="AR196" s="1152" t="s">
        <v>95</v>
      </c>
      <c r="AS196" s="1154" t="s">
        <v>1607</v>
      </c>
      <c r="AT196" s="1154" t="s">
        <v>1608</v>
      </c>
      <c r="AU196" s="1156" t="s">
        <v>91</v>
      </c>
      <c r="AV196" s="1158" t="s">
        <v>98</v>
      </c>
      <c r="AW196" s="1160">
        <v>171608000</v>
      </c>
      <c r="AX196" s="1160">
        <v>28601333.329999998</v>
      </c>
      <c r="AY196" s="1146">
        <v>63847333</v>
      </c>
      <c r="AZ196" s="1146">
        <v>61792611</v>
      </c>
      <c r="BA196" s="1146">
        <v>20001278</v>
      </c>
      <c r="BB196" s="709"/>
      <c r="BC196" s="1195">
        <v>0.4</v>
      </c>
      <c r="BD196" s="1182">
        <v>1</v>
      </c>
      <c r="BE196" s="1184" t="s">
        <v>95</v>
      </c>
      <c r="BF196" s="1154" t="s">
        <v>1609</v>
      </c>
      <c r="BG196" s="1154" t="s">
        <v>1610</v>
      </c>
      <c r="BH196" s="1407" t="s">
        <v>91</v>
      </c>
      <c r="BI196" s="1189" t="s">
        <v>98</v>
      </c>
      <c r="BJ196" s="1227">
        <v>28985940</v>
      </c>
      <c r="BK196" s="1227">
        <v>21739455</v>
      </c>
      <c r="BL196" s="609">
        <f t="shared" si="63"/>
        <v>94736800.004000008</v>
      </c>
      <c r="BM196" s="609">
        <v>87618000</v>
      </c>
      <c r="BN196" s="609">
        <v>58558873</v>
      </c>
      <c r="BP196" s="1199">
        <v>1</v>
      </c>
      <c r="BQ196" s="1547">
        <f>+IF(G196=0,"No Aplica",IF(BP196/G196&gt;=100%,100%,BP196/G196))</f>
        <v>1</v>
      </c>
      <c r="BR196" s="1489" t="str">
        <f t="shared" ref="BR196" si="96">IF(ISTEXT(BQ196),"No reporta avance en el periodo",IF(BQ196&lt;=69%,"Avance insuficiente",IF(BQ196&gt;95%,"Avance satisfactorio",IF(BQ196&gt;70%,"Avance suficiente",IF(BQ196&lt;94%,"Avance suficiente",0)))))</f>
        <v>Avance satisfactorio</v>
      </c>
      <c r="BS196" s="1478" t="s">
        <v>1611</v>
      </c>
      <c r="BT196" s="1500" t="s">
        <v>1612</v>
      </c>
      <c r="BU196" s="1170" t="s">
        <v>91</v>
      </c>
      <c r="BV196" s="1534" t="str">
        <f t="shared" ref="BV196" si="97">IF(BP196&lt;1%,"Sin iniciar",IF(BP196&gt;=G196,"Terminado","En gestión"))</f>
        <v>Terminado</v>
      </c>
    </row>
    <row r="197" spans="1:74" s="611" customFormat="1" ht="50.15" customHeight="1">
      <c r="A197" s="585"/>
      <c r="B197" s="1205"/>
      <c r="C197" s="1108"/>
      <c r="D197" s="1207"/>
      <c r="E197" s="1207"/>
      <c r="F197" s="1207"/>
      <c r="G197" s="1379"/>
      <c r="H197" s="1207"/>
      <c r="I197" s="1211"/>
      <c r="J197" s="1211"/>
      <c r="K197" s="1207"/>
      <c r="L197" s="1207"/>
      <c r="M197" s="1226"/>
      <c r="N197" s="1226"/>
      <c r="O197" s="1219"/>
      <c r="P197" s="1219"/>
      <c r="Q197" s="1219"/>
      <c r="R197" s="1221"/>
      <c r="S197" s="1222"/>
      <c r="T197" s="1362"/>
      <c r="U197" s="1224"/>
      <c r="V197" s="640" t="s">
        <v>1373</v>
      </c>
      <c r="W197" s="641">
        <v>74257333.329999998</v>
      </c>
      <c r="X197" s="1213"/>
      <c r="Y197" s="1213"/>
      <c r="Z197" s="1213"/>
      <c r="AA197" s="1215"/>
      <c r="AB197" s="615"/>
      <c r="AC197" s="1177"/>
      <c r="AD197" s="1165"/>
      <c r="AE197" s="1167"/>
      <c r="AF197" s="1169"/>
      <c r="AG197" s="1169"/>
      <c r="AH197" s="1171"/>
      <c r="AI197" s="1099"/>
      <c r="AJ197" s="1161"/>
      <c r="AK197" s="1161"/>
      <c r="AL197" s="1147"/>
      <c r="AM197" s="1147"/>
      <c r="AN197" s="1147"/>
      <c r="AO197" s="603"/>
      <c r="AP197" s="1192"/>
      <c r="AQ197" s="1151"/>
      <c r="AR197" s="1153"/>
      <c r="AS197" s="1155"/>
      <c r="AT197" s="1155"/>
      <c r="AU197" s="1157"/>
      <c r="AV197" s="1159"/>
      <c r="AW197" s="1161"/>
      <c r="AX197" s="1161"/>
      <c r="AY197" s="1147"/>
      <c r="AZ197" s="1147"/>
      <c r="BA197" s="1147"/>
      <c r="BB197" s="709"/>
      <c r="BC197" s="1196"/>
      <c r="BD197" s="1276"/>
      <c r="BE197" s="1277"/>
      <c r="BF197" s="1186"/>
      <c r="BG197" s="1186"/>
      <c r="BH197" s="1409"/>
      <c r="BI197" s="1190"/>
      <c r="BJ197" s="1228"/>
      <c r="BK197" s="1228"/>
      <c r="BL197" s="609">
        <f t="shared" si="63"/>
        <v>74257333.329999998</v>
      </c>
      <c r="BM197" s="609">
        <v>60390000</v>
      </c>
      <c r="BN197" s="609">
        <v>46970000</v>
      </c>
      <c r="BP197" s="1200"/>
      <c r="BQ197" s="1507"/>
      <c r="BR197" s="1508"/>
      <c r="BS197" s="1479"/>
      <c r="BT197" s="1571"/>
      <c r="BU197" s="1171"/>
      <c r="BV197" s="1535"/>
    </row>
    <row r="198" spans="1:74" s="611" customFormat="1" ht="50.15" customHeight="1">
      <c r="A198" s="585"/>
      <c r="B198" s="710" t="s">
        <v>1364</v>
      </c>
      <c r="C198" s="587" t="s">
        <v>1613</v>
      </c>
      <c r="D198" s="711" t="s">
        <v>133</v>
      </c>
      <c r="E198" s="712" t="s">
        <v>1406</v>
      </c>
      <c r="F198" s="711" t="s">
        <v>290</v>
      </c>
      <c r="G198" s="713">
        <v>2</v>
      </c>
      <c r="H198" s="711" t="s">
        <v>1614</v>
      </c>
      <c r="I198" s="714" t="s">
        <v>85</v>
      </c>
      <c r="J198" s="714" t="s">
        <v>153</v>
      </c>
      <c r="K198" s="715" t="s">
        <v>1615</v>
      </c>
      <c r="L198" s="715" t="s">
        <v>1616</v>
      </c>
      <c r="M198" s="716" t="s">
        <v>559</v>
      </c>
      <c r="N198" s="716" t="s">
        <v>1617</v>
      </c>
      <c r="O198" s="717">
        <v>1</v>
      </c>
      <c r="P198" s="717">
        <v>0</v>
      </c>
      <c r="Q198" s="717">
        <v>2</v>
      </c>
      <c r="R198" s="718">
        <v>0</v>
      </c>
      <c r="S198" s="633" t="s">
        <v>90</v>
      </c>
      <c r="T198" s="708">
        <v>610169571.75000012</v>
      </c>
      <c r="U198" s="639" t="s">
        <v>109</v>
      </c>
      <c r="V198" s="640" t="s">
        <v>110</v>
      </c>
      <c r="W198" s="641">
        <v>1456780336</v>
      </c>
      <c r="X198" s="308" t="s">
        <v>138</v>
      </c>
      <c r="Y198" s="308" t="s">
        <v>91</v>
      </c>
      <c r="Z198" s="308" t="s">
        <v>139</v>
      </c>
      <c r="AA198" s="332" t="s">
        <v>91</v>
      </c>
      <c r="AB198" s="615"/>
      <c r="AC198" s="112">
        <v>1</v>
      </c>
      <c r="AD198" s="602">
        <v>1</v>
      </c>
      <c r="AE198" s="241" t="s">
        <v>95</v>
      </c>
      <c r="AF198" s="145" t="s">
        <v>1618</v>
      </c>
      <c r="AG198" s="380" t="s">
        <v>1619</v>
      </c>
      <c r="AH198" s="242" t="s">
        <v>91</v>
      </c>
      <c r="AI198" s="80" t="s">
        <v>98</v>
      </c>
      <c r="AJ198" s="259">
        <v>610169571.75000012</v>
      </c>
      <c r="AK198" s="158">
        <v>152542392.93750003</v>
      </c>
      <c r="AL198" s="346">
        <v>63847333</v>
      </c>
      <c r="AM198" s="346">
        <v>63847333</v>
      </c>
      <c r="AN198" s="346">
        <v>1843333</v>
      </c>
      <c r="AO198" s="603"/>
      <c r="AP198" s="1010"/>
      <c r="AQ198" s="972" t="s">
        <v>101</v>
      </c>
      <c r="AR198" s="1014" t="s">
        <v>102</v>
      </c>
      <c r="AS198" s="1016" t="s">
        <v>618</v>
      </c>
      <c r="AT198" s="974" t="s">
        <v>91</v>
      </c>
      <c r="AU198" s="974" t="s">
        <v>91</v>
      </c>
      <c r="AV198" s="975" t="s">
        <v>98</v>
      </c>
      <c r="AW198" s="421">
        <v>1415548751</v>
      </c>
      <c r="AX198" s="422">
        <v>235924791.83000001</v>
      </c>
      <c r="AY198" s="403">
        <v>63847333</v>
      </c>
      <c r="AZ198" s="404">
        <v>61792611</v>
      </c>
      <c r="BA198" s="405">
        <v>20001278</v>
      </c>
      <c r="BB198" s="719"/>
      <c r="BC198" s="956">
        <v>2</v>
      </c>
      <c r="BD198" s="957">
        <v>1</v>
      </c>
      <c r="BE198" s="949" t="s">
        <v>95</v>
      </c>
      <c r="BF198" s="946" t="s">
        <v>1620</v>
      </c>
      <c r="BG198" s="946" t="s">
        <v>1621</v>
      </c>
      <c r="BH198" s="938" t="s">
        <v>91</v>
      </c>
      <c r="BI198" s="932" t="s">
        <v>100</v>
      </c>
      <c r="BJ198" s="608">
        <v>427712827</v>
      </c>
      <c r="BK198" s="743">
        <v>320784621.30000001</v>
      </c>
      <c r="BL198" s="609">
        <f t="shared" si="63"/>
        <v>1456780336</v>
      </c>
      <c r="BM198" s="609">
        <v>1345276763.9377561</v>
      </c>
      <c r="BN198" s="609">
        <v>736118801.61845469</v>
      </c>
      <c r="BP198" s="956">
        <v>2</v>
      </c>
      <c r="BQ198" s="957">
        <v>1</v>
      </c>
      <c r="BR198" s="949" t="s">
        <v>95</v>
      </c>
      <c r="BS198" s="375" t="s">
        <v>1182</v>
      </c>
      <c r="BT198" s="676" t="s">
        <v>91</v>
      </c>
      <c r="BU198" s="375" t="s">
        <v>91</v>
      </c>
      <c r="BV198" s="906" t="s">
        <v>621</v>
      </c>
    </row>
    <row r="199" spans="1:74" s="611" customFormat="1" ht="50.15" customHeight="1">
      <c r="A199" s="585"/>
      <c r="B199" s="710" t="s">
        <v>1364</v>
      </c>
      <c r="C199" s="587" t="s">
        <v>1622</v>
      </c>
      <c r="D199" s="711" t="s">
        <v>133</v>
      </c>
      <c r="E199" s="712" t="s">
        <v>1406</v>
      </c>
      <c r="F199" s="711" t="s">
        <v>290</v>
      </c>
      <c r="G199" s="720">
        <v>1</v>
      </c>
      <c r="H199" s="711" t="s">
        <v>1623</v>
      </c>
      <c r="I199" s="714" t="s">
        <v>85</v>
      </c>
      <c r="J199" s="714" t="s">
        <v>86</v>
      </c>
      <c r="K199" s="715" t="s">
        <v>1624</v>
      </c>
      <c r="L199" s="715" t="s">
        <v>1625</v>
      </c>
      <c r="M199" s="716">
        <v>45748</v>
      </c>
      <c r="N199" s="716" t="s">
        <v>156</v>
      </c>
      <c r="O199" s="722">
        <v>0</v>
      </c>
      <c r="P199" s="722">
        <v>0.33</v>
      </c>
      <c r="Q199" s="722">
        <v>0.66</v>
      </c>
      <c r="R199" s="725">
        <v>1</v>
      </c>
      <c r="S199" s="633" t="s">
        <v>90</v>
      </c>
      <c r="T199" s="708">
        <v>29744370</v>
      </c>
      <c r="U199" s="639" t="s">
        <v>1369</v>
      </c>
      <c r="V199" s="640" t="s">
        <v>1373</v>
      </c>
      <c r="W199" s="641">
        <v>41712899.998499997</v>
      </c>
      <c r="X199" s="308" t="s">
        <v>138</v>
      </c>
      <c r="Y199" s="308" t="s">
        <v>91</v>
      </c>
      <c r="Z199" s="308" t="s">
        <v>139</v>
      </c>
      <c r="AA199" s="332" t="s">
        <v>91</v>
      </c>
      <c r="AB199" s="615"/>
      <c r="AC199" s="112"/>
      <c r="AD199" s="602" t="s">
        <v>101</v>
      </c>
      <c r="AE199" s="241" t="s">
        <v>102</v>
      </c>
      <c r="AF199" s="145" t="s">
        <v>315</v>
      </c>
      <c r="AG199" s="242" t="s">
        <v>91</v>
      </c>
      <c r="AH199" s="242" t="s">
        <v>91</v>
      </c>
      <c r="AI199" s="80" t="s">
        <v>141</v>
      </c>
      <c r="AJ199" s="259">
        <v>0</v>
      </c>
      <c r="AK199" s="259">
        <v>0</v>
      </c>
      <c r="AL199" s="347">
        <v>221629700</v>
      </c>
      <c r="AM199" s="347">
        <v>186714620</v>
      </c>
      <c r="AN199" s="347">
        <v>18160453</v>
      </c>
      <c r="AO199" s="709"/>
      <c r="AP199" s="971">
        <v>0.33</v>
      </c>
      <c r="AQ199" s="972">
        <v>1</v>
      </c>
      <c r="AR199" s="973" t="s">
        <v>95</v>
      </c>
      <c r="AS199" s="974" t="s">
        <v>1626</v>
      </c>
      <c r="AT199" s="974" t="s">
        <v>1627</v>
      </c>
      <c r="AU199" s="974" t="s">
        <v>91</v>
      </c>
      <c r="AV199" s="975" t="s">
        <v>98</v>
      </c>
      <c r="AW199" s="330"/>
      <c r="AX199" s="330"/>
      <c r="AY199" s="403">
        <v>221629700</v>
      </c>
      <c r="AZ199" s="404">
        <v>186477558</v>
      </c>
      <c r="BA199" s="405">
        <v>72987111</v>
      </c>
      <c r="BB199" s="719"/>
      <c r="BC199" s="958">
        <v>0.66</v>
      </c>
      <c r="BD199" s="959">
        <v>1</v>
      </c>
      <c r="BE199" s="960" t="s">
        <v>95</v>
      </c>
      <c r="BF199" s="961" t="s">
        <v>1628</v>
      </c>
      <c r="BG199" s="961" t="s">
        <v>1629</v>
      </c>
      <c r="BH199" s="938" t="s">
        <v>91</v>
      </c>
      <c r="BI199" s="932" t="s">
        <v>98</v>
      </c>
      <c r="BJ199" s="617">
        <v>0</v>
      </c>
      <c r="BK199" s="609"/>
      <c r="BL199" s="609">
        <f t="shared" si="63"/>
        <v>41712899.998499997</v>
      </c>
      <c r="BM199" s="609">
        <v>36805500</v>
      </c>
      <c r="BN199" s="609">
        <v>26990699.850000001</v>
      </c>
      <c r="BP199" s="98">
        <v>1</v>
      </c>
      <c r="BQ199" s="1039">
        <f>+IF(G199=0,"No Aplica",IF(BP199/G199&gt;=100%,100%,BP199/G199))</f>
        <v>1</v>
      </c>
      <c r="BR199" s="78" t="str">
        <f t="shared" ref="BR199" si="98">IF(ISTEXT(BQ199),"No reporta avance en el periodo",IF(BQ199&lt;=69%,"Avance insuficiente",IF(BQ199&gt;95%,"Avance satisfactorio",IF(BQ199&gt;70%,"Avance suficiente",IF(BQ199&lt;94%,"Avance suficiente",0)))))</f>
        <v>Avance satisfactorio</v>
      </c>
      <c r="BS199" s="375" t="s">
        <v>1630</v>
      </c>
      <c r="BT199" s="676" t="s">
        <v>1631</v>
      </c>
      <c r="BU199" s="242" t="s">
        <v>91</v>
      </c>
      <c r="BV199" s="906" t="str">
        <f t="shared" ref="BV199" si="99">IF(BP199&lt;1%,"Sin iniciar",IF(BP199&gt;=G199,"Terminado","En gestión"))</f>
        <v>Terminado</v>
      </c>
    </row>
    <row r="200" spans="1:74" s="611" customFormat="1" ht="50.15" customHeight="1">
      <c r="A200" s="585"/>
      <c r="B200" s="1105" t="s">
        <v>1632</v>
      </c>
      <c r="C200" s="1107" t="s">
        <v>1633</v>
      </c>
      <c r="D200" s="1109" t="s">
        <v>133</v>
      </c>
      <c r="E200" s="1109" t="s">
        <v>1569</v>
      </c>
      <c r="F200" s="1109" t="s">
        <v>1321</v>
      </c>
      <c r="G200" s="1208">
        <v>0.06</v>
      </c>
      <c r="H200" s="1142" t="s">
        <v>1634</v>
      </c>
      <c r="I200" s="1144" t="s">
        <v>85</v>
      </c>
      <c r="J200" s="1144" t="s">
        <v>86</v>
      </c>
      <c r="K200" s="1142" t="s">
        <v>1635</v>
      </c>
      <c r="L200" s="1142" t="s">
        <v>1636</v>
      </c>
      <c r="M200" s="1135">
        <v>45659</v>
      </c>
      <c r="N200" s="1135" t="s">
        <v>683</v>
      </c>
      <c r="O200" s="1172">
        <v>0.02</v>
      </c>
      <c r="P200" s="1172">
        <v>0.06</v>
      </c>
      <c r="Q200" s="1172">
        <v>0</v>
      </c>
      <c r="R200" s="1174">
        <v>0</v>
      </c>
      <c r="S200" s="1141" t="s">
        <v>324</v>
      </c>
      <c r="T200" s="1128" t="s">
        <v>91</v>
      </c>
      <c r="U200" s="1201" t="s">
        <v>1369</v>
      </c>
      <c r="V200" s="613" t="s">
        <v>1430</v>
      </c>
      <c r="W200" s="614">
        <v>5536780413.4290514</v>
      </c>
      <c r="X200" s="1212" t="s">
        <v>138</v>
      </c>
      <c r="Y200" s="1212" t="s">
        <v>91</v>
      </c>
      <c r="Z200" s="1212" t="s">
        <v>139</v>
      </c>
      <c r="AA200" s="1214" t="s">
        <v>94</v>
      </c>
      <c r="AB200" s="615"/>
      <c r="AC200" s="1428">
        <v>0.06</v>
      </c>
      <c r="AD200" s="1164">
        <v>1</v>
      </c>
      <c r="AE200" s="1263" t="s">
        <v>95</v>
      </c>
      <c r="AF200" s="1292" t="s">
        <v>1637</v>
      </c>
      <c r="AG200" s="1292" t="s">
        <v>1638</v>
      </c>
      <c r="AH200" s="1250" t="s">
        <v>91</v>
      </c>
      <c r="AI200" s="1253" t="s">
        <v>100</v>
      </c>
      <c r="AJ200" s="1256">
        <v>0</v>
      </c>
      <c r="AK200" s="1256">
        <v>0</v>
      </c>
      <c r="AL200" s="1256">
        <v>1375343465</v>
      </c>
      <c r="AM200" s="1256">
        <v>1229751694</v>
      </c>
      <c r="AN200" s="1256">
        <v>255630528</v>
      </c>
      <c r="AO200" s="709"/>
      <c r="AP200" s="1191"/>
      <c r="AQ200" s="1150">
        <v>1</v>
      </c>
      <c r="AR200" s="1289" t="s">
        <v>95</v>
      </c>
      <c r="AS200" s="1278" t="s">
        <v>1637</v>
      </c>
      <c r="AT200" s="1278" t="s">
        <v>1639</v>
      </c>
      <c r="AU200" s="1281" t="s">
        <v>91</v>
      </c>
      <c r="AV200" s="1284" t="s">
        <v>100</v>
      </c>
      <c r="AW200" s="1256">
        <v>0</v>
      </c>
      <c r="AX200" s="1256">
        <v>0</v>
      </c>
      <c r="AY200" s="1256">
        <v>1375343465</v>
      </c>
      <c r="AZ200" s="1256">
        <v>1272283419</v>
      </c>
      <c r="BA200" s="1256">
        <v>648838631</v>
      </c>
      <c r="BB200" s="653"/>
      <c r="BC200" s="1431"/>
      <c r="BD200" s="1432" t="s">
        <v>101</v>
      </c>
      <c r="BE200" s="1433" t="s">
        <v>102</v>
      </c>
      <c r="BF200" s="1434" t="s">
        <v>318</v>
      </c>
      <c r="BG200" s="1434" t="s">
        <v>91</v>
      </c>
      <c r="BH200" s="1407" t="s">
        <v>91</v>
      </c>
      <c r="BI200" s="1189" t="s">
        <v>100</v>
      </c>
      <c r="BJ200" s="1363">
        <v>0</v>
      </c>
      <c r="BK200" s="1363">
        <v>0</v>
      </c>
      <c r="BL200" s="609">
        <f t="shared" si="63"/>
        <v>5536780413.4290514</v>
      </c>
      <c r="BM200" s="609">
        <v>5281872105.9408026</v>
      </c>
      <c r="BN200" s="609">
        <v>3929994403.262394</v>
      </c>
      <c r="BP200" s="1199">
        <v>0.06</v>
      </c>
      <c r="BQ200" s="1547">
        <v>1</v>
      </c>
      <c r="BR200" s="1489" t="str">
        <f>IF(ISTEXT(BQ200),"No reporta avance en el periodo",IF(BQ200&lt;=69%,"Avance insuficiente",IF(BQ200&gt;95%,"Avance satisfactorio",IF(BQ200&gt;70%,"Avance suficiente",IF(BQ200&lt;94%,"Avance suficiente",0)))))</f>
        <v>Avance satisfactorio</v>
      </c>
      <c r="BS200" s="1168" t="s">
        <v>318</v>
      </c>
      <c r="BT200" s="1170" t="s">
        <v>91</v>
      </c>
      <c r="BU200" s="1170" t="s">
        <v>91</v>
      </c>
      <c r="BV200" s="1102" t="str">
        <f>IF(BI200="Terminado","Terminado",IF(BP200&gt;=T200,"Terminado","En Gestión"))</f>
        <v>Terminado</v>
      </c>
    </row>
    <row r="201" spans="1:74" s="611" customFormat="1" ht="50.15" customHeight="1">
      <c r="A201" s="585"/>
      <c r="B201" s="1301"/>
      <c r="C201" s="1246"/>
      <c r="D201" s="1302"/>
      <c r="E201" s="1302"/>
      <c r="F201" s="1302"/>
      <c r="G201" s="1248"/>
      <c r="H201" s="1306"/>
      <c r="I201" s="1307"/>
      <c r="J201" s="1307"/>
      <c r="K201" s="1306"/>
      <c r="L201" s="1306"/>
      <c r="M201" s="1303"/>
      <c r="N201" s="1303"/>
      <c r="O201" s="1304"/>
      <c r="P201" s="1304"/>
      <c r="Q201" s="1304"/>
      <c r="R201" s="1305"/>
      <c r="S201" s="1141"/>
      <c r="T201" s="1128"/>
      <c r="U201" s="1201"/>
      <c r="V201" s="613" t="s">
        <v>1431</v>
      </c>
      <c r="W201" s="614">
        <v>17718000</v>
      </c>
      <c r="X201" s="1259"/>
      <c r="Y201" s="1259"/>
      <c r="Z201" s="1259"/>
      <c r="AA201" s="1260"/>
      <c r="AB201" s="615"/>
      <c r="AC201" s="1429"/>
      <c r="AD201" s="1262"/>
      <c r="AE201" s="1264"/>
      <c r="AF201" s="1293"/>
      <c r="AG201" s="1293"/>
      <c r="AH201" s="1251"/>
      <c r="AI201" s="1254"/>
      <c r="AJ201" s="1257"/>
      <c r="AK201" s="1257"/>
      <c r="AL201" s="1257"/>
      <c r="AM201" s="1257"/>
      <c r="AN201" s="1257"/>
      <c r="AO201" s="709"/>
      <c r="AP201" s="1287"/>
      <c r="AQ201" s="1288"/>
      <c r="AR201" s="1290"/>
      <c r="AS201" s="1279"/>
      <c r="AT201" s="1279"/>
      <c r="AU201" s="1282"/>
      <c r="AV201" s="1285"/>
      <c r="AW201" s="1257"/>
      <c r="AX201" s="1257"/>
      <c r="AY201" s="1257"/>
      <c r="AZ201" s="1257"/>
      <c r="BA201" s="1257"/>
      <c r="BB201" s="653"/>
      <c r="BC201" s="1275"/>
      <c r="BD201" s="1276"/>
      <c r="BE201" s="1277"/>
      <c r="BF201" s="1186"/>
      <c r="BG201" s="1186"/>
      <c r="BH201" s="1408"/>
      <c r="BI201" s="1270"/>
      <c r="BJ201" s="1403"/>
      <c r="BK201" s="1403"/>
      <c r="BL201" s="609">
        <f t="shared" ref="BL201:BL264" si="100">+W201</f>
        <v>17718000</v>
      </c>
      <c r="BM201" s="609">
        <v>17718000</v>
      </c>
      <c r="BN201" s="609">
        <v>3937333.33</v>
      </c>
      <c r="BP201" s="1506"/>
      <c r="BQ201" s="1507"/>
      <c r="BR201" s="1508"/>
      <c r="BS201" s="1402"/>
      <c r="BT201" s="1446"/>
      <c r="BU201" s="1446"/>
      <c r="BV201" s="1103"/>
    </row>
    <row r="202" spans="1:74" s="611" customFormat="1" ht="50.15" customHeight="1">
      <c r="A202" s="585"/>
      <c r="B202" s="1106"/>
      <c r="C202" s="1108"/>
      <c r="D202" s="1110"/>
      <c r="E202" s="1110"/>
      <c r="F202" s="1110"/>
      <c r="G202" s="1209"/>
      <c r="H202" s="1143"/>
      <c r="I202" s="1145"/>
      <c r="J202" s="1145"/>
      <c r="K202" s="1143"/>
      <c r="L202" s="1143"/>
      <c r="M202" s="1136"/>
      <c r="N202" s="1136"/>
      <c r="O202" s="1173"/>
      <c r="P202" s="1173"/>
      <c r="Q202" s="1173"/>
      <c r="R202" s="1175"/>
      <c r="S202" s="1141"/>
      <c r="T202" s="1128"/>
      <c r="U202" s="1201"/>
      <c r="V202" s="613" t="s">
        <v>1017</v>
      </c>
      <c r="W202" s="614">
        <v>1582966047.7516768</v>
      </c>
      <c r="X202" s="1213"/>
      <c r="Y202" s="1213"/>
      <c r="Z202" s="1213"/>
      <c r="AA202" s="1215"/>
      <c r="AB202" s="615"/>
      <c r="AC202" s="1430"/>
      <c r="AD202" s="1165"/>
      <c r="AE202" s="1265"/>
      <c r="AF202" s="1294"/>
      <c r="AG202" s="1294"/>
      <c r="AH202" s="1252"/>
      <c r="AI202" s="1255"/>
      <c r="AJ202" s="1258"/>
      <c r="AK202" s="1258"/>
      <c r="AL202" s="1258"/>
      <c r="AM202" s="1258"/>
      <c r="AN202" s="1258"/>
      <c r="AO202" s="709"/>
      <c r="AP202" s="1192"/>
      <c r="AQ202" s="1151"/>
      <c r="AR202" s="1291"/>
      <c r="AS202" s="1280"/>
      <c r="AT202" s="1280"/>
      <c r="AU202" s="1283"/>
      <c r="AV202" s="1286"/>
      <c r="AW202" s="1258"/>
      <c r="AX202" s="1258"/>
      <c r="AY202" s="1258"/>
      <c r="AZ202" s="1258"/>
      <c r="BA202" s="1258"/>
      <c r="BB202" s="653"/>
      <c r="BC202" s="1196"/>
      <c r="BD202" s="1183"/>
      <c r="BE202" s="1185"/>
      <c r="BF202" s="1155"/>
      <c r="BG202" s="1155"/>
      <c r="BH202" s="1409"/>
      <c r="BI202" s="1190"/>
      <c r="BJ202" s="1364"/>
      <c r="BK202" s="1364"/>
      <c r="BL202" s="609">
        <f t="shared" si="100"/>
        <v>1582966047.7516768</v>
      </c>
      <c r="BM202" s="609">
        <v>1315885435.6700001</v>
      </c>
      <c r="BN202" s="609">
        <v>668799541.66999996</v>
      </c>
      <c r="BP202" s="1200"/>
      <c r="BQ202" s="1494"/>
      <c r="BR202" s="1496"/>
      <c r="BS202" s="1169"/>
      <c r="BT202" s="1171"/>
      <c r="BU202" s="1171"/>
      <c r="BV202" s="1104"/>
    </row>
    <row r="203" spans="1:74" s="611" customFormat="1" ht="50.15" customHeight="1">
      <c r="A203" s="585"/>
      <c r="B203" s="586" t="s">
        <v>1632</v>
      </c>
      <c r="C203" s="587" t="s">
        <v>1640</v>
      </c>
      <c r="D203" s="588" t="s">
        <v>133</v>
      </c>
      <c r="E203" s="589" t="s">
        <v>1569</v>
      </c>
      <c r="F203" s="588" t="s">
        <v>1321</v>
      </c>
      <c r="G203" s="666">
        <v>0.3</v>
      </c>
      <c r="H203" s="591" t="s">
        <v>1641</v>
      </c>
      <c r="I203" s="592" t="s">
        <v>85</v>
      </c>
      <c r="J203" s="592" t="s">
        <v>86</v>
      </c>
      <c r="K203" s="593" t="s">
        <v>1642</v>
      </c>
      <c r="L203" s="593" t="s">
        <v>1643</v>
      </c>
      <c r="M203" s="594">
        <v>45659</v>
      </c>
      <c r="N203" s="594" t="s">
        <v>683</v>
      </c>
      <c r="O203" s="596">
        <v>0.15</v>
      </c>
      <c r="P203" s="596">
        <v>0.3</v>
      </c>
      <c r="Q203" s="596">
        <v>0</v>
      </c>
      <c r="R203" s="597">
        <v>0</v>
      </c>
      <c r="S203" s="592" t="s">
        <v>324</v>
      </c>
      <c r="T203" s="598" t="s">
        <v>91</v>
      </c>
      <c r="U203" s="612" t="s">
        <v>1369</v>
      </c>
      <c r="V203" s="612" t="s">
        <v>1430</v>
      </c>
      <c r="W203" s="600">
        <f t="shared" ref="W203" si="101">+IFERROR(VLOOKUP($C203,BD_METAS2,2,FALSE),"")</f>
        <v>2203797317.8515563</v>
      </c>
      <c r="X203" s="308" t="s">
        <v>138</v>
      </c>
      <c r="Y203" s="308" t="s">
        <v>91</v>
      </c>
      <c r="Z203" s="308" t="s">
        <v>139</v>
      </c>
      <c r="AA203" s="332" t="s">
        <v>94</v>
      </c>
      <c r="AB203" s="601"/>
      <c r="AC203" s="143">
        <v>0.15</v>
      </c>
      <c r="AD203" s="602">
        <v>1</v>
      </c>
      <c r="AE203" s="241" t="s">
        <v>95</v>
      </c>
      <c r="AF203" s="145" t="s">
        <v>1644</v>
      </c>
      <c r="AG203" s="380" t="s">
        <v>1645</v>
      </c>
      <c r="AH203" s="242" t="s">
        <v>91</v>
      </c>
      <c r="AI203" s="80" t="s">
        <v>98</v>
      </c>
      <c r="AJ203" s="155">
        <v>0</v>
      </c>
      <c r="AK203" s="155">
        <v>0</v>
      </c>
      <c r="AL203" s="366">
        <v>1375343465</v>
      </c>
      <c r="AM203" s="370">
        <v>1229751694</v>
      </c>
      <c r="AN203" s="370">
        <v>255630528</v>
      </c>
      <c r="AO203" s="709"/>
      <c r="AP203" s="971">
        <v>0.2</v>
      </c>
      <c r="AQ203" s="972">
        <v>0.5</v>
      </c>
      <c r="AR203" s="973" t="s">
        <v>887</v>
      </c>
      <c r="AS203" s="1001" t="s">
        <v>1646</v>
      </c>
      <c r="AT203" s="1001" t="s">
        <v>1647</v>
      </c>
      <c r="AU203" s="1001" t="s">
        <v>1648</v>
      </c>
      <c r="AV203" s="975" t="s">
        <v>98</v>
      </c>
      <c r="AW203" s="510">
        <v>9692693</v>
      </c>
      <c r="AX203" s="510">
        <v>9692693</v>
      </c>
      <c r="AY203" s="403">
        <v>1375343465</v>
      </c>
      <c r="AZ203" s="404">
        <v>1272283419</v>
      </c>
      <c r="BA203" s="405">
        <v>648838631</v>
      </c>
      <c r="BB203" s="603"/>
      <c r="BC203" s="926">
        <v>0.3</v>
      </c>
      <c r="BD203" s="927">
        <v>1</v>
      </c>
      <c r="BE203" s="928" t="s">
        <v>95</v>
      </c>
      <c r="BF203" s="930" t="s">
        <v>1649</v>
      </c>
      <c r="BG203" s="941" t="s">
        <v>1650</v>
      </c>
      <c r="BH203" s="938" t="s">
        <v>91</v>
      </c>
      <c r="BI203" s="932" t="s">
        <v>100</v>
      </c>
      <c r="BJ203" s="643">
        <v>9692693</v>
      </c>
      <c r="BK203" s="643">
        <v>9692693</v>
      </c>
      <c r="BL203" s="609">
        <f t="shared" si="100"/>
        <v>2203797317.8515563</v>
      </c>
      <c r="BM203" s="609">
        <f t="shared" ref="BM203" si="102">+IFERROR(VLOOKUP($C203,BD_METAS2,3,FALSE),"")</f>
        <v>2159325931.9511476</v>
      </c>
      <c r="BN203" s="609">
        <f t="shared" ref="BN203" si="103">+IFERROR(VLOOKUP($C203,BD_METAS2,4,FALSE),"")</f>
        <v>1903490957.031333</v>
      </c>
      <c r="BP203" s="926">
        <v>0.3</v>
      </c>
      <c r="BQ203" s="927">
        <v>1</v>
      </c>
      <c r="BR203" s="928" t="s">
        <v>95</v>
      </c>
      <c r="BS203" s="145" t="s">
        <v>318</v>
      </c>
      <c r="BT203" s="267" t="s">
        <v>91</v>
      </c>
      <c r="BU203" s="267" t="s">
        <v>91</v>
      </c>
      <c r="BV203" s="80" t="str">
        <f>IF(BI203="Terminado","Terminado",IF(BP203&gt;=T203,"Terminado","En Gestión"))</f>
        <v>Terminado</v>
      </c>
    </row>
    <row r="204" spans="1:74" s="611" customFormat="1" ht="50.15" customHeight="1">
      <c r="A204" s="585"/>
      <c r="B204" s="586" t="s">
        <v>1632</v>
      </c>
      <c r="C204" s="587" t="s">
        <v>1651</v>
      </c>
      <c r="D204" s="588" t="s">
        <v>133</v>
      </c>
      <c r="E204" s="589" t="s">
        <v>1569</v>
      </c>
      <c r="F204" s="588" t="s">
        <v>1321</v>
      </c>
      <c r="G204" s="666">
        <v>1</v>
      </c>
      <c r="H204" s="591" t="s">
        <v>1652</v>
      </c>
      <c r="I204" s="592" t="s">
        <v>85</v>
      </c>
      <c r="J204" s="592" t="s">
        <v>86</v>
      </c>
      <c r="K204" s="593" t="s">
        <v>1653</v>
      </c>
      <c r="L204" s="593" t="s">
        <v>1654</v>
      </c>
      <c r="M204" s="594">
        <v>45689</v>
      </c>
      <c r="N204" s="594" t="s">
        <v>156</v>
      </c>
      <c r="O204" s="664">
        <v>0.1</v>
      </c>
      <c r="P204" s="664">
        <v>0.5</v>
      </c>
      <c r="Q204" s="664">
        <v>0.8</v>
      </c>
      <c r="R204" s="665">
        <v>1</v>
      </c>
      <c r="S204" s="592" t="s">
        <v>324</v>
      </c>
      <c r="T204" s="598" t="s">
        <v>91</v>
      </c>
      <c r="U204" s="612" t="s">
        <v>1369</v>
      </c>
      <c r="V204" s="613" t="s">
        <v>1431</v>
      </c>
      <c r="W204" s="614">
        <v>194398000</v>
      </c>
      <c r="X204" s="308" t="s">
        <v>138</v>
      </c>
      <c r="Y204" s="308" t="s">
        <v>91</v>
      </c>
      <c r="Z204" s="308" t="s">
        <v>139</v>
      </c>
      <c r="AA204" s="332" t="s">
        <v>94</v>
      </c>
      <c r="AB204" s="615"/>
      <c r="AC204" s="143">
        <v>1</v>
      </c>
      <c r="AD204" s="602">
        <v>1</v>
      </c>
      <c r="AE204" s="241" t="s">
        <v>95</v>
      </c>
      <c r="AF204" s="145" t="s">
        <v>1655</v>
      </c>
      <c r="AG204" s="380" t="s">
        <v>1656</v>
      </c>
      <c r="AH204" s="242" t="s">
        <v>91</v>
      </c>
      <c r="AI204" s="80" t="s">
        <v>98</v>
      </c>
      <c r="AJ204" s="155">
        <v>0</v>
      </c>
      <c r="AK204" s="155">
        <v>0</v>
      </c>
      <c r="AL204" s="366">
        <v>1375343465</v>
      </c>
      <c r="AM204" s="370">
        <v>1229751694</v>
      </c>
      <c r="AN204" s="370">
        <v>255630528</v>
      </c>
      <c r="AO204" s="709"/>
      <c r="AP204" s="971">
        <v>0.5</v>
      </c>
      <c r="AQ204" s="972">
        <v>1</v>
      </c>
      <c r="AR204" s="973" t="s">
        <v>95</v>
      </c>
      <c r="AS204" s="1001" t="s">
        <v>1657</v>
      </c>
      <c r="AT204" s="1001" t="s">
        <v>1658</v>
      </c>
      <c r="AU204" s="974" t="s">
        <v>91</v>
      </c>
      <c r="AV204" s="975" t="s">
        <v>98</v>
      </c>
      <c r="AW204" s="510">
        <v>7754155</v>
      </c>
      <c r="AX204" s="510">
        <v>7754155</v>
      </c>
      <c r="AY204" s="403">
        <v>1375343465</v>
      </c>
      <c r="AZ204" s="404">
        <v>1272283419</v>
      </c>
      <c r="BA204" s="405">
        <v>648838631</v>
      </c>
      <c r="BB204" s="603"/>
      <c r="BC204" s="934">
        <v>0.8</v>
      </c>
      <c r="BD204" s="927">
        <v>1</v>
      </c>
      <c r="BE204" s="928" t="s">
        <v>95</v>
      </c>
      <c r="BF204" s="930" t="s">
        <v>1659</v>
      </c>
      <c r="BG204" s="941" t="s">
        <v>1660</v>
      </c>
      <c r="BH204" s="938" t="s">
        <v>91</v>
      </c>
      <c r="BI204" s="932" t="s">
        <v>98</v>
      </c>
      <c r="BJ204" s="643">
        <v>7754155</v>
      </c>
      <c r="BK204" s="643">
        <v>5815616.25</v>
      </c>
      <c r="BL204" s="609">
        <f t="shared" si="100"/>
        <v>194398000</v>
      </c>
      <c r="BM204" s="609">
        <v>194398000</v>
      </c>
      <c r="BN204" s="609">
        <v>155381165.32999998</v>
      </c>
      <c r="BP204" s="98">
        <f>100/100</f>
        <v>1</v>
      </c>
      <c r="BQ204" s="1039">
        <f>+IF(BP204=0,"No Aplica",IF(BP204/R204&gt;=100%,100%,BP204/R204))</f>
        <v>1</v>
      </c>
      <c r="BR204" s="78" t="str">
        <f t="shared" ref="BR204:BR205" si="104">IF(ISTEXT(BQ204),"No reporta avance en el periodo",IF(BQ204&lt;=69%,"Avance insuficiente",IF(BQ204&gt;95%,"Avance satisfactorio",IF(BQ204&gt;70%,"Avance suficiente",IF(BQ204&lt;94%,"Avance suficiente",0)))))</f>
        <v>Avance satisfactorio</v>
      </c>
      <c r="BS204" s="1047" t="s">
        <v>1661</v>
      </c>
      <c r="BT204" s="1075" t="s">
        <v>1662</v>
      </c>
      <c r="BU204" s="267" t="s">
        <v>91</v>
      </c>
      <c r="BV204" s="80" t="str">
        <f t="shared" ref="BV204:BV205" si="105">IF(BP204&lt;1%,"Sin iniciar",IF(BP204&gt;=G204,"Terminado","En gestión"))</f>
        <v>Terminado</v>
      </c>
    </row>
    <row r="205" spans="1:74" s="611" customFormat="1" ht="50.15" customHeight="1">
      <c r="A205" s="585"/>
      <c r="B205" s="1105" t="s">
        <v>1632</v>
      </c>
      <c r="C205" s="1107" t="s">
        <v>1663</v>
      </c>
      <c r="D205" s="1109" t="s">
        <v>133</v>
      </c>
      <c r="E205" s="1109" t="s">
        <v>1569</v>
      </c>
      <c r="F205" s="1109" t="s">
        <v>1321</v>
      </c>
      <c r="G205" s="1208">
        <v>1</v>
      </c>
      <c r="H205" s="1142" t="s">
        <v>1664</v>
      </c>
      <c r="I205" s="1144" t="s">
        <v>85</v>
      </c>
      <c r="J205" s="1144" t="s">
        <v>86</v>
      </c>
      <c r="K205" s="1142" t="s">
        <v>1665</v>
      </c>
      <c r="L205" s="1142" t="s">
        <v>1666</v>
      </c>
      <c r="M205" s="1135" t="s">
        <v>89</v>
      </c>
      <c r="N205" s="1135" t="s">
        <v>156</v>
      </c>
      <c r="O205" s="1172">
        <v>1</v>
      </c>
      <c r="P205" s="1172">
        <v>1</v>
      </c>
      <c r="Q205" s="1172">
        <v>1</v>
      </c>
      <c r="R205" s="1174">
        <v>1</v>
      </c>
      <c r="S205" s="1141" t="s">
        <v>324</v>
      </c>
      <c r="T205" s="1128" t="s">
        <v>91</v>
      </c>
      <c r="U205" s="1201" t="s">
        <v>1369</v>
      </c>
      <c r="V205" s="613" t="s">
        <v>1430</v>
      </c>
      <c r="W205" s="614">
        <v>2062095376.9487288</v>
      </c>
      <c r="X205" s="1212" t="s">
        <v>138</v>
      </c>
      <c r="Y205" s="1212" t="s">
        <v>91</v>
      </c>
      <c r="Z205" s="1212" t="s">
        <v>139</v>
      </c>
      <c r="AA205" s="1214" t="s">
        <v>94</v>
      </c>
      <c r="AB205" s="615"/>
      <c r="AC205" s="1428">
        <v>1</v>
      </c>
      <c r="AD205" s="1164">
        <v>1</v>
      </c>
      <c r="AE205" s="1166" t="s">
        <v>95</v>
      </c>
      <c r="AF205" s="1168" t="s">
        <v>1667</v>
      </c>
      <c r="AG205" s="1168" t="s">
        <v>1668</v>
      </c>
      <c r="AH205" s="1170" t="s">
        <v>91</v>
      </c>
      <c r="AI205" s="1098" t="s">
        <v>98</v>
      </c>
      <c r="AJ205" s="1160">
        <v>0</v>
      </c>
      <c r="AK205" s="1160">
        <v>0</v>
      </c>
      <c r="AL205" s="1146">
        <v>1375343465</v>
      </c>
      <c r="AM205" s="1146">
        <v>1229751694</v>
      </c>
      <c r="AN205" s="1146">
        <v>255630528</v>
      </c>
      <c r="AO205" s="719"/>
      <c r="AP205" s="1191">
        <v>1</v>
      </c>
      <c r="AQ205" s="1150">
        <v>1</v>
      </c>
      <c r="AR205" s="1152" t="s">
        <v>95</v>
      </c>
      <c r="AS205" s="1154" t="s">
        <v>1669</v>
      </c>
      <c r="AT205" s="1154" t="s">
        <v>1670</v>
      </c>
      <c r="AU205" s="1156" t="s">
        <v>91</v>
      </c>
      <c r="AV205" s="1158" t="s">
        <v>98</v>
      </c>
      <c r="AW205" s="1160">
        <v>8723424</v>
      </c>
      <c r="AX205" s="1160">
        <v>8723424</v>
      </c>
      <c r="AY205" s="1146">
        <v>1375343465</v>
      </c>
      <c r="AZ205" s="1146">
        <v>1272283419</v>
      </c>
      <c r="BA205" s="1146">
        <v>648838631</v>
      </c>
      <c r="BB205" s="653"/>
      <c r="BC205" s="1195">
        <v>1</v>
      </c>
      <c r="BD205" s="1182">
        <v>1</v>
      </c>
      <c r="BE205" s="1184" t="s">
        <v>95</v>
      </c>
      <c r="BF205" s="1154" t="s">
        <v>1671</v>
      </c>
      <c r="BG205" s="1154" t="s">
        <v>1672</v>
      </c>
      <c r="BH205" s="1407" t="s">
        <v>91</v>
      </c>
      <c r="BI205" s="1189" t="s">
        <v>1673</v>
      </c>
      <c r="BJ205" s="1178">
        <v>8723424</v>
      </c>
      <c r="BK205" s="1178">
        <v>6542568</v>
      </c>
      <c r="BL205" s="609">
        <f t="shared" si="100"/>
        <v>2062095376.9487288</v>
      </c>
      <c r="BM205" s="609">
        <v>2052868394.95</v>
      </c>
      <c r="BN205" s="609">
        <v>751738388.55000007</v>
      </c>
      <c r="BP205" s="1199">
        <f>100/100</f>
        <v>1</v>
      </c>
      <c r="BQ205" s="1547">
        <f>+IF(BP205=0,"No Aplica",IF(BP205/R205&gt;=100%,100%,BP205/R205))</f>
        <v>1</v>
      </c>
      <c r="BR205" s="1489" t="str">
        <f t="shared" si="104"/>
        <v>Avance satisfactorio</v>
      </c>
      <c r="BS205" s="1499" t="s">
        <v>1674</v>
      </c>
      <c r="BT205" s="1499" t="s">
        <v>1675</v>
      </c>
      <c r="BU205" s="1170" t="s">
        <v>91</v>
      </c>
      <c r="BV205" s="1102" t="str">
        <f t="shared" si="105"/>
        <v>Terminado</v>
      </c>
    </row>
    <row r="206" spans="1:74" s="611" customFormat="1" ht="50.15" customHeight="1">
      <c r="A206" s="585"/>
      <c r="B206" s="1106"/>
      <c r="C206" s="1108"/>
      <c r="D206" s="1110"/>
      <c r="E206" s="1110"/>
      <c r="F206" s="1110"/>
      <c r="G206" s="1209"/>
      <c r="H206" s="1143"/>
      <c r="I206" s="1145"/>
      <c r="J206" s="1145"/>
      <c r="K206" s="1143"/>
      <c r="L206" s="1143"/>
      <c r="M206" s="1136"/>
      <c r="N206" s="1136"/>
      <c r="O206" s="1173"/>
      <c r="P206" s="1173"/>
      <c r="Q206" s="1173"/>
      <c r="R206" s="1175"/>
      <c r="S206" s="1141"/>
      <c r="T206" s="1128"/>
      <c r="U206" s="1201"/>
      <c r="V206" s="613" t="s">
        <v>1017</v>
      </c>
      <c r="W206" s="614">
        <v>1572887060.0243459</v>
      </c>
      <c r="X206" s="1213"/>
      <c r="Y206" s="1213"/>
      <c r="Z206" s="1213"/>
      <c r="AA206" s="1215"/>
      <c r="AB206" s="615"/>
      <c r="AC206" s="1430"/>
      <c r="AD206" s="1165"/>
      <c r="AE206" s="1167"/>
      <c r="AF206" s="1169"/>
      <c r="AG206" s="1169"/>
      <c r="AH206" s="1171"/>
      <c r="AI206" s="1099"/>
      <c r="AJ206" s="1161"/>
      <c r="AK206" s="1161"/>
      <c r="AL206" s="1147"/>
      <c r="AM206" s="1147"/>
      <c r="AN206" s="1147"/>
      <c r="AO206" s="719"/>
      <c r="AP206" s="1192"/>
      <c r="AQ206" s="1151"/>
      <c r="AR206" s="1153"/>
      <c r="AS206" s="1155"/>
      <c r="AT206" s="1155"/>
      <c r="AU206" s="1157"/>
      <c r="AV206" s="1159"/>
      <c r="AW206" s="1161"/>
      <c r="AX206" s="1161"/>
      <c r="AY206" s="1147"/>
      <c r="AZ206" s="1147"/>
      <c r="BA206" s="1147"/>
      <c r="BB206" s="653"/>
      <c r="BC206" s="1196"/>
      <c r="BD206" s="1183"/>
      <c r="BE206" s="1185"/>
      <c r="BF206" s="1155"/>
      <c r="BG206" s="1155"/>
      <c r="BH206" s="1409"/>
      <c r="BI206" s="1190"/>
      <c r="BJ206" s="1179"/>
      <c r="BK206" s="1179"/>
      <c r="BL206" s="609">
        <f t="shared" si="100"/>
        <v>1572887060.0243459</v>
      </c>
      <c r="BM206" s="609">
        <v>1586690000</v>
      </c>
      <c r="BN206" s="609">
        <v>1546410200</v>
      </c>
      <c r="BP206" s="1200"/>
      <c r="BQ206" s="1494"/>
      <c r="BR206" s="1496"/>
      <c r="BS206" s="1498"/>
      <c r="BT206" s="1498"/>
      <c r="BU206" s="1171"/>
      <c r="BV206" s="1104"/>
    </row>
    <row r="207" spans="1:74" s="611" customFormat="1" ht="50.15" customHeight="1">
      <c r="A207" s="585"/>
      <c r="B207" s="586" t="s">
        <v>1632</v>
      </c>
      <c r="C207" s="587" t="s">
        <v>1676</v>
      </c>
      <c r="D207" s="588" t="s">
        <v>133</v>
      </c>
      <c r="E207" s="589" t="s">
        <v>1569</v>
      </c>
      <c r="F207" s="588" t="s">
        <v>1321</v>
      </c>
      <c r="G207" s="666">
        <v>1</v>
      </c>
      <c r="H207" s="591" t="s">
        <v>1677</v>
      </c>
      <c r="I207" s="592" t="s">
        <v>85</v>
      </c>
      <c r="J207" s="592" t="s">
        <v>86</v>
      </c>
      <c r="K207" s="593" t="s">
        <v>1678</v>
      </c>
      <c r="L207" s="593" t="s">
        <v>1679</v>
      </c>
      <c r="M207" s="594" t="s">
        <v>194</v>
      </c>
      <c r="N207" s="594">
        <v>45930</v>
      </c>
      <c r="O207" s="596">
        <v>0.8</v>
      </c>
      <c r="P207" s="596">
        <v>0.95</v>
      </c>
      <c r="Q207" s="747">
        <v>1</v>
      </c>
      <c r="R207" s="597">
        <v>0</v>
      </c>
      <c r="S207" s="592" t="s">
        <v>324</v>
      </c>
      <c r="T207" s="598" t="s">
        <v>91</v>
      </c>
      <c r="U207" s="612" t="s">
        <v>1369</v>
      </c>
      <c r="V207" s="613" t="s">
        <v>1017</v>
      </c>
      <c r="W207" s="614">
        <v>96592349.563413307</v>
      </c>
      <c r="X207" s="308" t="s">
        <v>138</v>
      </c>
      <c r="Y207" s="308" t="s">
        <v>91</v>
      </c>
      <c r="Z207" s="308" t="s">
        <v>139</v>
      </c>
      <c r="AA207" s="332" t="s">
        <v>94</v>
      </c>
      <c r="AB207" s="615"/>
      <c r="AC207" s="143">
        <v>0</v>
      </c>
      <c r="AD207" s="602">
        <v>0</v>
      </c>
      <c r="AE207" s="241" t="s">
        <v>887</v>
      </c>
      <c r="AF207" s="145" t="s">
        <v>1680</v>
      </c>
      <c r="AG207" s="380" t="s">
        <v>1681</v>
      </c>
      <c r="AH207" s="267" t="s">
        <v>1682</v>
      </c>
      <c r="AI207" s="80" t="s">
        <v>141</v>
      </c>
      <c r="AJ207" s="158">
        <v>0</v>
      </c>
      <c r="AK207" s="172">
        <v>0</v>
      </c>
      <c r="AL207" s="172">
        <v>1375343465</v>
      </c>
      <c r="AM207" s="172">
        <v>1229751694</v>
      </c>
      <c r="AN207" s="172">
        <v>255630528</v>
      </c>
      <c r="AO207" s="719"/>
      <c r="AP207" s="971">
        <v>0.95</v>
      </c>
      <c r="AQ207" s="972">
        <v>1</v>
      </c>
      <c r="AR207" s="973" t="s">
        <v>95</v>
      </c>
      <c r="AS207" s="1001" t="s">
        <v>1683</v>
      </c>
      <c r="AT207" s="1001" t="s">
        <v>1684</v>
      </c>
      <c r="AU207" s="974" t="s">
        <v>91</v>
      </c>
      <c r="AV207" s="975" t="s">
        <v>98</v>
      </c>
      <c r="AW207" s="510">
        <v>8723424</v>
      </c>
      <c r="AX207" s="510">
        <v>8723424</v>
      </c>
      <c r="AY207" s="403">
        <v>1375343465</v>
      </c>
      <c r="AZ207" s="404">
        <v>1272283419</v>
      </c>
      <c r="BA207" s="405">
        <v>648838631</v>
      </c>
      <c r="BB207" s="603"/>
      <c r="BC207" s="926">
        <v>1</v>
      </c>
      <c r="BD207" s="927">
        <v>1</v>
      </c>
      <c r="BE207" s="928" t="s">
        <v>95</v>
      </c>
      <c r="BF207" s="930" t="s">
        <v>1685</v>
      </c>
      <c r="BG207" s="962" t="s">
        <v>1686</v>
      </c>
      <c r="BH207" s="938" t="s">
        <v>91</v>
      </c>
      <c r="BI207" s="932" t="s">
        <v>100</v>
      </c>
      <c r="BJ207" s="643">
        <v>8723424</v>
      </c>
      <c r="BK207" s="643">
        <v>8723424</v>
      </c>
      <c r="BL207" s="609">
        <f t="shared" si="100"/>
        <v>96592349.563413307</v>
      </c>
      <c r="BM207" s="609">
        <v>97440000</v>
      </c>
      <c r="BN207" s="609">
        <v>97440000</v>
      </c>
      <c r="BP207" s="926">
        <v>1</v>
      </c>
      <c r="BQ207" s="927">
        <v>1</v>
      </c>
      <c r="BR207" s="928" t="s">
        <v>95</v>
      </c>
      <c r="BS207" s="145" t="s">
        <v>1182</v>
      </c>
      <c r="BT207" s="267" t="s">
        <v>91</v>
      </c>
      <c r="BU207" s="267" t="s">
        <v>91</v>
      </c>
      <c r="BV207" s="80" t="str">
        <f>IF(BI207="Terminado","Terminado",IF(BP207&gt;=T207,"Terminado","En Gestión"))</f>
        <v>Terminado</v>
      </c>
    </row>
    <row r="208" spans="1:74" s="611" customFormat="1" ht="50.15" customHeight="1">
      <c r="A208" s="585"/>
      <c r="B208" s="1105" t="s">
        <v>1632</v>
      </c>
      <c r="C208" s="1107" t="s">
        <v>1687</v>
      </c>
      <c r="D208" s="1109" t="s">
        <v>133</v>
      </c>
      <c r="E208" s="1109" t="s">
        <v>1569</v>
      </c>
      <c r="F208" s="1109" t="s">
        <v>1321</v>
      </c>
      <c r="G208" s="1208">
        <v>1</v>
      </c>
      <c r="H208" s="1142" t="s">
        <v>1688</v>
      </c>
      <c r="I208" s="1144" t="s">
        <v>85</v>
      </c>
      <c r="J208" s="1144" t="s">
        <v>86</v>
      </c>
      <c r="K208" s="1142" t="s">
        <v>1689</v>
      </c>
      <c r="L208" s="1142" t="s">
        <v>1690</v>
      </c>
      <c r="M208" s="1135" t="s">
        <v>194</v>
      </c>
      <c r="N208" s="1135" t="s">
        <v>308</v>
      </c>
      <c r="O208" s="1172">
        <v>0.25</v>
      </c>
      <c r="P208" s="1172">
        <v>0.8</v>
      </c>
      <c r="Q208" s="1172">
        <v>1</v>
      </c>
      <c r="R208" s="1174">
        <v>0</v>
      </c>
      <c r="S208" s="1141" t="s">
        <v>324</v>
      </c>
      <c r="T208" s="1128" t="s">
        <v>91</v>
      </c>
      <c r="U208" s="1201" t="s">
        <v>1369</v>
      </c>
      <c r="V208" s="613" t="s">
        <v>1430</v>
      </c>
      <c r="W208" s="614">
        <v>397629218.19698739</v>
      </c>
      <c r="X208" s="1212" t="s">
        <v>138</v>
      </c>
      <c r="Y208" s="1212" t="s">
        <v>91</v>
      </c>
      <c r="Z208" s="1212" t="s">
        <v>139</v>
      </c>
      <c r="AA208" s="1214" t="s">
        <v>94</v>
      </c>
      <c r="AB208" s="615"/>
      <c r="AC208" s="1428">
        <v>0.25</v>
      </c>
      <c r="AD208" s="1164">
        <v>1</v>
      </c>
      <c r="AE208" s="1166" t="s">
        <v>95</v>
      </c>
      <c r="AF208" s="1168" t="s">
        <v>1691</v>
      </c>
      <c r="AG208" s="1168" t="s">
        <v>1692</v>
      </c>
      <c r="AH208" s="1170" t="s">
        <v>91</v>
      </c>
      <c r="AI208" s="1098" t="s">
        <v>98</v>
      </c>
      <c r="AJ208" s="1160">
        <v>0</v>
      </c>
      <c r="AK208" s="1160">
        <v>0</v>
      </c>
      <c r="AL208" s="1146">
        <v>1375343465</v>
      </c>
      <c r="AM208" s="1146">
        <v>1229751694</v>
      </c>
      <c r="AN208" s="1146">
        <v>255630528</v>
      </c>
      <c r="AO208" s="719"/>
      <c r="AP208" s="1191">
        <v>0.8</v>
      </c>
      <c r="AQ208" s="1150">
        <v>1</v>
      </c>
      <c r="AR208" s="1152" t="s">
        <v>95</v>
      </c>
      <c r="AS208" s="1154" t="s">
        <v>1693</v>
      </c>
      <c r="AT208" s="1154" t="s">
        <v>1694</v>
      </c>
      <c r="AU208" s="1156" t="s">
        <v>91</v>
      </c>
      <c r="AV208" s="1158" t="s">
        <v>98</v>
      </c>
      <c r="AW208" s="1160">
        <v>8723424</v>
      </c>
      <c r="AX208" s="1160">
        <v>8723424</v>
      </c>
      <c r="AY208" s="1146">
        <v>1375343465</v>
      </c>
      <c r="AZ208" s="1146">
        <v>1272283419</v>
      </c>
      <c r="BA208" s="1146">
        <v>648838631</v>
      </c>
      <c r="BB208" s="653"/>
      <c r="BC208" s="1195">
        <v>1</v>
      </c>
      <c r="BD208" s="1182">
        <v>1</v>
      </c>
      <c r="BE208" s="1184" t="s">
        <v>95</v>
      </c>
      <c r="BF208" s="1154" t="s">
        <v>1695</v>
      </c>
      <c r="BG208" s="1154" t="s">
        <v>1696</v>
      </c>
      <c r="BH208" s="1407" t="s">
        <v>91</v>
      </c>
      <c r="BI208" s="1189" t="s">
        <v>100</v>
      </c>
      <c r="BJ208" s="1178">
        <v>8723424</v>
      </c>
      <c r="BK208" s="1178">
        <v>8723424</v>
      </c>
      <c r="BL208" s="609">
        <f t="shared" si="100"/>
        <v>397629218.19698739</v>
      </c>
      <c r="BM208" s="609">
        <v>390572000</v>
      </c>
      <c r="BN208" s="609">
        <v>244412000</v>
      </c>
      <c r="BP208" s="1199">
        <v>1</v>
      </c>
      <c r="BQ208" s="1547">
        <f>+IF(BP208=0,"No Aplica",IF(BP208/P208&gt;=100%,100%,BP208/P208))</f>
        <v>1</v>
      </c>
      <c r="BR208" s="1489" t="str">
        <f t="shared" ref="BR208" si="106">IF(ISTEXT(BQ208),"No reporta avance en el periodo",IF(BQ208&lt;=69%,"Avance insuficiente",IF(BQ208&gt;95%,"Avance satisfactorio",IF(BQ208&gt;70%,"Avance suficiente",IF(BQ208&lt;94%,"Avance suficiente",0)))))</f>
        <v>Avance satisfactorio</v>
      </c>
      <c r="BS208" s="1168" t="s">
        <v>1182</v>
      </c>
      <c r="BT208" s="1170" t="s">
        <v>91</v>
      </c>
      <c r="BU208" s="1170" t="s">
        <v>91</v>
      </c>
      <c r="BV208" s="1102" t="str">
        <f>IF(BI208="Terminado","Terminado",IF(BP208&gt;=T208,"Terminado","En Gestión"))</f>
        <v>Terminado</v>
      </c>
    </row>
    <row r="209" spans="1:74" s="611" customFormat="1" ht="50.15" customHeight="1">
      <c r="A209" s="585"/>
      <c r="B209" s="1106"/>
      <c r="C209" s="1108"/>
      <c r="D209" s="1110"/>
      <c r="E209" s="1110"/>
      <c r="F209" s="1110"/>
      <c r="G209" s="1209"/>
      <c r="H209" s="1143"/>
      <c r="I209" s="1145"/>
      <c r="J209" s="1145"/>
      <c r="K209" s="1143"/>
      <c r="L209" s="1143"/>
      <c r="M209" s="1136"/>
      <c r="N209" s="1136"/>
      <c r="O209" s="1173"/>
      <c r="P209" s="1173"/>
      <c r="Q209" s="1173"/>
      <c r="R209" s="1175"/>
      <c r="S209" s="1141"/>
      <c r="T209" s="1128"/>
      <c r="U209" s="1201"/>
      <c r="V209" s="613" t="s">
        <v>1431</v>
      </c>
      <c r="W209" s="614">
        <v>785646500</v>
      </c>
      <c r="X209" s="1213"/>
      <c r="Y209" s="1213"/>
      <c r="Z209" s="1213"/>
      <c r="AA209" s="1215"/>
      <c r="AB209" s="615"/>
      <c r="AC209" s="1430"/>
      <c r="AD209" s="1165"/>
      <c r="AE209" s="1167"/>
      <c r="AF209" s="1169"/>
      <c r="AG209" s="1169"/>
      <c r="AH209" s="1171"/>
      <c r="AI209" s="1099"/>
      <c r="AJ209" s="1161"/>
      <c r="AK209" s="1161"/>
      <c r="AL209" s="1147"/>
      <c r="AM209" s="1147"/>
      <c r="AN209" s="1147"/>
      <c r="AO209" s="719"/>
      <c r="AP209" s="1192"/>
      <c r="AQ209" s="1151"/>
      <c r="AR209" s="1153"/>
      <c r="AS209" s="1155"/>
      <c r="AT209" s="1155"/>
      <c r="AU209" s="1157"/>
      <c r="AV209" s="1159"/>
      <c r="AW209" s="1161"/>
      <c r="AX209" s="1161"/>
      <c r="AY209" s="1147"/>
      <c r="AZ209" s="1147"/>
      <c r="BA209" s="1147"/>
      <c r="BB209" s="653"/>
      <c r="BC209" s="1196"/>
      <c r="BD209" s="1183"/>
      <c r="BE209" s="1185"/>
      <c r="BF209" s="1155"/>
      <c r="BG209" s="1155"/>
      <c r="BH209" s="1409"/>
      <c r="BI209" s="1190"/>
      <c r="BJ209" s="1179"/>
      <c r="BK209" s="1179"/>
      <c r="BL209" s="609">
        <f t="shared" si="100"/>
        <v>785646500</v>
      </c>
      <c r="BM209" s="609">
        <v>785463233.32999992</v>
      </c>
      <c r="BN209" s="609">
        <v>595131767.63999999</v>
      </c>
      <c r="BP209" s="1200"/>
      <c r="BQ209" s="1494"/>
      <c r="BR209" s="1496"/>
      <c r="BS209" s="1169"/>
      <c r="BT209" s="1171"/>
      <c r="BU209" s="1171"/>
      <c r="BV209" s="1104"/>
    </row>
    <row r="210" spans="1:74" s="611" customFormat="1" ht="50.15" customHeight="1">
      <c r="A210" s="585"/>
      <c r="B210" s="586" t="s">
        <v>1632</v>
      </c>
      <c r="C210" s="587" t="s">
        <v>1697</v>
      </c>
      <c r="D210" s="588" t="s">
        <v>133</v>
      </c>
      <c r="E210" s="589" t="s">
        <v>1569</v>
      </c>
      <c r="F210" s="588" t="s">
        <v>1321</v>
      </c>
      <c r="G210" s="666">
        <v>1</v>
      </c>
      <c r="H210" s="591" t="s">
        <v>1698</v>
      </c>
      <c r="I210" s="592" t="s">
        <v>85</v>
      </c>
      <c r="J210" s="592" t="s">
        <v>86</v>
      </c>
      <c r="K210" s="593" t="s">
        <v>1699</v>
      </c>
      <c r="L210" s="593" t="s">
        <v>1700</v>
      </c>
      <c r="M210" s="594" t="s">
        <v>194</v>
      </c>
      <c r="N210" s="594" t="s">
        <v>156</v>
      </c>
      <c r="O210" s="664">
        <v>0.05</v>
      </c>
      <c r="P210" s="664">
        <v>0.2</v>
      </c>
      <c r="Q210" s="664">
        <v>0.5</v>
      </c>
      <c r="R210" s="665">
        <v>1</v>
      </c>
      <c r="S210" s="592" t="s">
        <v>324</v>
      </c>
      <c r="T210" s="598" t="s">
        <v>91</v>
      </c>
      <c r="U210" s="612" t="s">
        <v>1369</v>
      </c>
      <c r="V210" s="613" t="s">
        <v>1017</v>
      </c>
      <c r="W210" s="614">
        <v>81504553.18795085</v>
      </c>
      <c r="X210" s="308" t="s">
        <v>138</v>
      </c>
      <c r="Y210" s="308" t="s">
        <v>91</v>
      </c>
      <c r="Z210" s="308" t="s">
        <v>139</v>
      </c>
      <c r="AA210" s="332" t="s">
        <v>94</v>
      </c>
      <c r="AB210" s="615"/>
      <c r="AC210" s="143">
        <v>0.05</v>
      </c>
      <c r="AD210" s="602">
        <v>1</v>
      </c>
      <c r="AE210" s="241" t="s">
        <v>95</v>
      </c>
      <c r="AF210" s="145" t="s">
        <v>1701</v>
      </c>
      <c r="AG210" s="380" t="s">
        <v>1702</v>
      </c>
      <c r="AH210" s="242" t="s">
        <v>91</v>
      </c>
      <c r="AI210" s="80" t="s">
        <v>98</v>
      </c>
      <c r="AJ210" s="155">
        <v>0</v>
      </c>
      <c r="AK210" s="158">
        <v>0</v>
      </c>
      <c r="AL210" s="172">
        <v>1375343465</v>
      </c>
      <c r="AM210" s="172">
        <v>1229751694</v>
      </c>
      <c r="AN210" s="172">
        <v>255630528</v>
      </c>
      <c r="AO210" s="709"/>
      <c r="AP210" s="971">
        <v>0.2</v>
      </c>
      <c r="AQ210" s="972">
        <v>1</v>
      </c>
      <c r="AR210" s="973" t="s">
        <v>95</v>
      </c>
      <c r="AS210" s="1001" t="s">
        <v>1703</v>
      </c>
      <c r="AT210" s="974" t="s">
        <v>1704</v>
      </c>
      <c r="AU210" s="974" t="s">
        <v>91</v>
      </c>
      <c r="AV210" s="975" t="s">
        <v>98</v>
      </c>
      <c r="AW210" s="510">
        <v>34893696</v>
      </c>
      <c r="AX210" s="510">
        <v>26170272</v>
      </c>
      <c r="AY210" s="403">
        <v>1375343465</v>
      </c>
      <c r="AZ210" s="404">
        <v>1272283419</v>
      </c>
      <c r="BA210" s="405">
        <v>648838631</v>
      </c>
      <c r="BB210" s="603"/>
      <c r="BC210" s="926">
        <v>0.5</v>
      </c>
      <c r="BD210" s="927">
        <v>1</v>
      </c>
      <c r="BE210" s="928" t="s">
        <v>95</v>
      </c>
      <c r="BF210" s="930" t="s">
        <v>1705</v>
      </c>
      <c r="BG210" s="941" t="s">
        <v>1706</v>
      </c>
      <c r="BH210" s="941" t="s">
        <v>1707</v>
      </c>
      <c r="BI210" s="932" t="s">
        <v>98</v>
      </c>
      <c r="BJ210" s="643">
        <v>34893696</v>
      </c>
      <c r="BK210" s="643">
        <v>26170272</v>
      </c>
      <c r="BL210" s="609">
        <f t="shared" si="100"/>
        <v>81504553.18795085</v>
      </c>
      <c r="BM210" s="609">
        <v>82219800</v>
      </c>
      <c r="BN210" s="609">
        <v>74665417</v>
      </c>
      <c r="BP210" s="98">
        <f>100/100</f>
        <v>1</v>
      </c>
      <c r="BQ210" s="1039">
        <f t="shared" ref="BQ210:BQ211" si="107">+IF(BP210=0,"No Aplica",IF(BP210/R210&gt;=100%,100%,BP210/R210))</f>
        <v>1</v>
      </c>
      <c r="BR210" s="78" t="str">
        <f t="shared" ref="BR210:BR211" si="108">IF(ISTEXT(BQ210),"No reporta avance en el periodo",IF(BQ210&lt;=69%,"Avance insuficiente",IF(BQ210&gt;95%,"Avance satisfactorio",IF(BQ210&gt;70%,"Avance suficiente",IF(BQ210&lt;94%,"Avance suficiente",0)))))</f>
        <v>Avance satisfactorio</v>
      </c>
      <c r="BS210" s="1047" t="s">
        <v>1708</v>
      </c>
      <c r="BT210" s="1075" t="s">
        <v>1709</v>
      </c>
      <c r="BU210" s="267" t="s">
        <v>91</v>
      </c>
      <c r="BV210" s="80" t="str">
        <f t="shared" ref="BV210:BV211" si="109">IF(BP210&lt;1%,"Sin iniciar",IF(BP210&gt;=G210,"Terminado","En gestión"))</f>
        <v>Terminado</v>
      </c>
    </row>
    <row r="211" spans="1:74" s="611" customFormat="1" ht="50.15" customHeight="1">
      <c r="A211" s="585"/>
      <c r="B211" s="1105" t="s">
        <v>1632</v>
      </c>
      <c r="C211" s="1107" t="s">
        <v>1710</v>
      </c>
      <c r="D211" s="1109" t="s">
        <v>133</v>
      </c>
      <c r="E211" s="1109" t="s">
        <v>1569</v>
      </c>
      <c r="F211" s="1109" t="s">
        <v>1321</v>
      </c>
      <c r="G211" s="1208">
        <v>1</v>
      </c>
      <c r="H211" s="1142" t="s">
        <v>1711</v>
      </c>
      <c r="I211" s="1144" t="s">
        <v>85</v>
      </c>
      <c r="J211" s="1144" t="s">
        <v>86</v>
      </c>
      <c r="K211" s="1142" t="s">
        <v>1712</v>
      </c>
      <c r="L211" s="1142" t="s">
        <v>1713</v>
      </c>
      <c r="M211" s="1135" t="s">
        <v>194</v>
      </c>
      <c r="N211" s="1135" t="s">
        <v>156</v>
      </c>
      <c r="O211" s="1172">
        <v>0.05</v>
      </c>
      <c r="P211" s="1172">
        <v>0.2</v>
      </c>
      <c r="Q211" s="1172">
        <v>0.8</v>
      </c>
      <c r="R211" s="1174">
        <v>1</v>
      </c>
      <c r="S211" s="1141" t="s">
        <v>324</v>
      </c>
      <c r="T211" s="1128" t="s">
        <v>91</v>
      </c>
      <c r="U211" s="1201" t="s">
        <v>1369</v>
      </c>
      <c r="V211" s="613" t="s">
        <v>1430</v>
      </c>
      <c r="W211" s="614">
        <v>707980505.52832127</v>
      </c>
      <c r="X211" s="1212" t="s">
        <v>138</v>
      </c>
      <c r="Y211" s="1212" t="s">
        <v>91</v>
      </c>
      <c r="Z211" s="1212" t="s">
        <v>139</v>
      </c>
      <c r="AA211" s="1214" t="s">
        <v>94</v>
      </c>
      <c r="AB211" s="615"/>
      <c r="AC211" s="1428">
        <v>0.05</v>
      </c>
      <c r="AD211" s="1164">
        <v>1</v>
      </c>
      <c r="AE211" s="1166" t="s">
        <v>95</v>
      </c>
      <c r="AF211" s="1168" t="s">
        <v>1714</v>
      </c>
      <c r="AG211" s="1168" t="s">
        <v>1715</v>
      </c>
      <c r="AH211" s="1170" t="s">
        <v>91</v>
      </c>
      <c r="AI211" s="1098" t="s">
        <v>98</v>
      </c>
      <c r="AJ211" s="1160">
        <v>0</v>
      </c>
      <c r="AK211" s="1160">
        <v>0</v>
      </c>
      <c r="AL211" s="1146">
        <v>1375343465</v>
      </c>
      <c r="AM211" s="1146">
        <v>1229751694</v>
      </c>
      <c r="AN211" s="1146">
        <v>255630528</v>
      </c>
      <c r="AO211" s="709"/>
      <c r="AP211" s="1191">
        <v>0.2</v>
      </c>
      <c r="AQ211" s="1150">
        <v>1</v>
      </c>
      <c r="AR211" s="1152" t="s">
        <v>95</v>
      </c>
      <c r="AS211" s="1154" t="s">
        <v>1716</v>
      </c>
      <c r="AT211" s="1154" t="s">
        <v>1717</v>
      </c>
      <c r="AU211" s="1156" t="s">
        <v>91</v>
      </c>
      <c r="AV211" s="1158" t="s">
        <v>98</v>
      </c>
      <c r="AW211" s="1160">
        <v>34893696</v>
      </c>
      <c r="AX211" s="1160">
        <v>26170272</v>
      </c>
      <c r="AY211" s="1146">
        <v>1375343465</v>
      </c>
      <c r="AZ211" s="1146">
        <v>1272283419</v>
      </c>
      <c r="BA211" s="1146">
        <v>648838631</v>
      </c>
      <c r="BB211" s="653"/>
      <c r="BC211" s="1195">
        <v>0.8</v>
      </c>
      <c r="BD211" s="1182">
        <v>1</v>
      </c>
      <c r="BE211" s="1349" t="s">
        <v>95</v>
      </c>
      <c r="BF211" s="1435" t="s">
        <v>1718</v>
      </c>
      <c r="BG211" s="1435" t="s">
        <v>1719</v>
      </c>
      <c r="BH211" s="1436" t="s">
        <v>1720</v>
      </c>
      <c r="BI211" s="1369" t="s">
        <v>98</v>
      </c>
      <c r="BJ211" s="1178">
        <v>34893696</v>
      </c>
      <c r="BK211" s="1178">
        <v>26170272</v>
      </c>
      <c r="BL211" s="609">
        <f t="shared" si="100"/>
        <v>707980505.52832127</v>
      </c>
      <c r="BM211" s="609">
        <v>691521000</v>
      </c>
      <c r="BN211" s="609">
        <v>352838533.67000002</v>
      </c>
      <c r="BP211" s="1199">
        <f>100/100</f>
        <v>1</v>
      </c>
      <c r="BQ211" s="1547">
        <f t="shared" si="107"/>
        <v>1</v>
      </c>
      <c r="BR211" s="1489" t="str">
        <f t="shared" si="108"/>
        <v>Avance satisfactorio</v>
      </c>
      <c r="BS211" s="1499" t="s">
        <v>1721</v>
      </c>
      <c r="BT211" s="1499" t="s">
        <v>1722</v>
      </c>
      <c r="BU211" s="1170" t="s">
        <v>91</v>
      </c>
      <c r="BV211" s="1102" t="str">
        <f t="shared" si="109"/>
        <v>Terminado</v>
      </c>
    </row>
    <row r="212" spans="1:74" s="611" customFormat="1" ht="50.15" customHeight="1">
      <c r="A212" s="585"/>
      <c r="B212" s="1106"/>
      <c r="C212" s="1108"/>
      <c r="D212" s="1110"/>
      <c r="E212" s="1110"/>
      <c r="F212" s="1110"/>
      <c r="G212" s="1209"/>
      <c r="H212" s="1143"/>
      <c r="I212" s="1145"/>
      <c r="J212" s="1145"/>
      <c r="K212" s="1143"/>
      <c r="L212" s="1143"/>
      <c r="M212" s="1136"/>
      <c r="N212" s="1136"/>
      <c r="O212" s="1173"/>
      <c r="P212" s="1173"/>
      <c r="Q212" s="1173"/>
      <c r="R212" s="1175"/>
      <c r="S212" s="1141"/>
      <c r="T212" s="1128"/>
      <c r="U212" s="1201"/>
      <c r="V212" s="613" t="s">
        <v>1017</v>
      </c>
      <c r="W212" s="614">
        <v>342313380.48649198</v>
      </c>
      <c r="X212" s="1213"/>
      <c r="Y212" s="1213"/>
      <c r="Z212" s="1213"/>
      <c r="AA212" s="1215"/>
      <c r="AB212" s="615"/>
      <c r="AC212" s="1430"/>
      <c r="AD212" s="1165"/>
      <c r="AE212" s="1167"/>
      <c r="AF212" s="1169"/>
      <c r="AG212" s="1169"/>
      <c r="AH212" s="1171"/>
      <c r="AI212" s="1099"/>
      <c r="AJ212" s="1161"/>
      <c r="AK212" s="1161"/>
      <c r="AL212" s="1147"/>
      <c r="AM212" s="1147"/>
      <c r="AN212" s="1147"/>
      <c r="AO212" s="709"/>
      <c r="AP212" s="1192"/>
      <c r="AQ212" s="1151"/>
      <c r="AR212" s="1153"/>
      <c r="AS212" s="1155"/>
      <c r="AT212" s="1155"/>
      <c r="AU212" s="1157"/>
      <c r="AV212" s="1159"/>
      <c r="AW212" s="1161"/>
      <c r="AX212" s="1161"/>
      <c r="AY212" s="1147"/>
      <c r="AZ212" s="1147"/>
      <c r="BA212" s="1147"/>
      <c r="BB212" s="653"/>
      <c r="BC212" s="1196"/>
      <c r="BD212" s="1183"/>
      <c r="BE212" s="1350"/>
      <c r="BF212" s="1351"/>
      <c r="BG212" s="1351"/>
      <c r="BH212" s="1437"/>
      <c r="BI212" s="1370"/>
      <c r="BJ212" s="1179"/>
      <c r="BK212" s="1179"/>
      <c r="BL212" s="609">
        <f t="shared" si="100"/>
        <v>342313380.48649198</v>
      </c>
      <c r="BM212" s="609">
        <v>327859749</v>
      </c>
      <c r="BN212" s="609">
        <v>234455643</v>
      </c>
      <c r="BP212" s="1200"/>
      <c r="BQ212" s="1494"/>
      <c r="BR212" s="1496"/>
      <c r="BS212" s="1498"/>
      <c r="BT212" s="1498"/>
      <c r="BU212" s="1171"/>
      <c r="BV212" s="1104"/>
    </row>
    <row r="213" spans="1:74" s="611" customFormat="1" ht="50.15" customHeight="1">
      <c r="A213" s="585"/>
      <c r="B213" s="586" t="s">
        <v>1632</v>
      </c>
      <c r="C213" s="587" t="s">
        <v>1723</v>
      </c>
      <c r="D213" s="588" t="s">
        <v>133</v>
      </c>
      <c r="E213" s="589" t="s">
        <v>1569</v>
      </c>
      <c r="F213" s="588" t="s">
        <v>1321</v>
      </c>
      <c r="G213" s="666">
        <v>1</v>
      </c>
      <c r="H213" s="591" t="s">
        <v>1724</v>
      </c>
      <c r="I213" s="592" t="s">
        <v>85</v>
      </c>
      <c r="J213" s="592" t="s">
        <v>86</v>
      </c>
      <c r="K213" s="593" t="s">
        <v>1725</v>
      </c>
      <c r="L213" s="593" t="s">
        <v>1726</v>
      </c>
      <c r="M213" s="594" t="s">
        <v>194</v>
      </c>
      <c r="N213" s="594" t="s">
        <v>156</v>
      </c>
      <c r="O213" s="664">
        <v>0.05</v>
      </c>
      <c r="P213" s="664">
        <v>0.1</v>
      </c>
      <c r="Q213" s="664">
        <v>0.8</v>
      </c>
      <c r="R213" s="665">
        <v>1</v>
      </c>
      <c r="S213" s="592" t="s">
        <v>324</v>
      </c>
      <c r="T213" s="598" t="s">
        <v>91</v>
      </c>
      <c r="U213" s="612" t="s">
        <v>1369</v>
      </c>
      <c r="V213" s="613" t="s">
        <v>1017</v>
      </c>
      <c r="W213" s="614">
        <v>553924900.8583287</v>
      </c>
      <c r="X213" s="308" t="s">
        <v>138</v>
      </c>
      <c r="Y213" s="308" t="s">
        <v>91</v>
      </c>
      <c r="Z213" s="308" t="s">
        <v>139</v>
      </c>
      <c r="AA213" s="332" t="s">
        <v>94</v>
      </c>
      <c r="AB213" s="615"/>
      <c r="AC213" s="143">
        <v>0.05</v>
      </c>
      <c r="AD213" s="602">
        <v>1</v>
      </c>
      <c r="AE213" s="241" t="s">
        <v>95</v>
      </c>
      <c r="AF213" s="145" t="s">
        <v>1727</v>
      </c>
      <c r="AG213" s="380" t="s">
        <v>1728</v>
      </c>
      <c r="AH213" s="242" t="s">
        <v>91</v>
      </c>
      <c r="AI213" s="80" t="s">
        <v>98</v>
      </c>
      <c r="AJ213" s="155">
        <v>0</v>
      </c>
      <c r="AK213" s="158">
        <v>0</v>
      </c>
      <c r="AL213" s="172">
        <v>1207641500</v>
      </c>
      <c r="AM213" s="172">
        <v>1184366500</v>
      </c>
      <c r="AN213" s="172">
        <v>44747065.649999999</v>
      </c>
      <c r="AO213" s="709"/>
      <c r="AP213" s="971">
        <v>0.1</v>
      </c>
      <c r="AQ213" s="972">
        <v>1</v>
      </c>
      <c r="AR213" s="973" t="s">
        <v>95</v>
      </c>
      <c r="AS213" s="1001" t="s">
        <v>1729</v>
      </c>
      <c r="AT213" s="1001" t="s">
        <v>1730</v>
      </c>
      <c r="AU213" s="974" t="s">
        <v>91</v>
      </c>
      <c r="AV213" s="975" t="s">
        <v>98</v>
      </c>
      <c r="AW213" s="510">
        <v>34893696</v>
      </c>
      <c r="AX213" s="510">
        <v>26170272</v>
      </c>
      <c r="AY213" s="403">
        <v>1207641500</v>
      </c>
      <c r="AZ213" s="404">
        <v>1184183233</v>
      </c>
      <c r="BA213" s="405">
        <v>461149800</v>
      </c>
      <c r="BB213" s="603"/>
      <c r="BC213" s="926">
        <v>0.8</v>
      </c>
      <c r="BD213" s="927">
        <v>1</v>
      </c>
      <c r="BE213" s="928" t="s">
        <v>95</v>
      </c>
      <c r="BF213" s="963" t="s">
        <v>1731</v>
      </c>
      <c r="BG213" s="963" t="s">
        <v>1732</v>
      </c>
      <c r="BH213" s="963" t="s">
        <v>1733</v>
      </c>
      <c r="BI213" s="932" t="s">
        <v>98</v>
      </c>
      <c r="BJ213" s="643">
        <v>34893696</v>
      </c>
      <c r="BK213" s="643">
        <v>26170272</v>
      </c>
      <c r="BL213" s="609">
        <f t="shared" si="100"/>
        <v>553924900.8583287</v>
      </c>
      <c r="BM213" s="609">
        <v>551957800</v>
      </c>
      <c r="BN213" s="609">
        <v>352593202</v>
      </c>
      <c r="BP213" s="98">
        <f>100/100</f>
        <v>1</v>
      </c>
      <c r="BQ213" s="1039">
        <f t="shared" ref="BQ213:BQ214" si="110">+IF(BP213=0,"No Aplica",IF(BP213/R213&gt;=100%,100%,BP213/R213))</f>
        <v>1</v>
      </c>
      <c r="BR213" s="78" t="str">
        <f t="shared" ref="BR213:BR214" si="111">IF(ISTEXT(BQ213),"No reporta avance en el periodo",IF(BQ213&lt;=69%,"Avance insuficiente",IF(BQ213&gt;95%,"Avance satisfactorio",IF(BQ213&gt;70%,"Avance suficiente",IF(BQ213&lt;94%,"Avance suficiente",0)))))</f>
        <v>Avance satisfactorio</v>
      </c>
      <c r="BS213" s="1047" t="s">
        <v>1734</v>
      </c>
      <c r="BT213" s="1075" t="s">
        <v>1735</v>
      </c>
      <c r="BU213" s="267" t="s">
        <v>91</v>
      </c>
      <c r="BV213" s="80" t="str">
        <f t="shared" ref="BV213:BV214" si="112">IF(BP213&lt;1%,"Sin iniciar",IF(BP213&gt;=G213,"Terminado","En gestión"))</f>
        <v>Terminado</v>
      </c>
    </row>
    <row r="214" spans="1:74" s="611" customFormat="1" ht="50.15" customHeight="1">
      <c r="A214" s="585"/>
      <c r="B214" s="1105" t="s">
        <v>1632</v>
      </c>
      <c r="C214" s="1107" t="s">
        <v>1736</v>
      </c>
      <c r="D214" s="1109" t="s">
        <v>133</v>
      </c>
      <c r="E214" s="1109" t="s">
        <v>1569</v>
      </c>
      <c r="F214" s="1109" t="s">
        <v>1321</v>
      </c>
      <c r="G214" s="1208">
        <v>1</v>
      </c>
      <c r="H214" s="1142" t="s">
        <v>1737</v>
      </c>
      <c r="I214" s="1144" t="s">
        <v>85</v>
      </c>
      <c r="J214" s="1144" t="s">
        <v>86</v>
      </c>
      <c r="K214" s="1142" t="s">
        <v>1738</v>
      </c>
      <c r="L214" s="1142" t="s">
        <v>1739</v>
      </c>
      <c r="M214" s="1135" t="s">
        <v>194</v>
      </c>
      <c r="N214" s="1135" t="s">
        <v>156</v>
      </c>
      <c r="O214" s="1172">
        <v>0.1</v>
      </c>
      <c r="P214" s="1172">
        <v>0.3</v>
      </c>
      <c r="Q214" s="1172">
        <v>0.6</v>
      </c>
      <c r="R214" s="1174">
        <v>1</v>
      </c>
      <c r="S214" s="1141" t="s">
        <v>324</v>
      </c>
      <c r="T214" s="1128" t="s">
        <v>91</v>
      </c>
      <c r="U214" s="1201" t="s">
        <v>1369</v>
      </c>
      <c r="V214" s="613" t="s">
        <v>1430</v>
      </c>
      <c r="W214" s="614">
        <v>1519835457.1055481</v>
      </c>
      <c r="X214" s="1212" t="s">
        <v>138</v>
      </c>
      <c r="Y214" s="1212" t="s">
        <v>91</v>
      </c>
      <c r="Z214" s="1212" t="s">
        <v>139</v>
      </c>
      <c r="AA214" s="1214" t="s">
        <v>94</v>
      </c>
      <c r="AB214" s="615"/>
      <c r="AC214" s="1428">
        <v>0</v>
      </c>
      <c r="AD214" s="1164">
        <v>0</v>
      </c>
      <c r="AE214" s="1263" t="s">
        <v>887</v>
      </c>
      <c r="AF214" s="1292" t="s">
        <v>1740</v>
      </c>
      <c r="AG214" s="1292" t="s">
        <v>1741</v>
      </c>
      <c r="AH214" s="1250" t="s">
        <v>1742</v>
      </c>
      <c r="AI214" s="1253" t="s">
        <v>141</v>
      </c>
      <c r="AJ214" s="1256">
        <v>0</v>
      </c>
      <c r="AK214" s="1256">
        <v>0</v>
      </c>
      <c r="AL214" s="1256">
        <v>8844965659</v>
      </c>
      <c r="AM214" s="1256">
        <v>6247759549</v>
      </c>
      <c r="AN214" s="1256">
        <v>448373448</v>
      </c>
      <c r="AO214" s="709"/>
      <c r="AP214" s="1191">
        <v>0.3</v>
      </c>
      <c r="AQ214" s="1150">
        <v>1</v>
      </c>
      <c r="AR214" s="1289" t="s">
        <v>95</v>
      </c>
      <c r="AS214" s="1278" t="s">
        <v>1743</v>
      </c>
      <c r="AT214" s="1278" t="s">
        <v>1744</v>
      </c>
      <c r="AU214" s="1281" t="s">
        <v>91</v>
      </c>
      <c r="AV214" s="1284" t="s">
        <v>98</v>
      </c>
      <c r="AW214" s="1256">
        <v>34893696</v>
      </c>
      <c r="AX214" s="1256">
        <v>26170272</v>
      </c>
      <c r="AY214" s="1256">
        <v>8844965659</v>
      </c>
      <c r="AZ214" s="1256">
        <v>7284659802</v>
      </c>
      <c r="BA214" s="1256">
        <v>3499638725</v>
      </c>
      <c r="BB214" s="653"/>
      <c r="BC214" s="1195">
        <v>0.6</v>
      </c>
      <c r="BD214" s="1182">
        <v>1</v>
      </c>
      <c r="BE214" s="1184" t="s">
        <v>95</v>
      </c>
      <c r="BF214" s="1439" t="s">
        <v>1745</v>
      </c>
      <c r="BG214" s="1440" t="s">
        <v>1746</v>
      </c>
      <c r="BH214" s="1442" t="s">
        <v>1747</v>
      </c>
      <c r="BI214" s="1189" t="s">
        <v>98</v>
      </c>
      <c r="BJ214" s="1178">
        <v>34893696</v>
      </c>
      <c r="BK214" s="1178">
        <v>26170272</v>
      </c>
      <c r="BL214" s="609">
        <f t="shared" si="100"/>
        <v>1519835457.1055481</v>
      </c>
      <c r="BM214" s="609">
        <v>1403211392.5631073</v>
      </c>
      <c r="BN214" s="609">
        <v>1162841559.8930383</v>
      </c>
      <c r="BP214" s="1199">
        <f>100/100</f>
        <v>1</v>
      </c>
      <c r="BQ214" s="1547">
        <f t="shared" si="110"/>
        <v>1</v>
      </c>
      <c r="BR214" s="1489" t="str">
        <f t="shared" si="111"/>
        <v>Avance satisfactorio</v>
      </c>
      <c r="BS214" s="1499" t="s">
        <v>1748</v>
      </c>
      <c r="BT214" s="1499" t="s">
        <v>1749</v>
      </c>
      <c r="BU214" s="1170" t="s">
        <v>91</v>
      </c>
      <c r="BV214" s="1098" t="str">
        <f t="shared" si="112"/>
        <v>Terminado</v>
      </c>
    </row>
    <row r="215" spans="1:74" s="611" customFormat="1" ht="50.15" customHeight="1">
      <c r="A215" s="585"/>
      <c r="B215" s="1301"/>
      <c r="C215" s="1246"/>
      <c r="D215" s="1302"/>
      <c r="E215" s="1302"/>
      <c r="F215" s="1302"/>
      <c r="G215" s="1248"/>
      <c r="H215" s="1306"/>
      <c r="I215" s="1307"/>
      <c r="J215" s="1307"/>
      <c r="K215" s="1306"/>
      <c r="L215" s="1306"/>
      <c r="M215" s="1303"/>
      <c r="N215" s="1303"/>
      <c r="O215" s="1304"/>
      <c r="P215" s="1304"/>
      <c r="Q215" s="1304"/>
      <c r="R215" s="1305"/>
      <c r="S215" s="1141"/>
      <c r="T215" s="1128"/>
      <c r="U215" s="1201"/>
      <c r="V215" s="613" t="s">
        <v>1274</v>
      </c>
      <c r="W215" s="614">
        <v>82696504.568461418</v>
      </c>
      <c r="X215" s="1259"/>
      <c r="Y215" s="1259"/>
      <c r="Z215" s="1259"/>
      <c r="AA215" s="1260"/>
      <c r="AB215" s="615"/>
      <c r="AC215" s="1429"/>
      <c r="AD215" s="1262"/>
      <c r="AE215" s="1264"/>
      <c r="AF215" s="1293"/>
      <c r="AG215" s="1293"/>
      <c r="AH215" s="1251"/>
      <c r="AI215" s="1254"/>
      <c r="AJ215" s="1257"/>
      <c r="AK215" s="1257"/>
      <c r="AL215" s="1257"/>
      <c r="AM215" s="1257"/>
      <c r="AN215" s="1257"/>
      <c r="AO215" s="709"/>
      <c r="AP215" s="1287"/>
      <c r="AQ215" s="1288"/>
      <c r="AR215" s="1290"/>
      <c r="AS215" s="1279"/>
      <c r="AT215" s="1279"/>
      <c r="AU215" s="1282"/>
      <c r="AV215" s="1285"/>
      <c r="AW215" s="1257"/>
      <c r="AX215" s="1257"/>
      <c r="AY215" s="1257"/>
      <c r="AZ215" s="1257"/>
      <c r="BA215" s="1257"/>
      <c r="BB215" s="653"/>
      <c r="BC215" s="1275"/>
      <c r="BD215" s="1276"/>
      <c r="BE215" s="1277"/>
      <c r="BF215" s="1186"/>
      <c r="BG215" s="1441"/>
      <c r="BH215" s="1343"/>
      <c r="BI215" s="1270"/>
      <c r="BJ215" s="1438"/>
      <c r="BK215" s="1438"/>
      <c r="BL215" s="609">
        <f t="shared" si="100"/>
        <v>82696504.568461418</v>
      </c>
      <c r="BM215" s="609">
        <v>80855000</v>
      </c>
      <c r="BN215" s="609">
        <v>49955000</v>
      </c>
      <c r="BP215" s="1506"/>
      <c r="BQ215" s="1507"/>
      <c r="BR215" s="1508"/>
      <c r="BS215" s="1497"/>
      <c r="BT215" s="1497"/>
      <c r="BU215" s="1446"/>
      <c r="BV215" s="1395"/>
    </row>
    <row r="216" spans="1:74" s="611" customFormat="1" ht="50.15" customHeight="1">
      <c r="A216" s="585"/>
      <c r="B216" s="1106"/>
      <c r="C216" s="1108"/>
      <c r="D216" s="1110"/>
      <c r="E216" s="1110"/>
      <c r="F216" s="1110"/>
      <c r="G216" s="1209"/>
      <c r="H216" s="1143"/>
      <c r="I216" s="1145"/>
      <c r="J216" s="1145"/>
      <c r="K216" s="1143"/>
      <c r="L216" s="1143"/>
      <c r="M216" s="1136"/>
      <c r="N216" s="1136"/>
      <c r="O216" s="1173"/>
      <c r="P216" s="1173"/>
      <c r="Q216" s="1173"/>
      <c r="R216" s="1175"/>
      <c r="S216" s="1141"/>
      <c r="T216" s="1128"/>
      <c r="U216" s="1201"/>
      <c r="V216" s="613" t="s">
        <v>1017</v>
      </c>
      <c r="W216" s="614">
        <v>1552006805.5908153</v>
      </c>
      <c r="X216" s="1213"/>
      <c r="Y216" s="1213"/>
      <c r="Z216" s="1213"/>
      <c r="AA216" s="1215"/>
      <c r="AB216" s="615"/>
      <c r="AC216" s="1430"/>
      <c r="AD216" s="1165"/>
      <c r="AE216" s="1265"/>
      <c r="AF216" s="1294"/>
      <c r="AG216" s="1294"/>
      <c r="AH216" s="1252"/>
      <c r="AI216" s="1255"/>
      <c r="AJ216" s="1258"/>
      <c r="AK216" s="1258"/>
      <c r="AL216" s="1258"/>
      <c r="AM216" s="1258"/>
      <c r="AN216" s="1258"/>
      <c r="AO216" s="709"/>
      <c r="AP216" s="1192"/>
      <c r="AQ216" s="1151"/>
      <c r="AR216" s="1291"/>
      <c r="AS216" s="1280"/>
      <c r="AT216" s="1280"/>
      <c r="AU216" s="1283"/>
      <c r="AV216" s="1286"/>
      <c r="AW216" s="1258"/>
      <c r="AX216" s="1258"/>
      <c r="AY216" s="1258"/>
      <c r="AZ216" s="1258"/>
      <c r="BA216" s="1258"/>
      <c r="BB216" s="653"/>
      <c r="BC216" s="1196"/>
      <c r="BD216" s="1183"/>
      <c r="BE216" s="1185"/>
      <c r="BF216" s="1155"/>
      <c r="BG216" s="1441"/>
      <c r="BH216" s="1443"/>
      <c r="BI216" s="1190"/>
      <c r="BJ216" s="1179"/>
      <c r="BK216" s="1179"/>
      <c r="BL216" s="609">
        <f t="shared" si="100"/>
        <v>1552006805.5908153</v>
      </c>
      <c r="BM216" s="609">
        <v>1327973915</v>
      </c>
      <c r="BN216" s="609">
        <v>607961749</v>
      </c>
      <c r="BP216" s="1200"/>
      <c r="BQ216" s="1494"/>
      <c r="BR216" s="1496"/>
      <c r="BS216" s="1498"/>
      <c r="BT216" s="1498"/>
      <c r="BU216" s="1171"/>
      <c r="BV216" s="1099"/>
    </row>
    <row r="217" spans="1:74" s="611" customFormat="1" ht="50.15" customHeight="1">
      <c r="A217" s="585"/>
      <c r="B217" s="586" t="s">
        <v>1632</v>
      </c>
      <c r="C217" s="587" t="s">
        <v>1750</v>
      </c>
      <c r="D217" s="588" t="s">
        <v>133</v>
      </c>
      <c r="E217" s="589" t="s">
        <v>1569</v>
      </c>
      <c r="F217" s="588" t="s">
        <v>1321</v>
      </c>
      <c r="G217" s="666">
        <v>1</v>
      </c>
      <c r="H217" s="591" t="s">
        <v>1751</v>
      </c>
      <c r="I217" s="592" t="s">
        <v>85</v>
      </c>
      <c r="J217" s="592" t="s">
        <v>86</v>
      </c>
      <c r="K217" s="593" t="s">
        <v>1752</v>
      </c>
      <c r="L217" s="593" t="s">
        <v>1753</v>
      </c>
      <c r="M217" s="594" t="s">
        <v>194</v>
      </c>
      <c r="N217" s="594" t="s">
        <v>156</v>
      </c>
      <c r="O217" s="664">
        <v>0.25</v>
      </c>
      <c r="P217" s="664">
        <v>0.5</v>
      </c>
      <c r="Q217" s="664">
        <v>0.75</v>
      </c>
      <c r="R217" s="665">
        <v>1</v>
      </c>
      <c r="S217" s="592" t="s">
        <v>324</v>
      </c>
      <c r="T217" s="598" t="s">
        <v>91</v>
      </c>
      <c r="U217" s="612" t="s">
        <v>1369</v>
      </c>
      <c r="V217" s="613" t="s">
        <v>1017</v>
      </c>
      <c r="W217" s="614">
        <v>1622447329.3583882</v>
      </c>
      <c r="X217" s="308" t="s">
        <v>138</v>
      </c>
      <c r="Y217" s="308" t="s">
        <v>91</v>
      </c>
      <c r="Z217" s="308" t="s">
        <v>139</v>
      </c>
      <c r="AA217" s="332" t="s">
        <v>94</v>
      </c>
      <c r="AB217" s="615"/>
      <c r="AC217" s="143">
        <v>0.25</v>
      </c>
      <c r="AD217" s="602">
        <v>1</v>
      </c>
      <c r="AE217" s="241" t="s">
        <v>95</v>
      </c>
      <c r="AF217" s="145" t="s">
        <v>1754</v>
      </c>
      <c r="AG217" s="380" t="s">
        <v>1755</v>
      </c>
      <c r="AH217" s="242" t="s">
        <v>91</v>
      </c>
      <c r="AI217" s="80" t="s">
        <v>98</v>
      </c>
      <c r="AJ217" s="155">
        <v>0</v>
      </c>
      <c r="AK217" s="155">
        <v>0</v>
      </c>
      <c r="AL217" s="343">
        <v>84202500</v>
      </c>
      <c r="AM217" s="155">
        <v>84202500</v>
      </c>
      <c r="AN217" s="155">
        <v>3605000</v>
      </c>
      <c r="AO217" s="709"/>
      <c r="AP217" s="971">
        <v>0.5</v>
      </c>
      <c r="AQ217" s="972">
        <v>1</v>
      </c>
      <c r="AR217" s="973" t="s">
        <v>95</v>
      </c>
      <c r="AS217" s="1001" t="s">
        <v>1756</v>
      </c>
      <c r="AT217" s="1001" t="s">
        <v>1757</v>
      </c>
      <c r="AU217" s="974" t="s">
        <v>91</v>
      </c>
      <c r="AV217" s="975" t="s">
        <v>98</v>
      </c>
      <c r="AW217" s="511">
        <v>34893696</v>
      </c>
      <c r="AX217" s="511">
        <v>26170272</v>
      </c>
      <c r="AY217" s="403">
        <v>84202500</v>
      </c>
      <c r="AZ217" s="404">
        <v>80855000</v>
      </c>
      <c r="BA217" s="405">
        <v>26780000</v>
      </c>
      <c r="BB217" s="603"/>
      <c r="BC217" s="926">
        <v>0.75</v>
      </c>
      <c r="BD217" s="927">
        <v>1</v>
      </c>
      <c r="BE217" s="928" t="s">
        <v>95</v>
      </c>
      <c r="BF217" s="930" t="s">
        <v>1758</v>
      </c>
      <c r="BG217" s="941" t="s">
        <v>1759</v>
      </c>
      <c r="BH217" s="964" t="s">
        <v>91</v>
      </c>
      <c r="BI217" s="932" t="s">
        <v>98</v>
      </c>
      <c r="BJ217" s="643">
        <v>34893696</v>
      </c>
      <c r="BK217" s="643">
        <v>26170272</v>
      </c>
      <c r="BL217" s="609">
        <f t="shared" si="100"/>
        <v>1622447329.3583882</v>
      </c>
      <c r="BM217" s="609">
        <v>1562101833.22</v>
      </c>
      <c r="BN217" s="609">
        <v>913517379.88999999</v>
      </c>
      <c r="BP217" s="98">
        <f>100/100</f>
        <v>1</v>
      </c>
      <c r="BQ217" s="1039">
        <f t="shared" ref="BQ217" si="113">+IF(BP217=0,"No Aplica",IF(BP217/R217&gt;=100%,100%,BP217/R217))</f>
        <v>1</v>
      </c>
      <c r="BR217" s="78" t="str">
        <f t="shared" ref="BR217" si="114">IF(ISTEXT(BQ217),"No reporta avance en el periodo",IF(BQ217&lt;=69%,"Avance insuficiente",IF(BQ217&gt;95%,"Avance satisfactorio",IF(BQ217&gt;70%,"Avance suficiente",IF(BQ217&lt;94%,"Avance suficiente",0)))))</f>
        <v>Avance satisfactorio</v>
      </c>
      <c r="BS217" s="1047" t="s">
        <v>1760</v>
      </c>
      <c r="BT217" s="1075" t="s">
        <v>1761</v>
      </c>
      <c r="BU217" s="267" t="s">
        <v>91</v>
      </c>
      <c r="BV217" s="80" t="str">
        <f t="shared" ref="BV217" si="115">IF(BP217&lt;1%,"Sin iniciar",IF(BP217&gt;=G217,"Terminado","En gestión"))</f>
        <v>Terminado</v>
      </c>
    </row>
    <row r="218" spans="1:74" s="611" customFormat="1" ht="50.15" customHeight="1">
      <c r="A218" s="585"/>
      <c r="B218" s="629" t="s">
        <v>1762</v>
      </c>
      <c r="C218" s="587" t="s">
        <v>1763</v>
      </c>
      <c r="D218" s="630" t="s">
        <v>81</v>
      </c>
      <c r="E218" s="631" t="s">
        <v>1764</v>
      </c>
      <c r="F218" s="630" t="s">
        <v>1321</v>
      </c>
      <c r="G218" s="688">
        <v>1</v>
      </c>
      <c r="H218" s="630" t="s">
        <v>1765</v>
      </c>
      <c r="I218" s="633" t="s">
        <v>398</v>
      </c>
      <c r="J218" s="633" t="s">
        <v>153</v>
      </c>
      <c r="K218" s="634" t="s">
        <v>1766</v>
      </c>
      <c r="L218" s="634" t="s">
        <v>1767</v>
      </c>
      <c r="M218" s="635">
        <v>45931</v>
      </c>
      <c r="N218" s="635" t="s">
        <v>337</v>
      </c>
      <c r="O218" s="636">
        <v>0</v>
      </c>
      <c r="P218" s="636">
        <v>0</v>
      </c>
      <c r="Q218" s="636">
        <v>0</v>
      </c>
      <c r="R218" s="637">
        <v>1</v>
      </c>
      <c r="S218" s="633" t="s">
        <v>90</v>
      </c>
      <c r="T218" s="638">
        <v>193011612</v>
      </c>
      <c r="U218" s="639" t="s">
        <v>1768</v>
      </c>
      <c r="V218" s="640" t="s">
        <v>1385</v>
      </c>
      <c r="W218" s="641">
        <v>98640000</v>
      </c>
      <c r="X218" s="308" t="s">
        <v>1119</v>
      </c>
      <c r="Y218" s="308" t="s">
        <v>1769</v>
      </c>
      <c r="Z218" s="308" t="s">
        <v>139</v>
      </c>
      <c r="AA218" s="332" t="s">
        <v>1770</v>
      </c>
      <c r="AB218" s="615"/>
      <c r="AC218" s="113"/>
      <c r="AD218" s="602" t="s">
        <v>101</v>
      </c>
      <c r="AE218" s="241" t="s">
        <v>102</v>
      </c>
      <c r="AF218" s="145" t="s">
        <v>1771</v>
      </c>
      <c r="AG218" s="242" t="s">
        <v>91</v>
      </c>
      <c r="AH218" s="242" t="s">
        <v>91</v>
      </c>
      <c r="AI218" s="80" t="s">
        <v>141</v>
      </c>
      <c r="AJ218" s="257">
        <v>193011612</v>
      </c>
      <c r="AK218" s="257">
        <v>48252903</v>
      </c>
      <c r="AL218" s="349">
        <v>98640000</v>
      </c>
      <c r="AM218" s="349">
        <v>90640000</v>
      </c>
      <c r="AN218" s="349">
        <v>11783200</v>
      </c>
      <c r="AO218" s="709"/>
      <c r="AP218" s="1000"/>
      <c r="AQ218" s="972" t="s">
        <v>101</v>
      </c>
      <c r="AR218" s="973" t="s">
        <v>102</v>
      </c>
      <c r="AS218" s="1017" t="s">
        <v>1771</v>
      </c>
      <c r="AT218" s="978" t="s">
        <v>91</v>
      </c>
      <c r="AU218" s="978" t="s">
        <v>91</v>
      </c>
      <c r="AV218" s="975" t="s">
        <v>141</v>
      </c>
      <c r="AW218" s="423">
        <v>193011612</v>
      </c>
      <c r="AX218" s="423">
        <v>48252903</v>
      </c>
      <c r="AY218" s="403">
        <v>98640000</v>
      </c>
      <c r="AZ218" s="404">
        <v>94640000</v>
      </c>
      <c r="BA218" s="405">
        <v>38975200</v>
      </c>
      <c r="BB218" s="603"/>
      <c r="BC218" s="926"/>
      <c r="BD218" s="927" t="s">
        <v>101</v>
      </c>
      <c r="BE218" s="928" t="s">
        <v>102</v>
      </c>
      <c r="BF218" s="933" t="s">
        <v>1772</v>
      </c>
      <c r="BG218" s="964" t="s">
        <v>91</v>
      </c>
      <c r="BH218" s="964" t="s">
        <v>91</v>
      </c>
      <c r="BI218" s="932" t="s">
        <v>141</v>
      </c>
      <c r="BJ218" s="643">
        <v>193011612</v>
      </c>
      <c r="BK218" s="644">
        <v>144758709</v>
      </c>
      <c r="BL218" s="609">
        <f t="shared" si="100"/>
        <v>98640000</v>
      </c>
      <c r="BM218" s="609">
        <v>96190962</v>
      </c>
      <c r="BN218" s="609">
        <v>67914901</v>
      </c>
      <c r="BP218" s="232">
        <v>1</v>
      </c>
      <c r="BQ218" s="1039">
        <f>+IF(BP218=0,"No Aplica",IF(BP218/R218&gt;=100%,100%,BP218/R218))</f>
        <v>1</v>
      </c>
      <c r="BR218" s="78" t="str">
        <f>IF(ISTEXT(BQ218),"No reporta avance en el periodo",IF(BP218&lt;=69%,"Avance insuficiente",IF(BP218&gt;95%,"Avance satisfactorio",IF(BP218&gt;70%,"Avance suficiente",IF(BQ218&lt;94%,"Avance suficiente",0)))))</f>
        <v>Avance satisfactorio</v>
      </c>
      <c r="BS218" s="1067" t="s">
        <v>1773</v>
      </c>
      <c r="BT218" s="751" t="s">
        <v>1774</v>
      </c>
      <c r="BU218" s="375" t="s">
        <v>91</v>
      </c>
      <c r="BV218" s="80" t="str">
        <f>IF($BP218&lt;1%,"Sin iniciar",IF($BP218&gt;=$G218,"Terminado","En gestión"))</f>
        <v>Terminado</v>
      </c>
    </row>
    <row r="219" spans="1:74" s="611" customFormat="1" ht="50.15" customHeight="1">
      <c r="A219" s="585"/>
      <c r="B219" s="1204" t="s">
        <v>1762</v>
      </c>
      <c r="C219" s="1107" t="s">
        <v>1775</v>
      </c>
      <c r="D219" s="1206" t="s">
        <v>81</v>
      </c>
      <c r="E219" s="1206" t="s">
        <v>1764</v>
      </c>
      <c r="F219" s="1206" t="s">
        <v>1321</v>
      </c>
      <c r="G219" s="1237">
        <v>1</v>
      </c>
      <c r="H219" s="1206" t="s">
        <v>1776</v>
      </c>
      <c r="I219" s="1210" t="s">
        <v>398</v>
      </c>
      <c r="J219" s="1210" t="s">
        <v>153</v>
      </c>
      <c r="K219" s="1206" t="s">
        <v>1777</v>
      </c>
      <c r="L219" s="1206" t="s">
        <v>1778</v>
      </c>
      <c r="M219" s="1225">
        <v>45931</v>
      </c>
      <c r="N219" s="1225" t="s">
        <v>337</v>
      </c>
      <c r="O219" s="1356">
        <v>0</v>
      </c>
      <c r="P219" s="1356">
        <v>0</v>
      </c>
      <c r="Q219" s="1356">
        <v>0</v>
      </c>
      <c r="R219" s="1360">
        <v>1</v>
      </c>
      <c r="S219" s="1222" t="s">
        <v>90</v>
      </c>
      <c r="T219" s="1223">
        <v>387556284</v>
      </c>
      <c r="U219" s="1224" t="s">
        <v>1768</v>
      </c>
      <c r="V219" s="640" t="s">
        <v>266</v>
      </c>
      <c r="W219" s="641">
        <v>507724000</v>
      </c>
      <c r="X219" s="1212" t="s">
        <v>1119</v>
      </c>
      <c r="Y219" s="1212" t="s">
        <v>91</v>
      </c>
      <c r="Z219" s="1212" t="s">
        <v>139</v>
      </c>
      <c r="AA219" s="1214" t="s">
        <v>91</v>
      </c>
      <c r="AB219" s="615"/>
      <c r="AC219" s="1133"/>
      <c r="AD219" s="1164" t="s">
        <v>101</v>
      </c>
      <c r="AE219" s="1166" t="s">
        <v>102</v>
      </c>
      <c r="AF219" s="1168" t="s">
        <v>1779</v>
      </c>
      <c r="AG219" s="1168" t="s">
        <v>91</v>
      </c>
      <c r="AH219" s="1170" t="s">
        <v>91</v>
      </c>
      <c r="AI219" s="1098" t="s">
        <v>141</v>
      </c>
      <c r="AJ219" s="1160">
        <v>387556284</v>
      </c>
      <c r="AK219" s="1160">
        <v>96889071</v>
      </c>
      <c r="AL219" s="1146">
        <v>507724000</v>
      </c>
      <c r="AM219" s="1146">
        <v>490660000</v>
      </c>
      <c r="AN219" s="1146">
        <v>38453733</v>
      </c>
      <c r="AO219" s="709"/>
      <c r="AP219" s="1162"/>
      <c r="AQ219" s="1150" t="s">
        <v>101</v>
      </c>
      <c r="AR219" s="1152" t="s">
        <v>102</v>
      </c>
      <c r="AS219" s="1154" t="s">
        <v>1779</v>
      </c>
      <c r="AT219" s="1154" t="s">
        <v>91</v>
      </c>
      <c r="AU219" s="1156" t="s">
        <v>91</v>
      </c>
      <c r="AV219" s="1158" t="s">
        <v>141</v>
      </c>
      <c r="AW219" s="1160">
        <v>387556284</v>
      </c>
      <c r="AX219" s="1160">
        <v>96889071</v>
      </c>
      <c r="AY219" s="1146">
        <v>507724000</v>
      </c>
      <c r="AZ219" s="1146">
        <v>501129398</v>
      </c>
      <c r="BA219" s="1146">
        <v>257121131</v>
      </c>
      <c r="BB219" s="653"/>
      <c r="BC219" s="1195"/>
      <c r="BD219" s="1182" t="s">
        <v>101</v>
      </c>
      <c r="BE219" s="1184" t="s">
        <v>102</v>
      </c>
      <c r="BF219" s="1243" t="s">
        <v>1780</v>
      </c>
      <c r="BG219" s="1243" t="s">
        <v>91</v>
      </c>
      <c r="BH219" s="1243" t="s">
        <v>91</v>
      </c>
      <c r="BI219" s="1189" t="s">
        <v>141</v>
      </c>
      <c r="BJ219" s="1178">
        <v>96889071</v>
      </c>
      <c r="BK219" s="1178">
        <v>72666803</v>
      </c>
      <c r="BL219" s="609">
        <f t="shared" si="100"/>
        <v>507724000</v>
      </c>
      <c r="BM219" s="609">
        <v>505255790</v>
      </c>
      <c r="BN219" s="609">
        <v>381402603.31999999</v>
      </c>
      <c r="BP219" s="1572">
        <v>1</v>
      </c>
      <c r="BQ219" s="1547">
        <f>+IF(BP219=0,"No Aplica",IF(BP219/R219&gt;=100%,100%,BP219/R219))</f>
        <v>1</v>
      </c>
      <c r="BR219" s="1489" t="str">
        <f t="shared" ref="BR219" si="116">IF(ISTEXT(BQ219),"No reporta avance en el periodo",IF(BQ219&lt;=69%,"Avance insuficiente",IF(BQ219&gt;95%,"Avance satisfactorio",IF(BQ219&gt;70%,"Avance suficiente",IF(BQ219&lt;94%,"Avance suficiente",0)))))</f>
        <v>Avance satisfactorio</v>
      </c>
      <c r="BS219" s="1574" t="s">
        <v>1781</v>
      </c>
      <c r="BT219" s="1560" t="s">
        <v>1782</v>
      </c>
      <c r="BU219" s="1478" t="s">
        <v>91</v>
      </c>
      <c r="BV219" s="1102" t="str">
        <f t="shared" ref="BV219" si="117">IF($BP219&lt;1%,"Sin iniciar",IF($BP219&gt;=$G219,"Terminado","En gestión"))</f>
        <v>Terminado</v>
      </c>
    </row>
    <row r="220" spans="1:74" s="611" customFormat="1" ht="50.15" customHeight="1">
      <c r="A220" s="585"/>
      <c r="B220" s="1205"/>
      <c r="C220" s="1108"/>
      <c r="D220" s="1207"/>
      <c r="E220" s="1207"/>
      <c r="F220" s="1207"/>
      <c r="G220" s="1238"/>
      <c r="H220" s="1207"/>
      <c r="I220" s="1211"/>
      <c r="J220" s="1211"/>
      <c r="K220" s="1207"/>
      <c r="L220" s="1207"/>
      <c r="M220" s="1226"/>
      <c r="N220" s="1226"/>
      <c r="O220" s="1357"/>
      <c r="P220" s="1357"/>
      <c r="Q220" s="1357"/>
      <c r="R220" s="1361"/>
      <c r="S220" s="1222"/>
      <c r="T220" s="1223"/>
      <c r="U220" s="1224"/>
      <c r="V220" s="640" t="s">
        <v>1274</v>
      </c>
      <c r="W220" s="641">
        <v>6400000</v>
      </c>
      <c r="X220" s="1213"/>
      <c r="Y220" s="1213"/>
      <c r="Z220" s="1213"/>
      <c r="AA220" s="1215"/>
      <c r="AB220" s="615"/>
      <c r="AC220" s="1134"/>
      <c r="AD220" s="1165"/>
      <c r="AE220" s="1167"/>
      <c r="AF220" s="1169"/>
      <c r="AG220" s="1169"/>
      <c r="AH220" s="1171"/>
      <c r="AI220" s="1099"/>
      <c r="AJ220" s="1161"/>
      <c r="AK220" s="1161"/>
      <c r="AL220" s="1147"/>
      <c r="AM220" s="1147"/>
      <c r="AN220" s="1147"/>
      <c r="AO220" s="719"/>
      <c r="AP220" s="1163"/>
      <c r="AQ220" s="1151"/>
      <c r="AR220" s="1153"/>
      <c r="AS220" s="1155"/>
      <c r="AT220" s="1155"/>
      <c r="AU220" s="1157"/>
      <c r="AV220" s="1159"/>
      <c r="AW220" s="1161"/>
      <c r="AX220" s="1161"/>
      <c r="AY220" s="1147"/>
      <c r="AZ220" s="1147"/>
      <c r="BA220" s="1147"/>
      <c r="BB220" s="653"/>
      <c r="BC220" s="1196"/>
      <c r="BD220" s="1183"/>
      <c r="BE220" s="1185"/>
      <c r="BF220" s="1244"/>
      <c r="BG220" s="1244"/>
      <c r="BH220" s="1244"/>
      <c r="BI220" s="1190"/>
      <c r="BJ220" s="1179"/>
      <c r="BK220" s="1179"/>
      <c r="BL220" s="609">
        <f t="shared" si="100"/>
        <v>6400000</v>
      </c>
      <c r="BM220" s="609">
        <v>0</v>
      </c>
      <c r="BN220" s="609">
        <v>0</v>
      </c>
      <c r="BP220" s="1573"/>
      <c r="BQ220" s="1494"/>
      <c r="BR220" s="1496"/>
      <c r="BS220" s="1575"/>
      <c r="BT220" s="1576"/>
      <c r="BU220" s="1479"/>
      <c r="BV220" s="1104"/>
    </row>
    <row r="221" spans="1:74" s="611" customFormat="1" ht="50.15" customHeight="1">
      <c r="A221" s="585"/>
      <c r="B221" s="629" t="s">
        <v>1762</v>
      </c>
      <c r="C221" s="587" t="s">
        <v>1783</v>
      </c>
      <c r="D221" s="630" t="s">
        <v>1784</v>
      </c>
      <c r="E221" s="631" t="s">
        <v>277</v>
      </c>
      <c r="F221" s="630" t="s">
        <v>1785</v>
      </c>
      <c r="G221" s="688">
        <v>2</v>
      </c>
      <c r="H221" s="630" t="s">
        <v>1786</v>
      </c>
      <c r="I221" s="633" t="s">
        <v>398</v>
      </c>
      <c r="J221" s="633" t="s">
        <v>153</v>
      </c>
      <c r="K221" s="634" t="s">
        <v>1787</v>
      </c>
      <c r="L221" s="634" t="s">
        <v>1788</v>
      </c>
      <c r="M221" s="635">
        <v>45931</v>
      </c>
      <c r="N221" s="635" t="s">
        <v>156</v>
      </c>
      <c r="O221" s="636">
        <v>0</v>
      </c>
      <c r="P221" s="636">
        <v>0</v>
      </c>
      <c r="Q221" s="636">
        <v>0</v>
      </c>
      <c r="R221" s="637">
        <v>2</v>
      </c>
      <c r="S221" s="633" t="s">
        <v>90</v>
      </c>
      <c r="T221" s="638">
        <v>2298250212</v>
      </c>
      <c r="U221" s="639" t="s">
        <v>1768</v>
      </c>
      <c r="V221" s="640" t="s">
        <v>1431</v>
      </c>
      <c r="W221" s="641">
        <v>1423850500.0000002</v>
      </c>
      <c r="X221" s="308" t="s">
        <v>138</v>
      </c>
      <c r="Y221" s="308" t="s">
        <v>91</v>
      </c>
      <c r="Z221" s="308" t="s">
        <v>139</v>
      </c>
      <c r="AA221" s="332" t="s">
        <v>91</v>
      </c>
      <c r="AB221" s="615"/>
      <c r="AC221" s="113"/>
      <c r="AD221" s="602" t="s">
        <v>101</v>
      </c>
      <c r="AE221" s="241" t="s">
        <v>102</v>
      </c>
      <c r="AF221" s="145" t="s">
        <v>1789</v>
      </c>
      <c r="AG221" s="242" t="s">
        <v>91</v>
      </c>
      <c r="AH221" s="242" t="s">
        <v>91</v>
      </c>
      <c r="AI221" s="80" t="s">
        <v>141</v>
      </c>
      <c r="AJ221" s="257">
        <v>2298250212</v>
      </c>
      <c r="AK221" s="155">
        <v>574562553</v>
      </c>
      <c r="AL221" s="349">
        <v>1423850500</v>
      </c>
      <c r="AM221" s="349">
        <v>1249160280</v>
      </c>
      <c r="AN221" s="349">
        <v>132491979</v>
      </c>
      <c r="AO221" s="719"/>
      <c r="AP221" s="1000"/>
      <c r="AQ221" s="972" t="s">
        <v>101</v>
      </c>
      <c r="AR221" s="973" t="s">
        <v>102</v>
      </c>
      <c r="AS221" s="1017" t="s">
        <v>1789</v>
      </c>
      <c r="AT221" s="978" t="s">
        <v>91</v>
      </c>
      <c r="AU221" s="978" t="s">
        <v>91</v>
      </c>
      <c r="AV221" s="975" t="s">
        <v>141</v>
      </c>
      <c r="AW221" s="423">
        <v>2298250212</v>
      </c>
      <c r="AX221" s="406">
        <v>574562553</v>
      </c>
      <c r="AY221" s="403">
        <v>1423850500</v>
      </c>
      <c r="AZ221" s="404">
        <v>1410153390</v>
      </c>
      <c r="BA221" s="405">
        <v>574708485</v>
      </c>
      <c r="BB221" s="603"/>
      <c r="BC221" s="926"/>
      <c r="BD221" s="927" t="s">
        <v>101</v>
      </c>
      <c r="BE221" s="928" t="s">
        <v>102</v>
      </c>
      <c r="BF221" s="933" t="s">
        <v>1790</v>
      </c>
      <c r="BG221" s="964" t="s">
        <v>91</v>
      </c>
      <c r="BH221" s="964" t="s">
        <v>91</v>
      </c>
      <c r="BI221" s="932" t="s">
        <v>141</v>
      </c>
      <c r="BJ221" s="643">
        <v>2298250212</v>
      </c>
      <c r="BK221" s="644">
        <v>1723687659</v>
      </c>
      <c r="BL221" s="609">
        <f t="shared" si="100"/>
        <v>1423850500.0000002</v>
      </c>
      <c r="BM221" s="609">
        <v>1409851257</v>
      </c>
      <c r="BN221" s="609">
        <v>1049895362.0000001</v>
      </c>
      <c r="BP221" s="210">
        <v>2</v>
      </c>
      <c r="BQ221" s="1039">
        <f>+IF(BP221=0,"No Aplica",IF(BP221/R221&gt;=100%,100%,BP221/R221))</f>
        <v>1</v>
      </c>
      <c r="BR221" s="78" t="str">
        <f t="shared" ref="BR221:BR225" si="118">IF(ISTEXT(BQ221),"No reporta avance en el periodo",IF(BQ221&lt;=69%,"Avance insuficiente",IF(BQ221&gt;95%,"Avance satisfactorio",IF(BQ221&gt;70%,"Avance suficiente",IF(BQ221&lt;94%,"Avance suficiente",0)))))</f>
        <v>Avance satisfactorio</v>
      </c>
      <c r="BS221" s="1076" t="s">
        <v>1791</v>
      </c>
      <c r="BT221" s="375" t="s">
        <v>1792</v>
      </c>
      <c r="BU221" s="375" t="s">
        <v>91</v>
      </c>
      <c r="BV221" s="80" t="str">
        <f t="shared" ref="BV221:BV226" si="119">IF($BP221&lt;1%,"Sin iniciar",IF($BP221&gt;=$G221,"Terminado","En gestión"))</f>
        <v>Terminado</v>
      </c>
    </row>
    <row r="222" spans="1:74" s="611" customFormat="1" ht="50.15" customHeight="1">
      <c r="A222" s="585"/>
      <c r="B222" s="629" t="s">
        <v>1762</v>
      </c>
      <c r="C222" s="587" t="s">
        <v>1793</v>
      </c>
      <c r="D222" s="630" t="s">
        <v>1784</v>
      </c>
      <c r="E222" s="631" t="s">
        <v>277</v>
      </c>
      <c r="F222" s="630" t="s">
        <v>1785</v>
      </c>
      <c r="G222" s="666">
        <v>1</v>
      </c>
      <c r="H222" s="630" t="s">
        <v>1794</v>
      </c>
      <c r="I222" s="633" t="s">
        <v>398</v>
      </c>
      <c r="J222" s="633" t="s">
        <v>86</v>
      </c>
      <c r="K222" s="634" t="s">
        <v>1795</v>
      </c>
      <c r="L222" s="634" t="s">
        <v>1796</v>
      </c>
      <c r="M222" s="635">
        <v>45718</v>
      </c>
      <c r="N222" s="635" t="s">
        <v>337</v>
      </c>
      <c r="O222" s="656">
        <v>0.1</v>
      </c>
      <c r="P222" s="656">
        <v>0.4</v>
      </c>
      <c r="Q222" s="656">
        <v>0.7</v>
      </c>
      <c r="R222" s="657">
        <v>1</v>
      </c>
      <c r="S222" s="633" t="s">
        <v>90</v>
      </c>
      <c r="T222" s="638">
        <v>900295872</v>
      </c>
      <c r="U222" s="639" t="s">
        <v>1768</v>
      </c>
      <c r="V222" s="640" t="s">
        <v>1797</v>
      </c>
      <c r="W222" s="641">
        <v>1015855500</v>
      </c>
      <c r="X222" s="308" t="s">
        <v>138</v>
      </c>
      <c r="Y222" s="308" t="s">
        <v>91</v>
      </c>
      <c r="Z222" s="308" t="s">
        <v>139</v>
      </c>
      <c r="AA222" s="332" t="s">
        <v>91</v>
      </c>
      <c r="AB222" s="615"/>
      <c r="AC222" s="112">
        <v>0.1</v>
      </c>
      <c r="AD222" s="602">
        <v>1</v>
      </c>
      <c r="AE222" s="241" t="s">
        <v>95</v>
      </c>
      <c r="AF222" s="145" t="s">
        <v>1798</v>
      </c>
      <c r="AG222" s="242" t="s">
        <v>1799</v>
      </c>
      <c r="AH222" s="242" t="s">
        <v>91</v>
      </c>
      <c r="AI222" s="80" t="s">
        <v>98</v>
      </c>
      <c r="AJ222" s="257">
        <v>900295872</v>
      </c>
      <c r="AK222" s="257">
        <v>225073968</v>
      </c>
      <c r="AL222" s="350">
        <v>1015855500</v>
      </c>
      <c r="AM222" s="350">
        <v>1013266000</v>
      </c>
      <c r="AN222" s="350">
        <v>101050967</v>
      </c>
      <c r="AO222" s="709"/>
      <c r="AP222" s="980">
        <v>0.1</v>
      </c>
      <c r="AQ222" s="972">
        <v>1</v>
      </c>
      <c r="AR222" s="973" t="s">
        <v>95</v>
      </c>
      <c r="AS222" s="1017" t="s">
        <v>1798</v>
      </c>
      <c r="AT222" s="978" t="s">
        <v>1799</v>
      </c>
      <c r="AU222" s="978" t="s">
        <v>91</v>
      </c>
      <c r="AV222" s="975" t="s">
        <v>98</v>
      </c>
      <c r="AW222" s="423">
        <v>900295872</v>
      </c>
      <c r="AX222" s="423">
        <v>225073968</v>
      </c>
      <c r="AY222" s="403">
        <v>1015855500</v>
      </c>
      <c r="AZ222" s="404">
        <v>1013266000</v>
      </c>
      <c r="BA222" s="405">
        <v>405232967</v>
      </c>
      <c r="BB222" s="603"/>
      <c r="BC222" s="926">
        <v>0.7</v>
      </c>
      <c r="BD222" s="927">
        <v>1</v>
      </c>
      <c r="BE222" s="928" t="s">
        <v>95</v>
      </c>
      <c r="BF222" s="930" t="s">
        <v>1800</v>
      </c>
      <c r="BG222" s="965" t="s">
        <v>1801</v>
      </c>
      <c r="BH222" s="964" t="s">
        <v>91</v>
      </c>
      <c r="BI222" s="932" t="s">
        <v>98</v>
      </c>
      <c r="BJ222" s="643">
        <v>900295872</v>
      </c>
      <c r="BK222" s="644">
        <v>675221904</v>
      </c>
      <c r="BL222" s="609">
        <f t="shared" si="100"/>
        <v>1015855500</v>
      </c>
      <c r="BM222" s="609">
        <v>1015416140</v>
      </c>
      <c r="BN222" s="609">
        <v>711565106.99999988</v>
      </c>
      <c r="BP222" s="208">
        <v>1</v>
      </c>
      <c r="BQ222" s="1039">
        <f>+IF(BP222=0,"No Aplica",IF(BP222/R222&gt;=100%,100%,BP222/R222))</f>
        <v>1</v>
      </c>
      <c r="BR222" s="78" t="str">
        <f t="shared" si="118"/>
        <v>Avance satisfactorio</v>
      </c>
      <c r="BS222" s="1067" t="s">
        <v>1802</v>
      </c>
      <c r="BT222" s="751" t="s">
        <v>1803</v>
      </c>
      <c r="BU222" s="375" t="s">
        <v>91</v>
      </c>
      <c r="BV222" s="80" t="str">
        <f t="shared" si="119"/>
        <v>Terminado</v>
      </c>
    </row>
    <row r="223" spans="1:74" s="611" customFormat="1" ht="50.15" customHeight="1">
      <c r="A223" s="585"/>
      <c r="B223" s="629" t="s">
        <v>1762</v>
      </c>
      <c r="C223" s="587" t="s">
        <v>1804</v>
      </c>
      <c r="D223" s="630" t="s">
        <v>1784</v>
      </c>
      <c r="E223" s="631" t="s">
        <v>1805</v>
      </c>
      <c r="F223" s="630" t="s">
        <v>1785</v>
      </c>
      <c r="G223" s="688">
        <v>2</v>
      </c>
      <c r="H223" s="630" t="s">
        <v>1806</v>
      </c>
      <c r="I223" s="633" t="s">
        <v>398</v>
      </c>
      <c r="J223" s="633" t="s">
        <v>153</v>
      </c>
      <c r="K223" s="634" t="s">
        <v>1807</v>
      </c>
      <c r="L223" s="634" t="s">
        <v>1808</v>
      </c>
      <c r="M223" s="635">
        <v>45749</v>
      </c>
      <c r="N223" s="635" t="s">
        <v>337</v>
      </c>
      <c r="O223" s="636">
        <v>0</v>
      </c>
      <c r="P223" s="636">
        <v>1</v>
      </c>
      <c r="Q223" s="636">
        <v>0</v>
      </c>
      <c r="R223" s="637">
        <v>2</v>
      </c>
      <c r="S223" s="633" t="s">
        <v>90</v>
      </c>
      <c r="T223" s="638">
        <v>255086208</v>
      </c>
      <c r="U223" s="639" t="s">
        <v>1768</v>
      </c>
      <c r="V223" s="640" t="s">
        <v>1274</v>
      </c>
      <c r="W223" s="641">
        <v>200565000</v>
      </c>
      <c r="X223" s="308" t="s">
        <v>138</v>
      </c>
      <c r="Y223" s="308" t="s">
        <v>91</v>
      </c>
      <c r="Z223" s="308" t="s">
        <v>139</v>
      </c>
      <c r="AA223" s="332" t="s">
        <v>91</v>
      </c>
      <c r="AB223" s="615"/>
      <c r="AC223" s="113"/>
      <c r="AD223" s="602" t="s">
        <v>101</v>
      </c>
      <c r="AE223" s="241" t="s">
        <v>102</v>
      </c>
      <c r="AF223" s="145" t="s">
        <v>1809</v>
      </c>
      <c r="AG223" s="242" t="s">
        <v>91</v>
      </c>
      <c r="AH223" s="242" t="s">
        <v>91</v>
      </c>
      <c r="AI223" s="80" t="s">
        <v>141</v>
      </c>
      <c r="AJ223" s="257">
        <v>255086208</v>
      </c>
      <c r="AK223" s="285">
        <v>56271552</v>
      </c>
      <c r="AL223" s="286">
        <v>204565000</v>
      </c>
      <c r="AM223" s="286">
        <v>200715340</v>
      </c>
      <c r="AN223" s="286">
        <v>17565490</v>
      </c>
      <c r="AO223" s="709"/>
      <c r="AP223" s="1000"/>
      <c r="AQ223" s="972" t="s">
        <v>101</v>
      </c>
      <c r="AR223" s="973" t="s">
        <v>102</v>
      </c>
      <c r="AS223" s="1017" t="s">
        <v>1809</v>
      </c>
      <c r="AT223" s="978" t="s">
        <v>91</v>
      </c>
      <c r="AU223" s="978" t="s">
        <v>91</v>
      </c>
      <c r="AV223" s="975" t="s">
        <v>98</v>
      </c>
      <c r="AW223" s="423">
        <v>255086208</v>
      </c>
      <c r="AX223" s="424">
        <v>56271552</v>
      </c>
      <c r="AY223" s="403">
        <v>409130000</v>
      </c>
      <c r="AZ223" s="404">
        <v>401430679</v>
      </c>
      <c r="BA223" s="405">
        <v>155469979</v>
      </c>
      <c r="BB223" s="603"/>
      <c r="BC223" s="935">
        <v>1</v>
      </c>
      <c r="BD223" s="927" t="s">
        <v>101</v>
      </c>
      <c r="BE223" s="928" t="s">
        <v>102</v>
      </c>
      <c r="BF223" s="930" t="s">
        <v>1810</v>
      </c>
      <c r="BG223" s="965" t="s">
        <v>91</v>
      </c>
      <c r="BH223" s="964" t="s">
        <v>91</v>
      </c>
      <c r="BI223" s="932" t="s">
        <v>98</v>
      </c>
      <c r="BJ223" s="643">
        <v>255086208</v>
      </c>
      <c r="BK223" s="644">
        <v>191314656</v>
      </c>
      <c r="BL223" s="609">
        <f t="shared" si="100"/>
        <v>200565000</v>
      </c>
      <c r="BM223" s="609">
        <v>200565000</v>
      </c>
      <c r="BN223" s="609">
        <v>137754150</v>
      </c>
      <c r="BP223" s="210">
        <v>2</v>
      </c>
      <c r="BQ223" s="1039">
        <f>+IF(BP223=0,"No Aplica",IF(BP223/R223&gt;=100%,100%,BP223/R223))</f>
        <v>1</v>
      </c>
      <c r="BR223" s="78" t="str">
        <f t="shared" si="118"/>
        <v>Avance satisfactorio</v>
      </c>
      <c r="BS223" s="1067" t="s">
        <v>1811</v>
      </c>
      <c r="BT223" s="375" t="s">
        <v>1812</v>
      </c>
      <c r="BU223" s="375" t="s">
        <v>91</v>
      </c>
      <c r="BV223" s="80" t="str">
        <f t="shared" si="119"/>
        <v>Terminado</v>
      </c>
    </row>
    <row r="224" spans="1:74" s="611" customFormat="1" ht="50.15" customHeight="1">
      <c r="A224" s="585"/>
      <c r="B224" s="629" t="s">
        <v>1762</v>
      </c>
      <c r="C224" s="587" t="s">
        <v>1813</v>
      </c>
      <c r="D224" s="630" t="s">
        <v>1784</v>
      </c>
      <c r="E224" s="631" t="s">
        <v>277</v>
      </c>
      <c r="F224" s="630" t="s">
        <v>1785</v>
      </c>
      <c r="G224" s="688">
        <v>2</v>
      </c>
      <c r="H224" s="630" t="s">
        <v>1814</v>
      </c>
      <c r="I224" s="633" t="s">
        <v>398</v>
      </c>
      <c r="J224" s="633" t="s">
        <v>153</v>
      </c>
      <c r="K224" s="634" t="s">
        <v>1815</v>
      </c>
      <c r="L224" s="634" t="s">
        <v>1816</v>
      </c>
      <c r="M224" s="635">
        <v>45749</v>
      </c>
      <c r="N224" s="635" t="s">
        <v>337</v>
      </c>
      <c r="O224" s="636">
        <v>0</v>
      </c>
      <c r="P224" s="636">
        <v>1</v>
      </c>
      <c r="Q224" s="636">
        <v>0</v>
      </c>
      <c r="R224" s="637">
        <v>2</v>
      </c>
      <c r="S224" s="633" t="s">
        <v>90</v>
      </c>
      <c r="T224" s="638">
        <v>255086208</v>
      </c>
      <c r="U224" s="639" t="s">
        <v>1768</v>
      </c>
      <c r="V224" s="640" t="s">
        <v>1274</v>
      </c>
      <c r="W224" s="641">
        <v>202165000</v>
      </c>
      <c r="X224" s="308" t="s">
        <v>138</v>
      </c>
      <c r="Y224" s="308" t="s">
        <v>91</v>
      </c>
      <c r="Z224" s="308" t="s">
        <v>139</v>
      </c>
      <c r="AA224" s="332" t="s">
        <v>1770</v>
      </c>
      <c r="AB224" s="615"/>
      <c r="AC224" s="113"/>
      <c r="AD224" s="602" t="s">
        <v>101</v>
      </c>
      <c r="AE224" s="241" t="s">
        <v>102</v>
      </c>
      <c r="AF224" s="145" t="s">
        <v>1817</v>
      </c>
      <c r="AG224" s="242" t="s">
        <v>91</v>
      </c>
      <c r="AH224" s="242" t="s">
        <v>91</v>
      </c>
      <c r="AI224" s="80" t="s">
        <v>141</v>
      </c>
      <c r="AJ224" s="257">
        <v>255086208</v>
      </c>
      <c r="AK224" s="285">
        <v>56271552</v>
      </c>
      <c r="AL224" s="286">
        <v>204565000</v>
      </c>
      <c r="AM224" s="286">
        <v>200715340</v>
      </c>
      <c r="AN224" s="286">
        <v>17565490</v>
      </c>
      <c r="AO224" s="709"/>
      <c r="AP224" s="1000"/>
      <c r="AQ224" s="972" t="s">
        <v>101</v>
      </c>
      <c r="AR224" s="973" t="s">
        <v>102</v>
      </c>
      <c r="AS224" s="1017" t="s">
        <v>1817</v>
      </c>
      <c r="AT224" s="978" t="s">
        <v>91</v>
      </c>
      <c r="AU224" s="978" t="s">
        <v>91</v>
      </c>
      <c r="AV224" s="975" t="s">
        <v>98</v>
      </c>
      <c r="AW224" s="423">
        <v>255086208</v>
      </c>
      <c r="AX224" s="424">
        <v>56271552</v>
      </c>
      <c r="AY224" s="330">
        <v>0</v>
      </c>
      <c r="AZ224" s="330">
        <v>0</v>
      </c>
      <c r="BA224" s="330">
        <v>0</v>
      </c>
      <c r="BB224" s="603"/>
      <c r="BC224" s="948">
        <v>1</v>
      </c>
      <c r="BD224" s="927" t="s">
        <v>101</v>
      </c>
      <c r="BE224" s="928" t="s">
        <v>102</v>
      </c>
      <c r="BF224" s="930" t="s">
        <v>1818</v>
      </c>
      <c r="BG224" s="965" t="s">
        <v>91</v>
      </c>
      <c r="BH224" s="964" t="s">
        <v>91</v>
      </c>
      <c r="BI224" s="932" t="s">
        <v>98</v>
      </c>
      <c r="BJ224" s="643">
        <v>255086208</v>
      </c>
      <c r="BK224" s="644">
        <v>191314656</v>
      </c>
      <c r="BL224" s="609">
        <f t="shared" si="100"/>
        <v>202165000</v>
      </c>
      <c r="BM224" s="609">
        <v>201711160</v>
      </c>
      <c r="BN224" s="609">
        <v>138371656</v>
      </c>
      <c r="BP224" s="210">
        <v>2</v>
      </c>
      <c r="BQ224" s="1039">
        <f>+IF(BP224=0,"No Aplica",IF(BP224/R224&gt;=100%,100%,BP224/R224))</f>
        <v>1</v>
      </c>
      <c r="BR224" s="78" t="str">
        <f t="shared" si="118"/>
        <v>Avance satisfactorio</v>
      </c>
      <c r="BS224" s="1067" t="s">
        <v>1819</v>
      </c>
      <c r="BT224" s="375" t="s">
        <v>1820</v>
      </c>
      <c r="BU224" s="375" t="s">
        <v>91</v>
      </c>
      <c r="BV224" s="80" t="str">
        <f t="shared" si="119"/>
        <v>Terminado</v>
      </c>
    </row>
    <row r="225" spans="1:74" s="611" customFormat="1" ht="50.15" customHeight="1">
      <c r="A225" s="585"/>
      <c r="B225" s="629" t="s">
        <v>1762</v>
      </c>
      <c r="C225" s="587" t="s">
        <v>1821</v>
      </c>
      <c r="D225" s="630" t="s">
        <v>81</v>
      </c>
      <c r="E225" s="631" t="s">
        <v>277</v>
      </c>
      <c r="F225" s="630" t="s">
        <v>83</v>
      </c>
      <c r="G225" s="666">
        <v>1</v>
      </c>
      <c r="H225" s="630" t="s">
        <v>1822</v>
      </c>
      <c r="I225" s="633" t="s">
        <v>398</v>
      </c>
      <c r="J225" s="633" t="s">
        <v>86</v>
      </c>
      <c r="K225" s="634" t="s">
        <v>1823</v>
      </c>
      <c r="L225" s="634" t="s">
        <v>1824</v>
      </c>
      <c r="M225" s="635">
        <v>45718</v>
      </c>
      <c r="N225" s="635" t="s">
        <v>337</v>
      </c>
      <c r="O225" s="656">
        <v>1</v>
      </c>
      <c r="P225" s="656">
        <v>1</v>
      </c>
      <c r="Q225" s="656">
        <v>1</v>
      </c>
      <c r="R225" s="657">
        <v>1</v>
      </c>
      <c r="S225" s="633" t="s">
        <v>90</v>
      </c>
      <c r="T225" s="638">
        <v>127543104</v>
      </c>
      <c r="U225" s="639" t="s">
        <v>1768</v>
      </c>
      <c r="V225" s="640" t="s">
        <v>1825</v>
      </c>
      <c r="W225" s="641">
        <v>44800000</v>
      </c>
      <c r="X225" s="308" t="s">
        <v>138</v>
      </c>
      <c r="Y225" s="308" t="s">
        <v>91</v>
      </c>
      <c r="Z225" s="308" t="s">
        <v>139</v>
      </c>
      <c r="AA225" s="332" t="s">
        <v>91</v>
      </c>
      <c r="AB225" s="615"/>
      <c r="AC225" s="112">
        <v>1</v>
      </c>
      <c r="AD225" s="602">
        <v>1</v>
      </c>
      <c r="AE225" s="241" t="s">
        <v>95</v>
      </c>
      <c r="AF225" s="145" t="s">
        <v>1826</v>
      </c>
      <c r="AG225" s="242" t="s">
        <v>1827</v>
      </c>
      <c r="AH225" s="242" t="s">
        <v>91</v>
      </c>
      <c r="AI225" s="80" t="s">
        <v>98</v>
      </c>
      <c r="AJ225" s="257">
        <v>127543104</v>
      </c>
      <c r="AK225" s="257">
        <v>31885776</v>
      </c>
      <c r="AL225" s="286">
        <v>44800000</v>
      </c>
      <c r="AM225" s="286">
        <v>44800000</v>
      </c>
      <c r="AN225" s="286">
        <v>3584000</v>
      </c>
      <c r="AO225" s="719"/>
      <c r="AP225" s="980">
        <v>1</v>
      </c>
      <c r="AQ225" s="972">
        <v>1</v>
      </c>
      <c r="AR225" s="973" t="s">
        <v>95</v>
      </c>
      <c r="AS225" s="1017" t="s">
        <v>1826</v>
      </c>
      <c r="AT225" s="978" t="s">
        <v>1827</v>
      </c>
      <c r="AU225" s="978" t="s">
        <v>91</v>
      </c>
      <c r="AV225" s="975" t="s">
        <v>98</v>
      </c>
      <c r="AW225" s="423">
        <v>127543104</v>
      </c>
      <c r="AX225" s="423">
        <v>31885776</v>
      </c>
      <c r="AY225" s="403">
        <v>44800000</v>
      </c>
      <c r="AZ225" s="404">
        <v>44800000</v>
      </c>
      <c r="BA225" s="405">
        <v>17024000</v>
      </c>
      <c r="BB225" s="603"/>
      <c r="BC225" s="950">
        <v>1</v>
      </c>
      <c r="BD225" s="927">
        <v>1</v>
      </c>
      <c r="BE225" s="928" t="s">
        <v>95</v>
      </c>
      <c r="BF225" s="933" t="s">
        <v>1828</v>
      </c>
      <c r="BG225" s="964" t="s">
        <v>1827</v>
      </c>
      <c r="BH225" s="964" t="s">
        <v>91</v>
      </c>
      <c r="BI225" s="932" t="s">
        <v>98</v>
      </c>
      <c r="BJ225" s="643">
        <v>127543104</v>
      </c>
      <c r="BK225" s="644">
        <v>95657328</v>
      </c>
      <c r="BL225" s="609">
        <f t="shared" si="100"/>
        <v>44800000</v>
      </c>
      <c r="BM225" s="609">
        <v>44800000</v>
      </c>
      <c r="BN225" s="609">
        <v>30464000</v>
      </c>
      <c r="BP225" s="208">
        <v>1</v>
      </c>
      <c r="BQ225" s="1039">
        <f>+IF(BP225=0,"No Aplica",IF(BP225/R225&gt;=100%,100%,BP225/R225))</f>
        <v>1</v>
      </c>
      <c r="BR225" s="78" t="str">
        <f t="shared" si="118"/>
        <v>Avance satisfactorio</v>
      </c>
      <c r="BS225" s="1067" t="s">
        <v>1829</v>
      </c>
      <c r="BT225" s="750" t="s">
        <v>1830</v>
      </c>
      <c r="BU225" s="375" t="s">
        <v>91</v>
      </c>
      <c r="BV225" s="80" t="str">
        <f t="shared" si="119"/>
        <v>Terminado</v>
      </c>
    </row>
    <row r="226" spans="1:74" s="611" customFormat="1" ht="50.15" customHeight="1">
      <c r="A226" s="585"/>
      <c r="B226" s="1105" t="s">
        <v>1831</v>
      </c>
      <c r="C226" s="1107" t="s">
        <v>1832</v>
      </c>
      <c r="D226" s="1109" t="s">
        <v>81</v>
      </c>
      <c r="E226" s="1109" t="s">
        <v>320</v>
      </c>
      <c r="F226" s="1109" t="s">
        <v>83</v>
      </c>
      <c r="G226" s="1208">
        <v>1</v>
      </c>
      <c r="H226" s="1142" t="s">
        <v>1833</v>
      </c>
      <c r="I226" s="1144" t="s">
        <v>85</v>
      </c>
      <c r="J226" s="1144" t="s">
        <v>86</v>
      </c>
      <c r="K226" s="1142" t="s">
        <v>1834</v>
      </c>
      <c r="L226" s="1142" t="s">
        <v>1835</v>
      </c>
      <c r="M226" s="1135">
        <v>45748</v>
      </c>
      <c r="N226" s="1135" t="s">
        <v>156</v>
      </c>
      <c r="O226" s="1172">
        <v>0</v>
      </c>
      <c r="P226" s="1172">
        <v>0.3</v>
      </c>
      <c r="Q226" s="1172">
        <v>0.2</v>
      </c>
      <c r="R226" s="1174">
        <v>0.5</v>
      </c>
      <c r="S226" s="1141" t="s">
        <v>90</v>
      </c>
      <c r="T226" s="1128">
        <v>109543331.52</v>
      </c>
      <c r="U226" s="1201" t="s">
        <v>109</v>
      </c>
      <c r="V226" s="613" t="s">
        <v>1159</v>
      </c>
      <c r="W226" s="614">
        <v>13679211.332120176</v>
      </c>
      <c r="X226" s="1212" t="s">
        <v>138</v>
      </c>
      <c r="Y226" s="1212" t="s">
        <v>91</v>
      </c>
      <c r="Z226" s="1212" t="s">
        <v>139</v>
      </c>
      <c r="AA226" s="1214" t="s">
        <v>91</v>
      </c>
      <c r="AB226" s="615"/>
      <c r="AC226" s="1176"/>
      <c r="AD226" s="1164" t="s">
        <v>101</v>
      </c>
      <c r="AE226" s="1166" t="s">
        <v>102</v>
      </c>
      <c r="AF226" s="1168" t="s">
        <v>315</v>
      </c>
      <c r="AG226" s="1168" t="s">
        <v>91</v>
      </c>
      <c r="AH226" s="1170" t="s">
        <v>91</v>
      </c>
      <c r="AI226" s="1098" t="s">
        <v>141</v>
      </c>
      <c r="AJ226" s="1160">
        <v>0</v>
      </c>
      <c r="AK226" s="1160">
        <v>0</v>
      </c>
      <c r="AL226" s="1146">
        <v>825448086</v>
      </c>
      <c r="AM226" s="1146">
        <v>745959322</v>
      </c>
      <c r="AN226" s="1146">
        <v>47652944.850000001</v>
      </c>
      <c r="AO226" s="719"/>
      <c r="AP226" s="1191">
        <v>0.3</v>
      </c>
      <c r="AQ226" s="1150">
        <v>1</v>
      </c>
      <c r="AR226" s="1152" t="s">
        <v>95</v>
      </c>
      <c r="AS226" s="1154" t="s">
        <v>1836</v>
      </c>
      <c r="AT226" s="1154" t="s">
        <v>1837</v>
      </c>
      <c r="AU226" s="1156" t="s">
        <v>91</v>
      </c>
      <c r="AV226" s="1158" t="s">
        <v>98</v>
      </c>
      <c r="AW226" s="1160">
        <v>109543332</v>
      </c>
      <c r="AX226" s="1160">
        <v>54771665.759999998</v>
      </c>
      <c r="AY226" s="1146">
        <v>412724043</v>
      </c>
      <c r="AZ226" s="1146">
        <v>392606010</v>
      </c>
      <c r="BA226" s="1146">
        <v>151976414</v>
      </c>
      <c r="BB226" s="653"/>
      <c r="BC226" s="1195">
        <v>0.5</v>
      </c>
      <c r="BD226" s="1182">
        <v>1</v>
      </c>
      <c r="BE226" s="1184" t="s">
        <v>95</v>
      </c>
      <c r="BF226" s="1154" t="s">
        <v>1838</v>
      </c>
      <c r="BG226" s="1154" t="s">
        <v>1839</v>
      </c>
      <c r="BH226" s="1154" t="s">
        <v>91</v>
      </c>
      <c r="BI226" s="1189" t="s">
        <v>98</v>
      </c>
      <c r="BJ226" s="1227">
        <v>109543332</v>
      </c>
      <c r="BK226" s="1227">
        <v>82157498.640000001</v>
      </c>
      <c r="BL226" s="609">
        <f t="shared" si="100"/>
        <v>13679211.332120176</v>
      </c>
      <c r="BM226" s="609">
        <v>13679211.333000001</v>
      </c>
      <c r="BN226" s="609">
        <v>9957113.6330000013</v>
      </c>
      <c r="BP226" s="1199">
        <v>1</v>
      </c>
      <c r="BQ226" s="1547">
        <v>1</v>
      </c>
      <c r="BR226" s="1489" t="str">
        <f>IF(ISTEXT(BQ226),"No reporta avance en el periodo",IF(BQ226&lt;=69%,"Avance insuficiente",IF(BQ226&gt;95%,"Avance satisfactorio",IF(BQ226&gt;70%,"Avance suficiente",IF(BQ226&lt;94%,"Avance suficiente",0)))))</f>
        <v>Avance satisfactorio</v>
      </c>
      <c r="BS226" s="1478" t="s">
        <v>1840</v>
      </c>
      <c r="BT226" s="1478" t="s">
        <v>1841</v>
      </c>
      <c r="BU226" s="1478" t="s">
        <v>91</v>
      </c>
      <c r="BV226" s="1102" t="str">
        <f t="shared" si="119"/>
        <v>Terminado</v>
      </c>
    </row>
    <row r="227" spans="1:74" s="611" customFormat="1" ht="50.15" customHeight="1">
      <c r="A227" s="585"/>
      <c r="B227" s="1106"/>
      <c r="C227" s="1108"/>
      <c r="D227" s="1110"/>
      <c r="E227" s="1110"/>
      <c r="F227" s="1110"/>
      <c r="G227" s="1209"/>
      <c r="H227" s="1143"/>
      <c r="I227" s="1145"/>
      <c r="J227" s="1145"/>
      <c r="K227" s="1143"/>
      <c r="L227" s="1143"/>
      <c r="M227" s="1136"/>
      <c r="N227" s="1136"/>
      <c r="O227" s="1173"/>
      <c r="P227" s="1173"/>
      <c r="Q227" s="1173"/>
      <c r="R227" s="1175"/>
      <c r="S227" s="1141"/>
      <c r="T227" s="1128"/>
      <c r="U227" s="1201"/>
      <c r="V227" s="613" t="s">
        <v>110</v>
      </c>
      <c r="W227" s="614">
        <v>30273752</v>
      </c>
      <c r="X227" s="1213"/>
      <c r="Y227" s="1213"/>
      <c r="Z227" s="1213"/>
      <c r="AA227" s="1215"/>
      <c r="AB227" s="615"/>
      <c r="AC227" s="1177"/>
      <c r="AD227" s="1165"/>
      <c r="AE227" s="1167"/>
      <c r="AF227" s="1169"/>
      <c r="AG227" s="1169"/>
      <c r="AH227" s="1171"/>
      <c r="AI227" s="1099"/>
      <c r="AJ227" s="1161"/>
      <c r="AK227" s="1161"/>
      <c r="AL227" s="1147"/>
      <c r="AM227" s="1147"/>
      <c r="AN227" s="1147"/>
      <c r="AO227" s="719"/>
      <c r="AP227" s="1192"/>
      <c r="AQ227" s="1151"/>
      <c r="AR227" s="1153"/>
      <c r="AS227" s="1155"/>
      <c r="AT227" s="1155"/>
      <c r="AU227" s="1157"/>
      <c r="AV227" s="1159"/>
      <c r="AW227" s="1161"/>
      <c r="AX227" s="1161"/>
      <c r="AY227" s="1147"/>
      <c r="AZ227" s="1147"/>
      <c r="BA227" s="1147"/>
      <c r="BB227" s="653"/>
      <c r="BC227" s="1196"/>
      <c r="BD227" s="1183"/>
      <c r="BE227" s="1185"/>
      <c r="BF227" s="1155"/>
      <c r="BG227" s="1155"/>
      <c r="BH227" s="1155"/>
      <c r="BI227" s="1190"/>
      <c r="BJ227" s="1228"/>
      <c r="BK227" s="1228"/>
      <c r="BL227" s="609">
        <f t="shared" si="100"/>
        <v>30273752</v>
      </c>
      <c r="BM227" s="609">
        <v>30273752</v>
      </c>
      <c r="BN227" s="609">
        <v>22374326.600000001</v>
      </c>
      <c r="BP227" s="1200"/>
      <c r="BQ227" s="1494"/>
      <c r="BR227" s="1496"/>
      <c r="BS227" s="1479"/>
      <c r="BT227" s="1479"/>
      <c r="BU227" s="1479"/>
      <c r="BV227" s="1104"/>
    </row>
    <row r="228" spans="1:74" s="611" customFormat="1" ht="50.15" customHeight="1">
      <c r="A228" s="585"/>
      <c r="B228" s="586" t="s">
        <v>1831</v>
      </c>
      <c r="C228" s="587" t="s">
        <v>1842</v>
      </c>
      <c r="D228" s="588" t="s">
        <v>133</v>
      </c>
      <c r="E228" s="589" t="s">
        <v>1603</v>
      </c>
      <c r="F228" s="588" t="s">
        <v>83</v>
      </c>
      <c r="G228" s="666">
        <v>1</v>
      </c>
      <c r="H228" s="591" t="s">
        <v>1843</v>
      </c>
      <c r="I228" s="592" t="s">
        <v>85</v>
      </c>
      <c r="J228" s="592" t="s">
        <v>86</v>
      </c>
      <c r="K228" s="593" t="s">
        <v>1844</v>
      </c>
      <c r="L228" s="593" t="s">
        <v>1845</v>
      </c>
      <c r="M228" s="594">
        <v>45689</v>
      </c>
      <c r="N228" s="594" t="s">
        <v>156</v>
      </c>
      <c r="O228" s="664">
        <v>0.25</v>
      </c>
      <c r="P228" s="664">
        <v>0.5</v>
      </c>
      <c r="Q228" s="664">
        <v>0.75</v>
      </c>
      <c r="R228" s="665">
        <v>1</v>
      </c>
      <c r="S228" s="592" t="s">
        <v>90</v>
      </c>
      <c r="T228" s="598">
        <v>60913946.799999997</v>
      </c>
      <c r="U228" s="612" t="s">
        <v>109</v>
      </c>
      <c r="V228" s="613" t="s">
        <v>1159</v>
      </c>
      <c r="W228" s="614">
        <v>53005769.864590749</v>
      </c>
      <c r="X228" s="308" t="s">
        <v>138</v>
      </c>
      <c r="Y228" s="308" t="s">
        <v>91</v>
      </c>
      <c r="Z228" s="308" t="s">
        <v>139</v>
      </c>
      <c r="AA228" s="332" t="s">
        <v>91</v>
      </c>
      <c r="AB228" s="615"/>
      <c r="AC228" s="112">
        <v>0.25</v>
      </c>
      <c r="AD228" s="602">
        <v>1</v>
      </c>
      <c r="AE228" s="241" t="s">
        <v>95</v>
      </c>
      <c r="AF228" s="145" t="s">
        <v>1846</v>
      </c>
      <c r="AG228" s="145" t="s">
        <v>1847</v>
      </c>
      <c r="AH228" s="242" t="s">
        <v>91</v>
      </c>
      <c r="AI228" s="80" t="s">
        <v>98</v>
      </c>
      <c r="AJ228" s="287">
        <v>60913946.799999997</v>
      </c>
      <c r="AK228" s="287">
        <v>15228486.699999999</v>
      </c>
      <c r="AL228" s="351">
        <v>1007034609</v>
      </c>
      <c r="AM228" s="351">
        <v>938125408</v>
      </c>
      <c r="AN228" s="351">
        <v>94171569</v>
      </c>
      <c r="AO228" s="719"/>
      <c r="AP228" s="971">
        <v>0.5</v>
      </c>
      <c r="AQ228" s="972">
        <v>1</v>
      </c>
      <c r="AR228" s="973" t="s">
        <v>95</v>
      </c>
      <c r="AS228" s="974" t="s">
        <v>1848</v>
      </c>
      <c r="AT228" s="974" t="s">
        <v>1849</v>
      </c>
      <c r="AU228" s="974" t="s">
        <v>91</v>
      </c>
      <c r="AV228" s="975" t="s">
        <v>98</v>
      </c>
      <c r="AW228" s="425">
        <v>60913946.799999997</v>
      </c>
      <c r="AX228" s="425">
        <v>30456973.399999999</v>
      </c>
      <c r="AY228" s="403">
        <v>1007034609</v>
      </c>
      <c r="AZ228" s="404">
        <v>946399904</v>
      </c>
      <c r="BA228" s="405">
        <v>492763650</v>
      </c>
      <c r="BB228" s="603"/>
      <c r="BC228" s="926">
        <v>0.75</v>
      </c>
      <c r="BD228" s="927">
        <v>1</v>
      </c>
      <c r="BE228" s="928" t="s">
        <v>95</v>
      </c>
      <c r="BF228" s="930" t="s">
        <v>1850</v>
      </c>
      <c r="BG228" s="1036" t="s">
        <v>1851</v>
      </c>
      <c r="BH228" s="930" t="s">
        <v>91</v>
      </c>
      <c r="BI228" s="932" t="s">
        <v>98</v>
      </c>
      <c r="BJ228" s="608">
        <v>60913946.799999997</v>
      </c>
      <c r="BK228" s="609">
        <v>45685460.100000001</v>
      </c>
      <c r="BL228" s="609">
        <f t="shared" si="100"/>
        <v>53005769.864590749</v>
      </c>
      <c r="BM228" s="609">
        <v>53005769.934</v>
      </c>
      <c r="BN228" s="609">
        <v>43729689.800000004</v>
      </c>
      <c r="BP228" s="98">
        <v>1</v>
      </c>
      <c r="BQ228" s="1039">
        <v>1</v>
      </c>
      <c r="BR228" s="78" t="str">
        <f t="shared" ref="BR228:BR229" si="120">IF(ISTEXT(BQ228),"No reporta avance en el periodo",IF(BQ228&lt;=69%,"Avance insuficiente",IF(BQ228&gt;95%,"Avance satisfactorio",IF(BQ228&gt;70%,"Avance suficiente",IF(BQ228&lt;94%,"Avance suficiente",0)))))</f>
        <v>Avance satisfactorio</v>
      </c>
      <c r="BS228" s="375" t="s">
        <v>1852</v>
      </c>
      <c r="BT228" s="375" t="s">
        <v>1853</v>
      </c>
      <c r="BU228" s="375" t="s">
        <v>91</v>
      </c>
      <c r="BV228" s="80" t="str">
        <f t="shared" ref="BV228:BV229" si="121">IF($BP228&lt;1%,"Sin iniciar",IF($BP228&gt;=$G228,"Terminado","En gestión"))</f>
        <v>Terminado</v>
      </c>
    </row>
    <row r="229" spans="1:74" s="611" customFormat="1" ht="50.15" customHeight="1">
      <c r="A229" s="585"/>
      <c r="B229" s="1105" t="s">
        <v>1831</v>
      </c>
      <c r="C229" s="1107" t="s">
        <v>1854</v>
      </c>
      <c r="D229" s="1109" t="s">
        <v>81</v>
      </c>
      <c r="E229" s="1109" t="s">
        <v>320</v>
      </c>
      <c r="F229" s="1109" t="s">
        <v>83</v>
      </c>
      <c r="G229" s="1208">
        <v>1</v>
      </c>
      <c r="H229" s="1142" t="s">
        <v>1855</v>
      </c>
      <c r="I229" s="1144" t="s">
        <v>85</v>
      </c>
      <c r="J229" s="1144" t="s">
        <v>86</v>
      </c>
      <c r="K229" s="1142" t="s">
        <v>1856</v>
      </c>
      <c r="L229" s="1142" t="s">
        <v>1857</v>
      </c>
      <c r="M229" s="1135">
        <v>45689</v>
      </c>
      <c r="N229" s="1135" t="s">
        <v>156</v>
      </c>
      <c r="O229" s="1172">
        <v>0.1</v>
      </c>
      <c r="P229" s="1172">
        <v>0.3</v>
      </c>
      <c r="Q229" s="1172">
        <v>0.6</v>
      </c>
      <c r="R229" s="1174">
        <v>1</v>
      </c>
      <c r="S229" s="1141" t="s">
        <v>90</v>
      </c>
      <c r="T229" s="1128">
        <v>18917602.199999999</v>
      </c>
      <c r="U229" s="1201" t="s">
        <v>109</v>
      </c>
      <c r="V229" s="613" t="s">
        <v>1159</v>
      </c>
      <c r="W229" s="614">
        <v>20518816.998180263</v>
      </c>
      <c r="X229" s="1212" t="s">
        <v>138</v>
      </c>
      <c r="Y229" s="1212" t="s">
        <v>91</v>
      </c>
      <c r="Z229" s="1212" t="s">
        <v>139</v>
      </c>
      <c r="AA229" s="1214" t="s">
        <v>91</v>
      </c>
      <c r="AB229" s="615"/>
      <c r="AC229" s="1176">
        <v>0.1</v>
      </c>
      <c r="AD229" s="1164">
        <v>1</v>
      </c>
      <c r="AE229" s="1166" t="s">
        <v>95</v>
      </c>
      <c r="AF229" s="1168" t="s">
        <v>1858</v>
      </c>
      <c r="AG229" s="1168" t="s">
        <v>1859</v>
      </c>
      <c r="AH229" s="1170" t="s">
        <v>91</v>
      </c>
      <c r="AI229" s="1098" t="s">
        <v>98</v>
      </c>
      <c r="AJ229" s="1160">
        <v>18917602.199999999</v>
      </c>
      <c r="AK229" s="1160">
        <v>4729400.55</v>
      </c>
      <c r="AL229" s="1146">
        <v>825448086</v>
      </c>
      <c r="AM229" s="1146">
        <v>745959322</v>
      </c>
      <c r="AN229" s="1146">
        <v>47652944.850000001</v>
      </c>
      <c r="AO229" s="719"/>
      <c r="AP229" s="1191">
        <v>0.33</v>
      </c>
      <c r="AQ229" s="1150">
        <v>1</v>
      </c>
      <c r="AR229" s="1152" t="s">
        <v>95</v>
      </c>
      <c r="AS229" s="1154" t="s">
        <v>1860</v>
      </c>
      <c r="AT229" s="1154" t="s">
        <v>1861</v>
      </c>
      <c r="AU229" s="1156" t="s">
        <v>91</v>
      </c>
      <c r="AV229" s="1158" t="s">
        <v>98</v>
      </c>
      <c r="AW229" s="1160">
        <v>18917602.199999999</v>
      </c>
      <c r="AX229" s="1160">
        <v>9458801.0999999996</v>
      </c>
      <c r="AY229" s="1146">
        <v>412724043</v>
      </c>
      <c r="AZ229" s="1146">
        <v>392606010</v>
      </c>
      <c r="BA229" s="1146">
        <v>151976414</v>
      </c>
      <c r="BB229" s="653"/>
      <c r="BC229" s="1195">
        <v>0.6</v>
      </c>
      <c r="BD229" s="1182">
        <v>1</v>
      </c>
      <c r="BE229" s="1184" t="s">
        <v>95</v>
      </c>
      <c r="BF229" s="1154" t="s">
        <v>1862</v>
      </c>
      <c r="BG229" s="1154" t="s">
        <v>1863</v>
      </c>
      <c r="BH229" s="1154" t="s">
        <v>91</v>
      </c>
      <c r="BI229" s="1189" t="s">
        <v>98</v>
      </c>
      <c r="BJ229" s="1227">
        <v>18917602.199999999</v>
      </c>
      <c r="BK229" s="1227">
        <v>14188201.65</v>
      </c>
      <c r="BL229" s="609">
        <f t="shared" si="100"/>
        <v>20518816.998180263</v>
      </c>
      <c r="BM229" s="609">
        <v>20518816.999499999</v>
      </c>
      <c r="BN229" s="609">
        <v>14935670.449499998</v>
      </c>
      <c r="BP229" s="1199">
        <v>1</v>
      </c>
      <c r="BQ229" s="1547">
        <v>1</v>
      </c>
      <c r="BR229" s="1489" t="str">
        <f t="shared" si="120"/>
        <v>Avance satisfactorio</v>
      </c>
      <c r="BS229" s="1577" t="s">
        <v>1864</v>
      </c>
      <c r="BT229" s="1478" t="s">
        <v>1865</v>
      </c>
      <c r="BU229" s="1478" t="s">
        <v>91</v>
      </c>
      <c r="BV229" s="1102" t="str">
        <f t="shared" si="121"/>
        <v>Terminado</v>
      </c>
    </row>
    <row r="230" spans="1:74" s="611" customFormat="1" ht="50.15" customHeight="1">
      <c r="A230" s="585"/>
      <c r="B230" s="1106"/>
      <c r="C230" s="1108"/>
      <c r="D230" s="1110"/>
      <c r="E230" s="1110"/>
      <c r="F230" s="1110"/>
      <c r="G230" s="1209"/>
      <c r="H230" s="1143"/>
      <c r="I230" s="1145"/>
      <c r="J230" s="1145"/>
      <c r="K230" s="1143"/>
      <c r="L230" s="1143"/>
      <c r="M230" s="1136"/>
      <c r="N230" s="1136"/>
      <c r="O230" s="1173"/>
      <c r="P230" s="1173"/>
      <c r="Q230" s="1173"/>
      <c r="R230" s="1175"/>
      <c r="S230" s="1141"/>
      <c r="T230" s="1128"/>
      <c r="U230" s="1201"/>
      <c r="V230" s="613" t="s">
        <v>110</v>
      </c>
      <c r="W230" s="614">
        <v>7842504</v>
      </c>
      <c r="X230" s="1213"/>
      <c r="Y230" s="1213"/>
      <c r="Z230" s="1213"/>
      <c r="AA230" s="1215"/>
      <c r="AB230" s="615"/>
      <c r="AC230" s="1177"/>
      <c r="AD230" s="1165"/>
      <c r="AE230" s="1167"/>
      <c r="AF230" s="1169"/>
      <c r="AG230" s="1169"/>
      <c r="AH230" s="1171"/>
      <c r="AI230" s="1099"/>
      <c r="AJ230" s="1161"/>
      <c r="AK230" s="1161"/>
      <c r="AL230" s="1147"/>
      <c r="AM230" s="1147"/>
      <c r="AN230" s="1147"/>
      <c r="AO230" s="719"/>
      <c r="AP230" s="1192"/>
      <c r="AQ230" s="1151"/>
      <c r="AR230" s="1153"/>
      <c r="AS230" s="1155"/>
      <c r="AT230" s="1155"/>
      <c r="AU230" s="1157"/>
      <c r="AV230" s="1159"/>
      <c r="AW230" s="1161"/>
      <c r="AX230" s="1161"/>
      <c r="AY230" s="1147"/>
      <c r="AZ230" s="1147"/>
      <c r="BA230" s="1147"/>
      <c r="BB230" s="653"/>
      <c r="BC230" s="1196"/>
      <c r="BD230" s="1183"/>
      <c r="BE230" s="1185"/>
      <c r="BF230" s="1155"/>
      <c r="BG230" s="1155"/>
      <c r="BH230" s="1155"/>
      <c r="BI230" s="1190"/>
      <c r="BJ230" s="1228"/>
      <c r="BK230" s="1228"/>
      <c r="BL230" s="609">
        <f t="shared" si="100"/>
        <v>7842504</v>
      </c>
      <c r="BM230" s="609">
        <v>7842504</v>
      </c>
      <c r="BN230" s="609">
        <v>6568097.0999999996</v>
      </c>
      <c r="BP230" s="1200"/>
      <c r="BQ230" s="1494"/>
      <c r="BR230" s="1496"/>
      <c r="BS230" s="1578"/>
      <c r="BT230" s="1479"/>
      <c r="BU230" s="1479"/>
      <c r="BV230" s="1104"/>
    </row>
    <row r="231" spans="1:74" s="611" customFormat="1" ht="50.15" customHeight="1">
      <c r="A231" s="585"/>
      <c r="B231" s="586" t="s">
        <v>1831</v>
      </c>
      <c r="C231" s="587" t="s">
        <v>1866</v>
      </c>
      <c r="D231" s="588" t="s">
        <v>133</v>
      </c>
      <c r="E231" s="589" t="s">
        <v>1867</v>
      </c>
      <c r="F231" s="588" t="s">
        <v>83</v>
      </c>
      <c r="G231" s="666">
        <v>1</v>
      </c>
      <c r="H231" s="591" t="s">
        <v>1868</v>
      </c>
      <c r="I231" s="592" t="s">
        <v>85</v>
      </c>
      <c r="J231" s="592" t="s">
        <v>86</v>
      </c>
      <c r="K231" s="593" t="s">
        <v>1869</v>
      </c>
      <c r="L231" s="593" t="s">
        <v>1870</v>
      </c>
      <c r="M231" s="594">
        <v>45689</v>
      </c>
      <c r="N231" s="594" t="s">
        <v>156</v>
      </c>
      <c r="O231" s="664">
        <v>0.1</v>
      </c>
      <c r="P231" s="664">
        <v>0.2</v>
      </c>
      <c r="Q231" s="664">
        <v>0.3</v>
      </c>
      <c r="R231" s="665">
        <v>1</v>
      </c>
      <c r="S231" s="592" t="s">
        <v>90</v>
      </c>
      <c r="T231" s="752">
        <v>14503708.799999999</v>
      </c>
      <c r="U231" s="612" t="s">
        <v>109</v>
      </c>
      <c r="V231" s="613" t="s">
        <v>110</v>
      </c>
      <c r="W231" s="614">
        <v>4975352</v>
      </c>
      <c r="X231" s="308" t="s">
        <v>138</v>
      </c>
      <c r="Y231" s="308" t="s">
        <v>91</v>
      </c>
      <c r="Z231" s="308" t="s">
        <v>139</v>
      </c>
      <c r="AA231" s="332" t="s">
        <v>91</v>
      </c>
      <c r="AB231" s="615"/>
      <c r="AC231" s="112">
        <v>0.1</v>
      </c>
      <c r="AD231" s="602">
        <v>1</v>
      </c>
      <c r="AE231" s="241" t="s">
        <v>95</v>
      </c>
      <c r="AF231" s="145" t="s">
        <v>1871</v>
      </c>
      <c r="AG231" s="145" t="s">
        <v>1872</v>
      </c>
      <c r="AH231" s="242" t="s">
        <v>91</v>
      </c>
      <c r="AI231" s="80" t="s">
        <v>98</v>
      </c>
      <c r="AJ231" s="287">
        <v>14503708.799999999</v>
      </c>
      <c r="AK231" s="287">
        <v>3625927.1999999997</v>
      </c>
      <c r="AL231" s="155">
        <v>1007034609</v>
      </c>
      <c r="AM231" s="155">
        <v>938125408</v>
      </c>
      <c r="AN231" s="155">
        <v>94171569</v>
      </c>
      <c r="AO231" s="719"/>
      <c r="AP231" s="971">
        <v>0.5</v>
      </c>
      <c r="AQ231" s="972">
        <v>1</v>
      </c>
      <c r="AR231" s="973" t="s">
        <v>95</v>
      </c>
      <c r="AS231" s="974" t="s">
        <v>1873</v>
      </c>
      <c r="AT231" s="974" t="s">
        <v>1874</v>
      </c>
      <c r="AU231" s="974" t="s">
        <v>91</v>
      </c>
      <c r="AV231" s="975" t="s">
        <v>98</v>
      </c>
      <c r="AW231" s="425">
        <v>11050444.800000001</v>
      </c>
      <c r="AX231" s="425">
        <v>5525222.4000000004</v>
      </c>
      <c r="AY231" s="403">
        <v>1007034609</v>
      </c>
      <c r="AZ231" s="404">
        <v>946399904</v>
      </c>
      <c r="BA231" s="405">
        <v>492763650</v>
      </c>
      <c r="BB231" s="603"/>
      <c r="BC231" s="926">
        <v>0.3</v>
      </c>
      <c r="BD231" s="927">
        <v>1</v>
      </c>
      <c r="BE231" s="928" t="s">
        <v>95</v>
      </c>
      <c r="BF231" s="930" t="s">
        <v>1875</v>
      </c>
      <c r="BG231" s="930" t="s">
        <v>1876</v>
      </c>
      <c r="BH231" s="930" t="s">
        <v>91</v>
      </c>
      <c r="BI231" s="932" t="s">
        <v>98</v>
      </c>
      <c r="BJ231" s="684">
        <v>11050444.800000001</v>
      </c>
      <c r="BK231" s="618">
        <v>8287833.6000000006</v>
      </c>
      <c r="BL231" s="609">
        <f t="shared" si="100"/>
        <v>4975352</v>
      </c>
      <c r="BM231" s="609">
        <v>4975352</v>
      </c>
      <c r="BN231" s="609">
        <v>4021742.9000000004</v>
      </c>
      <c r="BP231" s="98">
        <v>1</v>
      </c>
      <c r="BQ231" s="1039">
        <v>1</v>
      </c>
      <c r="BR231" s="78" t="str">
        <f t="shared" ref="BR231:BR232" si="122">IF(ISTEXT(BQ231),"No reporta avance en el periodo",IF(BQ231&lt;=69%,"Avance insuficiente",IF(BQ231&gt;95%,"Avance satisfactorio",IF(BQ231&gt;70%,"Avance suficiente",IF(BQ231&lt;94%,"Avance suficiente",0)))))</f>
        <v>Avance satisfactorio</v>
      </c>
      <c r="BS231" s="1077" t="s">
        <v>2667</v>
      </c>
      <c r="BT231" s="375" t="s">
        <v>1877</v>
      </c>
      <c r="BU231" s="375" t="s">
        <v>91</v>
      </c>
      <c r="BV231" s="80" t="str">
        <f t="shared" ref="BV231:BV232" si="123">IF($BP231&lt;1%,"Sin iniciar",IF($BP231&gt;=$G231,"Terminado","En gestión"))</f>
        <v>Terminado</v>
      </c>
    </row>
    <row r="232" spans="1:74" s="611" customFormat="1" ht="50.15" customHeight="1">
      <c r="A232" s="585"/>
      <c r="B232" s="1105" t="s">
        <v>1831</v>
      </c>
      <c r="C232" s="1107" t="s">
        <v>1878</v>
      </c>
      <c r="D232" s="1109" t="s">
        <v>81</v>
      </c>
      <c r="E232" s="1109" t="s">
        <v>320</v>
      </c>
      <c r="F232" s="1109" t="s">
        <v>290</v>
      </c>
      <c r="G232" s="1444">
        <v>1</v>
      </c>
      <c r="H232" s="1142" t="s">
        <v>1879</v>
      </c>
      <c r="I232" s="1144" t="s">
        <v>85</v>
      </c>
      <c r="J232" s="1144" t="s">
        <v>86</v>
      </c>
      <c r="K232" s="1142" t="s">
        <v>1880</v>
      </c>
      <c r="L232" s="1142" t="s">
        <v>1881</v>
      </c>
      <c r="M232" s="1135">
        <v>45689</v>
      </c>
      <c r="N232" s="1135" t="s">
        <v>156</v>
      </c>
      <c r="O232" s="1172">
        <v>0.25</v>
      </c>
      <c r="P232" s="1172">
        <v>0.5</v>
      </c>
      <c r="Q232" s="1172">
        <v>0.75</v>
      </c>
      <c r="R232" s="1174">
        <v>1</v>
      </c>
      <c r="S232" s="1141" t="s">
        <v>324</v>
      </c>
      <c r="T232" s="1128" t="s">
        <v>91</v>
      </c>
      <c r="U232" s="1201" t="s">
        <v>109</v>
      </c>
      <c r="V232" s="613" t="s">
        <v>1159</v>
      </c>
      <c r="W232" s="614">
        <v>2933900029.9407907</v>
      </c>
      <c r="X232" s="1212" t="s">
        <v>138</v>
      </c>
      <c r="Y232" s="1212" t="s">
        <v>91</v>
      </c>
      <c r="Z232" s="1212" t="s">
        <v>139</v>
      </c>
      <c r="AA232" s="1214" t="s">
        <v>91</v>
      </c>
      <c r="AB232" s="615"/>
      <c r="AC232" s="1176">
        <v>0.25</v>
      </c>
      <c r="AD232" s="1164">
        <v>1</v>
      </c>
      <c r="AE232" s="1166" t="s">
        <v>95</v>
      </c>
      <c r="AF232" s="1168" t="s">
        <v>1882</v>
      </c>
      <c r="AG232" s="1168" t="s">
        <v>1883</v>
      </c>
      <c r="AH232" s="1170"/>
      <c r="AI232" s="1098" t="s">
        <v>98</v>
      </c>
      <c r="AJ232" s="1160">
        <v>0</v>
      </c>
      <c r="AK232" s="1160">
        <v>0</v>
      </c>
      <c r="AL232" s="1146">
        <v>1007034609</v>
      </c>
      <c r="AM232" s="1146">
        <v>938125408</v>
      </c>
      <c r="AN232" s="1146">
        <v>94171569</v>
      </c>
      <c r="AO232" s="736"/>
      <c r="AP232" s="1191">
        <v>0.5</v>
      </c>
      <c r="AQ232" s="1150">
        <v>1</v>
      </c>
      <c r="AR232" s="1152" t="s">
        <v>95</v>
      </c>
      <c r="AS232" s="1154" t="s">
        <v>1884</v>
      </c>
      <c r="AT232" s="1154" t="s">
        <v>1883</v>
      </c>
      <c r="AU232" s="1156" t="s">
        <v>91</v>
      </c>
      <c r="AV232" s="1158" t="s">
        <v>98</v>
      </c>
      <c r="AW232" s="1160">
        <v>3275884035.000001</v>
      </c>
      <c r="AX232" s="1160">
        <v>1637942017.5000005</v>
      </c>
      <c r="AY232" s="1146">
        <v>1007034609</v>
      </c>
      <c r="AZ232" s="1146">
        <v>946399904</v>
      </c>
      <c r="BA232" s="1146">
        <v>492763650</v>
      </c>
      <c r="BB232" s="653"/>
      <c r="BC232" s="1195">
        <v>0.75</v>
      </c>
      <c r="BD232" s="1182">
        <v>1</v>
      </c>
      <c r="BE232" s="1184" t="s">
        <v>95</v>
      </c>
      <c r="BF232" s="1154" t="s">
        <v>1885</v>
      </c>
      <c r="BG232" s="1154" t="s">
        <v>1886</v>
      </c>
      <c r="BH232" s="1154" t="s">
        <v>91</v>
      </c>
      <c r="BI232" s="1189" t="s">
        <v>98</v>
      </c>
      <c r="BJ232" s="1297">
        <v>3275884035.000001</v>
      </c>
      <c r="BK232" s="1297">
        <v>2456913026.2499995</v>
      </c>
      <c r="BL232" s="609">
        <f t="shared" si="100"/>
        <v>2933900029.9407907</v>
      </c>
      <c r="BM232" s="609">
        <v>2889243514.5435019</v>
      </c>
      <c r="BN232" s="609">
        <v>2221564368.0906596</v>
      </c>
      <c r="BP232" s="1199">
        <v>1</v>
      </c>
      <c r="BQ232" s="1547">
        <v>1</v>
      </c>
      <c r="BR232" s="1489" t="str">
        <f t="shared" si="122"/>
        <v>Avance satisfactorio</v>
      </c>
      <c r="BS232" s="1168" t="s">
        <v>1887</v>
      </c>
      <c r="BT232" s="1478" t="s">
        <v>1888</v>
      </c>
      <c r="BU232" s="1478" t="s">
        <v>91</v>
      </c>
      <c r="BV232" s="1102" t="str">
        <f t="shared" si="123"/>
        <v>Terminado</v>
      </c>
    </row>
    <row r="233" spans="1:74" s="611" customFormat="1" ht="50.15" customHeight="1">
      <c r="A233" s="585"/>
      <c r="B233" s="1106"/>
      <c r="C233" s="1108"/>
      <c r="D233" s="1110"/>
      <c r="E233" s="1110"/>
      <c r="F233" s="1110"/>
      <c r="G233" s="1445"/>
      <c r="H233" s="1143"/>
      <c r="I233" s="1145"/>
      <c r="J233" s="1145"/>
      <c r="K233" s="1143"/>
      <c r="L233" s="1143"/>
      <c r="M233" s="1136"/>
      <c r="N233" s="1136"/>
      <c r="O233" s="1173"/>
      <c r="P233" s="1173"/>
      <c r="Q233" s="1173"/>
      <c r="R233" s="1175"/>
      <c r="S233" s="1141"/>
      <c r="T233" s="1128"/>
      <c r="U233" s="1201"/>
      <c r="V233" s="613" t="s">
        <v>110</v>
      </c>
      <c r="W233" s="614">
        <v>1582042059.6099999</v>
      </c>
      <c r="X233" s="1213"/>
      <c r="Y233" s="1213"/>
      <c r="Z233" s="1213"/>
      <c r="AA233" s="1215"/>
      <c r="AB233" s="615"/>
      <c r="AC233" s="1261"/>
      <c r="AD233" s="1262"/>
      <c r="AE233" s="1401"/>
      <c r="AF233" s="1402"/>
      <c r="AG233" s="1402"/>
      <c r="AH233" s="1446"/>
      <c r="AI233" s="1395"/>
      <c r="AJ233" s="1400"/>
      <c r="AK233" s="1400"/>
      <c r="AL233" s="1392"/>
      <c r="AM233" s="1392"/>
      <c r="AN233" s="1392"/>
      <c r="AO233" s="736"/>
      <c r="AP233" s="1192"/>
      <c r="AQ233" s="1151"/>
      <c r="AR233" s="1153"/>
      <c r="AS233" s="1155"/>
      <c r="AT233" s="1155"/>
      <c r="AU233" s="1157"/>
      <c r="AV233" s="1159"/>
      <c r="AW233" s="1161"/>
      <c r="AX233" s="1161"/>
      <c r="AY233" s="1147"/>
      <c r="AZ233" s="1147"/>
      <c r="BA233" s="1147"/>
      <c r="BB233" s="653"/>
      <c r="BC233" s="1196"/>
      <c r="BD233" s="1183"/>
      <c r="BE233" s="1185"/>
      <c r="BF233" s="1155"/>
      <c r="BG233" s="1155"/>
      <c r="BH233" s="1155"/>
      <c r="BI233" s="1190"/>
      <c r="BJ233" s="1298"/>
      <c r="BK233" s="1298"/>
      <c r="BL233" s="609">
        <f t="shared" si="100"/>
        <v>1582042059.6099999</v>
      </c>
      <c r="BM233" s="609">
        <v>1547355421.77</v>
      </c>
      <c r="BN233" s="609">
        <v>1100917879.4774599</v>
      </c>
      <c r="BP233" s="1200"/>
      <c r="BQ233" s="1494"/>
      <c r="BR233" s="1496"/>
      <c r="BS233" s="1169"/>
      <c r="BT233" s="1479"/>
      <c r="BU233" s="1479"/>
      <c r="BV233" s="1104"/>
    </row>
    <row r="234" spans="1:74" s="611" customFormat="1" ht="50.15" customHeight="1">
      <c r="A234" s="585"/>
      <c r="B234" s="586" t="s">
        <v>1831</v>
      </c>
      <c r="C234" s="587" t="s">
        <v>1889</v>
      </c>
      <c r="D234" s="753" t="s">
        <v>81</v>
      </c>
      <c r="E234" s="589" t="s">
        <v>320</v>
      </c>
      <c r="F234" s="753" t="s">
        <v>83</v>
      </c>
      <c r="G234" s="754">
        <v>1</v>
      </c>
      <c r="H234" s="755" t="s">
        <v>1890</v>
      </c>
      <c r="I234" s="756" t="s">
        <v>85</v>
      </c>
      <c r="J234" s="756" t="s">
        <v>86</v>
      </c>
      <c r="K234" s="757" t="s">
        <v>1891</v>
      </c>
      <c r="L234" s="758" t="s">
        <v>1892</v>
      </c>
      <c r="M234" s="594">
        <v>45748</v>
      </c>
      <c r="N234" s="594" t="s">
        <v>156</v>
      </c>
      <c r="O234" s="759">
        <v>0</v>
      </c>
      <c r="P234" s="760">
        <v>0.25</v>
      </c>
      <c r="Q234" s="760">
        <v>0.5</v>
      </c>
      <c r="R234" s="761">
        <v>1</v>
      </c>
      <c r="S234" s="592" t="s">
        <v>90</v>
      </c>
      <c r="T234" s="762">
        <v>78448272</v>
      </c>
      <c r="U234" s="599" t="s">
        <v>91</v>
      </c>
      <c r="V234" s="599" t="s">
        <v>91</v>
      </c>
      <c r="W234" s="600">
        <v>0</v>
      </c>
      <c r="X234" s="308" t="s">
        <v>138</v>
      </c>
      <c r="Y234" s="308" t="s">
        <v>91</v>
      </c>
      <c r="Z234" s="308" t="s">
        <v>139</v>
      </c>
      <c r="AA234" s="332" t="s">
        <v>91</v>
      </c>
      <c r="AB234" s="601"/>
      <c r="AC234" s="763"/>
      <c r="AD234" s="764" t="s">
        <v>101</v>
      </c>
      <c r="AE234" s="765" t="s">
        <v>102</v>
      </c>
      <c r="AF234" s="766" t="s">
        <v>315</v>
      </c>
      <c r="AG234" s="767" t="s">
        <v>91</v>
      </c>
      <c r="AH234" s="767" t="s">
        <v>91</v>
      </c>
      <c r="AI234" s="768" t="s">
        <v>141</v>
      </c>
      <c r="AJ234" s="769">
        <v>0</v>
      </c>
      <c r="AK234" s="769">
        <v>0</v>
      </c>
      <c r="AL234" s="769" t="s">
        <v>780</v>
      </c>
      <c r="AM234" s="769" t="s">
        <v>780</v>
      </c>
      <c r="AN234" s="770" t="s">
        <v>780</v>
      </c>
      <c r="AO234" s="736"/>
      <c r="AP234" s="971"/>
      <c r="AQ234" s="972">
        <v>0.25</v>
      </c>
      <c r="AR234" s="973" t="s">
        <v>887</v>
      </c>
      <c r="AS234" s="974" t="s">
        <v>1893</v>
      </c>
      <c r="AT234" s="974" t="s">
        <v>1894</v>
      </c>
      <c r="AU234" s="974" t="s">
        <v>91</v>
      </c>
      <c r="AV234" s="975" t="s">
        <v>98</v>
      </c>
      <c r="AW234" s="330">
        <v>27918198.945000008</v>
      </c>
      <c r="AX234" s="330">
        <v>27918198.945000008</v>
      </c>
      <c r="AY234" s="330">
        <v>0</v>
      </c>
      <c r="AZ234" s="330">
        <v>0</v>
      </c>
      <c r="BA234" s="330">
        <v>0</v>
      </c>
      <c r="BB234" s="603"/>
      <c r="BC234" s="926">
        <v>0.5</v>
      </c>
      <c r="BD234" s="927">
        <v>1</v>
      </c>
      <c r="BE234" s="928" t="s">
        <v>95</v>
      </c>
      <c r="BF234" s="930" t="s">
        <v>1895</v>
      </c>
      <c r="BG234" s="930" t="s">
        <v>1896</v>
      </c>
      <c r="BH234" s="930" t="s">
        <v>91</v>
      </c>
      <c r="BI234" s="932" t="s">
        <v>98</v>
      </c>
      <c r="BJ234" s="684">
        <v>55836397.890000015</v>
      </c>
      <c r="BK234" s="618">
        <v>41877298.417500012</v>
      </c>
      <c r="BL234" s="609">
        <f t="shared" si="100"/>
        <v>0</v>
      </c>
      <c r="BM234" s="609">
        <v>0</v>
      </c>
      <c r="BN234" s="609">
        <v>0</v>
      </c>
      <c r="BP234" s="98">
        <v>1</v>
      </c>
      <c r="BQ234" s="1039">
        <v>1</v>
      </c>
      <c r="BR234" s="78" t="str">
        <f t="shared" ref="BR234:BR235" si="124">IF(ISTEXT(BQ234),"No reporta avance en el periodo",IF(BQ234&lt;=69%,"Avance insuficiente",IF(BQ234&gt;95%,"Avance satisfactorio",IF(BQ234&gt;70%,"Avance suficiente",IF(BQ234&lt;94%,"Avance suficiente",0)))))</f>
        <v>Avance satisfactorio</v>
      </c>
      <c r="BS234" s="375" t="s">
        <v>1897</v>
      </c>
      <c r="BT234" s="375" t="s">
        <v>1898</v>
      </c>
      <c r="BU234" s="375" t="s">
        <v>91</v>
      </c>
      <c r="BV234" s="80" t="str">
        <f t="shared" ref="BV234:BV235" si="125">IF($BP234&lt;1%,"Sin iniciar",IF($BP234&gt;=$G234,"Terminado","En gestión"))</f>
        <v>Terminado</v>
      </c>
    </row>
    <row r="235" spans="1:74" s="611" customFormat="1" ht="50.15" customHeight="1">
      <c r="A235" s="585"/>
      <c r="B235" s="771" t="s">
        <v>1831</v>
      </c>
      <c r="C235" s="587" t="s">
        <v>1899</v>
      </c>
      <c r="D235" s="772" t="s">
        <v>150</v>
      </c>
      <c r="E235" s="773" t="s">
        <v>1900</v>
      </c>
      <c r="F235" s="772" t="s">
        <v>83</v>
      </c>
      <c r="G235" s="774">
        <v>1</v>
      </c>
      <c r="H235" s="775" t="s">
        <v>1901</v>
      </c>
      <c r="I235" s="756" t="s">
        <v>85</v>
      </c>
      <c r="J235" s="756" t="s">
        <v>153</v>
      </c>
      <c r="K235" s="776" t="s">
        <v>1902</v>
      </c>
      <c r="L235" s="777" t="s">
        <v>1903</v>
      </c>
      <c r="M235" s="594">
        <v>45931</v>
      </c>
      <c r="N235" s="594">
        <v>46022</v>
      </c>
      <c r="O235" s="759">
        <v>0</v>
      </c>
      <c r="P235" s="759">
        <v>0</v>
      </c>
      <c r="Q235" s="759">
        <v>0</v>
      </c>
      <c r="R235" s="778">
        <v>1</v>
      </c>
      <c r="S235" s="592" t="s">
        <v>90</v>
      </c>
      <c r="T235" s="687">
        <v>5690979.0700000003</v>
      </c>
      <c r="U235" s="612" t="s">
        <v>109</v>
      </c>
      <c r="V235" s="613" t="s">
        <v>110</v>
      </c>
      <c r="W235" s="614">
        <v>20787152.390000001</v>
      </c>
      <c r="X235" s="308" t="s">
        <v>138</v>
      </c>
      <c r="Y235" s="308" t="s">
        <v>91</v>
      </c>
      <c r="Z235" s="308" t="s">
        <v>139</v>
      </c>
      <c r="AA235" s="332" t="s">
        <v>91</v>
      </c>
      <c r="AB235" s="615"/>
      <c r="AC235" s="763"/>
      <c r="AD235" s="764"/>
      <c r="AE235" s="765"/>
      <c r="AF235" s="766"/>
      <c r="AG235" s="767"/>
      <c r="AH235" s="767"/>
      <c r="AI235" s="768" t="s">
        <v>141</v>
      </c>
      <c r="AJ235" s="769"/>
      <c r="AK235" s="769"/>
      <c r="AL235" s="769" t="s">
        <v>780</v>
      </c>
      <c r="AM235" s="769" t="s">
        <v>780</v>
      </c>
      <c r="AN235" s="770" t="s">
        <v>780</v>
      </c>
      <c r="AO235" s="719"/>
      <c r="AP235" s="971">
        <v>0.42</v>
      </c>
      <c r="AQ235" s="972" t="s">
        <v>101</v>
      </c>
      <c r="AR235" s="973" t="s">
        <v>102</v>
      </c>
      <c r="AS235" s="974" t="s">
        <v>1904</v>
      </c>
      <c r="AT235" s="974" t="s">
        <v>1905</v>
      </c>
      <c r="AU235" s="974" t="s">
        <v>91</v>
      </c>
      <c r="AV235" s="975" t="s">
        <v>141</v>
      </c>
      <c r="AW235" s="330" t="s">
        <v>1906</v>
      </c>
      <c r="AX235" s="330">
        <v>2845489.5350000001</v>
      </c>
      <c r="AY235" s="403">
        <v>412724043</v>
      </c>
      <c r="AZ235" s="404">
        <v>392606010</v>
      </c>
      <c r="BA235" s="405">
        <v>151976414</v>
      </c>
      <c r="BB235" s="603"/>
      <c r="BC235" s="926">
        <v>0.75</v>
      </c>
      <c r="BD235" s="927" t="s">
        <v>101</v>
      </c>
      <c r="BE235" s="928" t="s">
        <v>102</v>
      </c>
      <c r="BF235" s="930" t="s">
        <v>1907</v>
      </c>
      <c r="BG235" s="930" t="s">
        <v>1908</v>
      </c>
      <c r="BH235" s="930" t="s">
        <v>91</v>
      </c>
      <c r="BI235" s="932" t="s">
        <v>141</v>
      </c>
      <c r="BJ235" s="684">
        <v>5690979.0700000003</v>
      </c>
      <c r="BK235" s="618">
        <v>4268234.3025000002</v>
      </c>
      <c r="BL235" s="609">
        <f t="shared" si="100"/>
        <v>20787152.390000001</v>
      </c>
      <c r="BM235" s="609">
        <v>20787152.5</v>
      </c>
      <c r="BN235" s="609">
        <v>12368055.100000001</v>
      </c>
      <c r="BP235" s="98">
        <v>1</v>
      </c>
      <c r="BQ235" s="1039">
        <v>1</v>
      </c>
      <c r="BR235" s="78" t="str">
        <f t="shared" si="124"/>
        <v>Avance satisfactorio</v>
      </c>
      <c r="BS235" s="728" t="s">
        <v>1909</v>
      </c>
      <c r="BT235" s="1057" t="s">
        <v>1910</v>
      </c>
      <c r="BU235" s="375" t="s">
        <v>91</v>
      </c>
      <c r="BV235" s="80" t="str">
        <f t="shared" si="125"/>
        <v>Terminado</v>
      </c>
    </row>
    <row r="236" spans="1:74" s="611" customFormat="1" ht="50.15" customHeight="1">
      <c r="A236" s="585"/>
      <c r="B236" s="779" t="s">
        <v>1831</v>
      </c>
      <c r="C236" s="587" t="s">
        <v>1911</v>
      </c>
      <c r="D236" s="780" t="s">
        <v>133</v>
      </c>
      <c r="E236" s="781" t="s">
        <v>1912</v>
      </c>
      <c r="F236" s="780" t="s">
        <v>83</v>
      </c>
      <c r="G236" s="774">
        <v>1</v>
      </c>
      <c r="H236" s="782" t="s">
        <v>1913</v>
      </c>
      <c r="I236" s="756" t="s">
        <v>85</v>
      </c>
      <c r="J236" s="756" t="s">
        <v>153</v>
      </c>
      <c r="K236" s="780" t="s">
        <v>1914</v>
      </c>
      <c r="L236" s="783" t="s">
        <v>1915</v>
      </c>
      <c r="M236" s="594">
        <v>45748</v>
      </c>
      <c r="N236" s="594">
        <v>45838</v>
      </c>
      <c r="O236" s="759">
        <v>0</v>
      </c>
      <c r="P236" s="759">
        <v>1</v>
      </c>
      <c r="Q236" s="759">
        <v>0</v>
      </c>
      <c r="R236" s="778">
        <v>0</v>
      </c>
      <c r="S236" s="592" t="s">
        <v>90</v>
      </c>
      <c r="T236" s="687">
        <v>58014835.200000003</v>
      </c>
      <c r="U236" s="612" t="s">
        <v>109</v>
      </c>
      <c r="V236" s="613" t="s">
        <v>110</v>
      </c>
      <c r="W236" s="614">
        <v>4975352</v>
      </c>
      <c r="X236" s="308" t="s">
        <v>138</v>
      </c>
      <c r="Y236" s="308" t="s">
        <v>91</v>
      </c>
      <c r="Z236" s="308" t="s">
        <v>139</v>
      </c>
      <c r="AA236" s="332" t="s">
        <v>91</v>
      </c>
      <c r="AB236" s="615"/>
      <c r="AC236" s="763"/>
      <c r="AD236" s="764"/>
      <c r="AE236" s="765"/>
      <c r="AF236" s="766"/>
      <c r="AG236" s="767"/>
      <c r="AH236" s="767"/>
      <c r="AI236" s="768" t="s">
        <v>141</v>
      </c>
      <c r="AJ236" s="769"/>
      <c r="AK236" s="769"/>
      <c r="AL236" s="769" t="s">
        <v>780</v>
      </c>
      <c r="AM236" s="769" t="s">
        <v>780</v>
      </c>
      <c r="AN236" s="770" t="s">
        <v>780</v>
      </c>
      <c r="AO236" s="719"/>
      <c r="AP236" s="1012"/>
      <c r="AQ236" s="972">
        <v>0</v>
      </c>
      <c r="AR236" s="973" t="s">
        <v>887</v>
      </c>
      <c r="AS236" s="974" t="s">
        <v>1916</v>
      </c>
      <c r="AT236" s="1018" t="s">
        <v>1917</v>
      </c>
      <c r="AU236" s="974" t="s">
        <v>91</v>
      </c>
      <c r="AV236" s="975" t="s">
        <v>100</v>
      </c>
      <c r="AW236" s="330">
        <v>29559942</v>
      </c>
      <c r="AX236" s="330">
        <v>14779971</v>
      </c>
      <c r="AY236" s="403">
        <v>412724043</v>
      </c>
      <c r="AZ236" s="404">
        <v>392606010</v>
      </c>
      <c r="BA236" s="405">
        <v>151976414</v>
      </c>
      <c r="BB236" s="603"/>
      <c r="BC236" s="948">
        <v>1</v>
      </c>
      <c r="BD236" s="927" t="s">
        <v>101</v>
      </c>
      <c r="BE236" s="928" t="s">
        <v>102</v>
      </c>
      <c r="BF236" s="930" t="s">
        <v>318</v>
      </c>
      <c r="BG236" s="930" t="s">
        <v>1918</v>
      </c>
      <c r="BH236" s="930" t="s">
        <v>91</v>
      </c>
      <c r="BI236" s="932" t="s">
        <v>100</v>
      </c>
      <c r="BJ236" s="684">
        <v>22169956.5</v>
      </c>
      <c r="BK236" s="618">
        <v>22169956.5</v>
      </c>
      <c r="BL236" s="609">
        <f t="shared" si="100"/>
        <v>4975352</v>
      </c>
      <c r="BM236" s="609">
        <v>4975352</v>
      </c>
      <c r="BN236" s="609">
        <v>4021742.9000000004</v>
      </c>
      <c r="BP236" s="98">
        <v>1</v>
      </c>
      <c r="BQ236" s="1039">
        <v>1</v>
      </c>
      <c r="BR236" s="78" t="str">
        <f>IF(ISTEXT(BQ236),"No reporta avance en el periodo",IF(BQ236&lt;=69%,"Avance insuficiente",IF(BQ236&gt;95%,"Avance satisfactorio",IF(BQ236&gt;70%,"Avance suficiente",IF(BQ236&lt;94%,"Avance suficiente",0)))))</f>
        <v>Avance satisfactorio</v>
      </c>
      <c r="BS236" s="728" t="s">
        <v>1919</v>
      </c>
      <c r="BT236" s="1057" t="s">
        <v>1918</v>
      </c>
      <c r="BU236" s="375" t="s">
        <v>91</v>
      </c>
      <c r="BV236" s="80" t="str">
        <f t="shared" ref="BV236" si="126">IF($BC236&lt;1%,"Sin iniciar",IF($BC236&gt;=$G236,"Terminado","En gestión"))</f>
        <v>Terminado</v>
      </c>
    </row>
    <row r="237" spans="1:74" s="611" customFormat="1" ht="50.15" customHeight="1">
      <c r="A237" s="585"/>
      <c r="B237" s="629" t="s">
        <v>1920</v>
      </c>
      <c r="C237" s="587" t="s">
        <v>1921</v>
      </c>
      <c r="D237" s="630" t="s">
        <v>81</v>
      </c>
      <c r="E237" s="631" t="s">
        <v>1922</v>
      </c>
      <c r="F237" s="630" t="s">
        <v>290</v>
      </c>
      <c r="G237" s="590">
        <v>1</v>
      </c>
      <c r="H237" s="630" t="s">
        <v>1923</v>
      </c>
      <c r="I237" s="633" t="s">
        <v>85</v>
      </c>
      <c r="J237" s="633" t="s">
        <v>86</v>
      </c>
      <c r="K237" s="634" t="s">
        <v>1924</v>
      </c>
      <c r="L237" s="634" t="s">
        <v>1925</v>
      </c>
      <c r="M237" s="635" t="s">
        <v>1926</v>
      </c>
      <c r="N237" s="635" t="s">
        <v>156</v>
      </c>
      <c r="O237" s="656">
        <v>0.25</v>
      </c>
      <c r="P237" s="656">
        <v>0.48</v>
      </c>
      <c r="Q237" s="656">
        <v>0.72</v>
      </c>
      <c r="R237" s="657">
        <v>1</v>
      </c>
      <c r="S237" s="633" t="s">
        <v>90</v>
      </c>
      <c r="T237" s="638">
        <v>1587188750.5599999</v>
      </c>
      <c r="U237" s="639" t="s">
        <v>1927</v>
      </c>
      <c r="V237" s="640" t="s">
        <v>1928</v>
      </c>
      <c r="W237" s="641">
        <v>110864353196.41116</v>
      </c>
      <c r="X237" s="308" t="s">
        <v>138</v>
      </c>
      <c r="Y237" s="308" t="s">
        <v>91</v>
      </c>
      <c r="Z237" s="308" t="s">
        <v>139</v>
      </c>
      <c r="AA237" s="332" t="s">
        <v>91</v>
      </c>
      <c r="AB237" s="615"/>
      <c r="AC237" s="652">
        <v>0.23400000000000001</v>
      </c>
      <c r="AD237" s="602">
        <v>0.93600000000000005</v>
      </c>
      <c r="AE237" s="241" t="s">
        <v>686</v>
      </c>
      <c r="AF237" s="145" t="s">
        <v>1929</v>
      </c>
      <c r="AG237" s="145" t="s">
        <v>1930</v>
      </c>
      <c r="AH237" s="242" t="s">
        <v>1931</v>
      </c>
      <c r="AI237" s="521" t="s">
        <v>98</v>
      </c>
      <c r="AJ237" s="290">
        <v>1587188751</v>
      </c>
      <c r="AK237" s="149">
        <v>396797187.75</v>
      </c>
      <c r="AL237" s="352">
        <v>110501910491</v>
      </c>
      <c r="AM237" s="352">
        <v>73624285145.979996</v>
      </c>
      <c r="AN237" s="352">
        <v>16888530537.639999</v>
      </c>
      <c r="AO237" s="719"/>
      <c r="AP237" s="971">
        <v>0.623</v>
      </c>
      <c r="AQ237" s="972">
        <v>1</v>
      </c>
      <c r="AR237" s="973" t="s">
        <v>95</v>
      </c>
      <c r="AS237" s="974" t="s">
        <v>1932</v>
      </c>
      <c r="AT237" s="974" t="s">
        <v>1933</v>
      </c>
      <c r="AU237" s="974" t="s">
        <v>91</v>
      </c>
      <c r="AV237" s="975" t="s">
        <v>98</v>
      </c>
      <c r="AW237" s="426">
        <v>1587188751</v>
      </c>
      <c r="AX237" s="426">
        <v>793594375.5</v>
      </c>
      <c r="AY237" s="403">
        <v>110501910491</v>
      </c>
      <c r="AZ237" s="404">
        <v>88700477835</v>
      </c>
      <c r="BA237" s="405">
        <v>41850423404</v>
      </c>
      <c r="BB237" s="603"/>
      <c r="BC237" s="966">
        <v>0.89139999999999997</v>
      </c>
      <c r="BD237" s="927">
        <v>1</v>
      </c>
      <c r="BE237" s="928" t="s">
        <v>95</v>
      </c>
      <c r="BF237" s="930" t="s">
        <v>1934</v>
      </c>
      <c r="BG237" s="941" t="s">
        <v>1935</v>
      </c>
      <c r="BH237" s="930" t="s">
        <v>91</v>
      </c>
      <c r="BI237" s="932" t="s">
        <v>98</v>
      </c>
      <c r="BJ237" s="785">
        <v>1587188751</v>
      </c>
      <c r="BK237" s="743">
        <v>1190391563</v>
      </c>
      <c r="BL237" s="609">
        <f t="shared" si="100"/>
        <v>110864353196.41116</v>
      </c>
      <c r="BM237" s="609">
        <v>93041011893.619858</v>
      </c>
      <c r="BN237" s="609">
        <v>78687345132.479385</v>
      </c>
      <c r="BP237" s="98">
        <v>1.1559999999999999</v>
      </c>
      <c r="BQ237" s="1039">
        <f>+IF($BP237=0,"No Aplica",IF($BP237/$R237&gt;=100%,100%,$BP237/$R237))</f>
        <v>1</v>
      </c>
      <c r="BR237" s="78" t="str">
        <f>IF(ISTEXT(BQ237),"No reporta avance en el periodo",IF(BQ237&lt;=69%,"Avance insuficiente",IF(BQ237&gt;95%,"Avance satisfactorio",IF(BQ237&gt;70%,"Avance suficiente",IF(BQ237&lt;94%,"Avance suficiente",0)))))</f>
        <v>Avance satisfactorio</v>
      </c>
      <c r="BS237" s="375" t="s">
        <v>1936</v>
      </c>
      <c r="BT237" s="375" t="s">
        <v>1935</v>
      </c>
      <c r="BU237" s="375" t="s">
        <v>91</v>
      </c>
      <c r="BV237" s="80" t="str">
        <f>IF($BP237&lt;1%,"Sin iniciar",IF($BP237&gt;=$G237,"Terminado","En gestión"))</f>
        <v>Terminado</v>
      </c>
    </row>
    <row r="238" spans="1:74" s="611" customFormat="1" ht="50.15" customHeight="1">
      <c r="A238" s="585"/>
      <c r="B238" s="629" t="s">
        <v>1920</v>
      </c>
      <c r="C238" s="587" t="s">
        <v>1937</v>
      </c>
      <c r="D238" s="630" t="s">
        <v>81</v>
      </c>
      <c r="E238" s="631" t="s">
        <v>1922</v>
      </c>
      <c r="F238" s="630" t="s">
        <v>290</v>
      </c>
      <c r="G238" s="590">
        <v>1</v>
      </c>
      <c r="H238" s="630" t="s">
        <v>1938</v>
      </c>
      <c r="I238" s="633" t="s">
        <v>85</v>
      </c>
      <c r="J238" s="633" t="s">
        <v>86</v>
      </c>
      <c r="K238" s="634" t="s">
        <v>1939</v>
      </c>
      <c r="L238" s="634" t="s">
        <v>1940</v>
      </c>
      <c r="M238" s="635">
        <v>45689</v>
      </c>
      <c r="N238" s="635" t="s">
        <v>156</v>
      </c>
      <c r="O238" s="656">
        <v>0.25</v>
      </c>
      <c r="P238" s="656">
        <v>0.33</v>
      </c>
      <c r="Q238" s="656">
        <v>0.47</v>
      </c>
      <c r="R238" s="657">
        <v>1</v>
      </c>
      <c r="S238" s="633" t="s">
        <v>90</v>
      </c>
      <c r="T238" s="638">
        <v>177383071.22</v>
      </c>
      <c r="U238" s="639" t="s">
        <v>1927</v>
      </c>
      <c r="V238" s="640" t="s">
        <v>742</v>
      </c>
      <c r="W238" s="641">
        <v>4259904451.4300003</v>
      </c>
      <c r="X238" s="308" t="s">
        <v>138</v>
      </c>
      <c r="Y238" s="308" t="s">
        <v>91</v>
      </c>
      <c r="Z238" s="308" t="s">
        <v>139</v>
      </c>
      <c r="AA238" s="332" t="s">
        <v>91</v>
      </c>
      <c r="AB238" s="615"/>
      <c r="AC238" s="112">
        <v>0.15</v>
      </c>
      <c r="AD238" s="602">
        <v>0.6</v>
      </c>
      <c r="AE238" s="241" t="s">
        <v>887</v>
      </c>
      <c r="AF238" s="145" t="s">
        <v>1941</v>
      </c>
      <c r="AG238" s="145" t="s">
        <v>1942</v>
      </c>
      <c r="AH238" s="242" t="s">
        <v>1943</v>
      </c>
      <c r="AI238" s="80" t="s">
        <v>98</v>
      </c>
      <c r="AJ238" s="290">
        <v>177383071</v>
      </c>
      <c r="AK238" s="149">
        <v>44345767.75</v>
      </c>
      <c r="AL238" s="352">
        <v>4446678160</v>
      </c>
      <c r="AM238" s="352">
        <v>3353768061.0500002</v>
      </c>
      <c r="AN238" s="352">
        <v>377614150.25</v>
      </c>
      <c r="AO238" s="737"/>
      <c r="AP238" s="971">
        <v>0.33</v>
      </c>
      <c r="AQ238" s="972">
        <v>1</v>
      </c>
      <c r="AR238" s="973" t="s">
        <v>95</v>
      </c>
      <c r="AS238" s="1019" t="s">
        <v>1944</v>
      </c>
      <c r="AT238" s="974" t="s">
        <v>1945</v>
      </c>
      <c r="AU238" s="974" t="s">
        <v>91</v>
      </c>
      <c r="AV238" s="975" t="s">
        <v>98</v>
      </c>
      <c r="AW238" s="427">
        <v>177383071</v>
      </c>
      <c r="AX238" s="426">
        <v>88691535.5</v>
      </c>
      <c r="AY238" s="403">
        <v>4446678160</v>
      </c>
      <c r="AZ238" s="404">
        <v>3750069864</v>
      </c>
      <c r="BA238" s="405">
        <v>1410299537</v>
      </c>
      <c r="BB238" s="603"/>
      <c r="BC238" s="967">
        <v>0.92589999999999995</v>
      </c>
      <c r="BD238" s="927">
        <v>1</v>
      </c>
      <c r="BE238" s="928" t="s">
        <v>95</v>
      </c>
      <c r="BF238" s="930" t="s">
        <v>1946</v>
      </c>
      <c r="BG238" s="941" t="s">
        <v>1947</v>
      </c>
      <c r="BH238" s="930" t="s">
        <v>91</v>
      </c>
      <c r="BI238" s="932" t="s">
        <v>98</v>
      </c>
      <c r="BJ238" s="608">
        <v>177383071</v>
      </c>
      <c r="BK238" s="609">
        <v>133037303</v>
      </c>
      <c r="BL238" s="609">
        <f t="shared" si="100"/>
        <v>4259904451.4300003</v>
      </c>
      <c r="BM238" s="609">
        <v>3708160190.4899998</v>
      </c>
      <c r="BN238" s="609">
        <v>2546439785.5999994</v>
      </c>
      <c r="BP238" s="1042">
        <v>1</v>
      </c>
      <c r="BQ238" s="1039">
        <f>+IF($BP238=0,"No Aplica",IF($BP238/$R238&gt;=100%,100%,$BP238/$R238))</f>
        <v>1</v>
      </c>
      <c r="BR238" s="78" t="str">
        <f t="shared" ref="BR238:BR239" si="127">IF(ISTEXT(BQ238),"No reporta avance en el periodo",IF(BQ238&lt;=69%,"Avance insuficiente",IF(BQ238&gt;95%,"Avance satisfactorio",IF(BQ238&gt;70%,"Avance suficiente",IF(BQ238&lt;94%,"Avance suficiente",0)))))</f>
        <v>Avance satisfactorio</v>
      </c>
      <c r="BS238" s="375" t="s">
        <v>1948</v>
      </c>
      <c r="BT238" s="375" t="s">
        <v>1949</v>
      </c>
      <c r="BU238" s="375" t="s">
        <v>91</v>
      </c>
      <c r="BV238" s="80" t="str">
        <f>IF($BP238&lt;1%,"Sin iniciar",IF($BP238&gt;=$G238,"Terminado","En gestión"))</f>
        <v>Terminado</v>
      </c>
    </row>
    <row r="239" spans="1:74" s="611" customFormat="1" ht="50.15" customHeight="1">
      <c r="A239" s="585"/>
      <c r="B239" s="629" t="s">
        <v>1920</v>
      </c>
      <c r="C239" s="587" t="s">
        <v>1950</v>
      </c>
      <c r="D239" s="630" t="s">
        <v>81</v>
      </c>
      <c r="E239" s="631" t="s">
        <v>1922</v>
      </c>
      <c r="F239" s="630" t="s">
        <v>290</v>
      </c>
      <c r="G239" s="786">
        <v>116</v>
      </c>
      <c r="H239" s="630" t="s">
        <v>1951</v>
      </c>
      <c r="I239" s="633" t="s">
        <v>85</v>
      </c>
      <c r="J239" s="633" t="s">
        <v>153</v>
      </c>
      <c r="K239" s="634" t="s">
        <v>1952</v>
      </c>
      <c r="L239" s="787" t="s">
        <v>1953</v>
      </c>
      <c r="M239" s="635">
        <v>45689</v>
      </c>
      <c r="N239" s="635" t="s">
        <v>156</v>
      </c>
      <c r="O239" s="788">
        <v>26</v>
      </c>
      <c r="P239" s="788">
        <v>59</v>
      </c>
      <c r="Q239" s="788">
        <v>94</v>
      </c>
      <c r="R239" s="789">
        <v>116</v>
      </c>
      <c r="S239" s="633" t="s">
        <v>90</v>
      </c>
      <c r="T239" s="638">
        <v>209883502.73000002</v>
      </c>
      <c r="U239" s="639" t="s">
        <v>1927</v>
      </c>
      <c r="V239" s="640" t="s">
        <v>266</v>
      </c>
      <c r="W239" s="641">
        <v>1537349335.1599994</v>
      </c>
      <c r="X239" s="308" t="s">
        <v>138</v>
      </c>
      <c r="Y239" s="308" t="s">
        <v>91</v>
      </c>
      <c r="Z239" s="308" t="s">
        <v>139</v>
      </c>
      <c r="AA239" s="332" t="s">
        <v>91</v>
      </c>
      <c r="AB239" s="615"/>
      <c r="AC239" s="113">
        <v>19</v>
      </c>
      <c r="AD239" s="602">
        <v>0.73076923076923073</v>
      </c>
      <c r="AE239" s="241" t="s">
        <v>686</v>
      </c>
      <c r="AF239" s="145" t="s">
        <v>1954</v>
      </c>
      <c r="AG239" s="145" t="s">
        <v>1955</v>
      </c>
      <c r="AH239" s="242" t="s">
        <v>1956</v>
      </c>
      <c r="AI239" s="80" t="s">
        <v>98</v>
      </c>
      <c r="AJ239" s="290">
        <v>209883503</v>
      </c>
      <c r="AK239" s="149">
        <v>52470875.75</v>
      </c>
      <c r="AL239" s="352">
        <v>1713018332</v>
      </c>
      <c r="AM239" s="352">
        <v>1173403806</v>
      </c>
      <c r="AN239" s="352">
        <v>120305158.90000001</v>
      </c>
      <c r="AO239" s="719"/>
      <c r="AP239" s="1012">
        <v>55</v>
      </c>
      <c r="AQ239" s="972">
        <v>0.93220338983050843</v>
      </c>
      <c r="AR239" s="973" t="s">
        <v>686</v>
      </c>
      <c r="AS239" s="974" t="s">
        <v>1957</v>
      </c>
      <c r="AT239" s="974" t="s">
        <v>1958</v>
      </c>
      <c r="AU239" s="974" t="s">
        <v>1959</v>
      </c>
      <c r="AV239" s="975" t="s">
        <v>98</v>
      </c>
      <c r="AW239" s="427">
        <v>209883503</v>
      </c>
      <c r="AX239" s="426">
        <v>104941751.5</v>
      </c>
      <c r="AY239" s="403">
        <v>1713018332</v>
      </c>
      <c r="AZ239" s="404">
        <v>1295333985</v>
      </c>
      <c r="BA239" s="405">
        <v>479022136</v>
      </c>
      <c r="BB239" s="603"/>
      <c r="BC239" s="968">
        <v>107</v>
      </c>
      <c r="BD239" s="927">
        <v>1</v>
      </c>
      <c r="BE239" s="928" t="s">
        <v>95</v>
      </c>
      <c r="BF239" s="930" t="s">
        <v>1960</v>
      </c>
      <c r="BG239" s="941" t="s">
        <v>1961</v>
      </c>
      <c r="BH239" s="930" t="s">
        <v>91</v>
      </c>
      <c r="BI239" s="932" t="s">
        <v>98</v>
      </c>
      <c r="BJ239" s="608">
        <v>209883503</v>
      </c>
      <c r="BK239" s="609">
        <v>157412627</v>
      </c>
      <c r="BL239" s="609">
        <f t="shared" si="100"/>
        <v>1537349335.1599994</v>
      </c>
      <c r="BM239" s="609">
        <v>1296917974.4999998</v>
      </c>
      <c r="BN239" s="609">
        <v>869795552.32000005</v>
      </c>
      <c r="BP239" s="913">
        <v>142</v>
      </c>
      <c r="BQ239" s="1040">
        <f>+IF($BP239=0,"No Aplica",IF($BP239/$R239&gt;=100%,100%,$BP239/$R239))</f>
        <v>1</v>
      </c>
      <c r="BR239" s="78" t="str">
        <f t="shared" si="127"/>
        <v>Avance satisfactorio</v>
      </c>
      <c r="BS239" s="375" t="s">
        <v>1962</v>
      </c>
      <c r="BT239" s="375" t="s">
        <v>1963</v>
      </c>
      <c r="BU239" s="375" t="s">
        <v>91</v>
      </c>
      <c r="BV239" s="80" t="str">
        <f>IF($BP239&lt;1%,"Sin iniciar",IF($BP239&gt;=$G239,"Terminado","En gestión"))</f>
        <v>Terminado</v>
      </c>
    </row>
    <row r="240" spans="1:74" s="611" customFormat="1" ht="50.15" customHeight="1">
      <c r="A240" s="585"/>
      <c r="B240" s="586" t="s">
        <v>1920</v>
      </c>
      <c r="C240" s="587" t="s">
        <v>1964</v>
      </c>
      <c r="D240" s="588" t="s">
        <v>133</v>
      </c>
      <c r="E240" s="589" t="s">
        <v>1965</v>
      </c>
      <c r="F240" s="588" t="s">
        <v>290</v>
      </c>
      <c r="G240" s="632">
        <v>2</v>
      </c>
      <c r="H240" s="591" t="s">
        <v>1966</v>
      </c>
      <c r="I240" s="592" t="s">
        <v>85</v>
      </c>
      <c r="J240" s="592" t="s">
        <v>153</v>
      </c>
      <c r="K240" s="593" t="s">
        <v>1967</v>
      </c>
      <c r="L240" s="593" t="s">
        <v>1968</v>
      </c>
      <c r="M240" s="594">
        <v>45748</v>
      </c>
      <c r="N240" s="594" t="s">
        <v>156</v>
      </c>
      <c r="O240" s="695">
        <v>0</v>
      </c>
      <c r="P240" s="695">
        <v>1</v>
      </c>
      <c r="Q240" s="695">
        <v>0</v>
      </c>
      <c r="R240" s="696">
        <v>2</v>
      </c>
      <c r="S240" s="592" t="s">
        <v>90</v>
      </c>
      <c r="T240" s="598">
        <v>48281475</v>
      </c>
      <c r="U240" s="612" t="s">
        <v>1768</v>
      </c>
      <c r="V240" s="613" t="s">
        <v>1928</v>
      </c>
      <c r="W240" s="614">
        <v>338007030.47000003</v>
      </c>
      <c r="X240" s="308" t="s">
        <v>138</v>
      </c>
      <c r="Y240" s="308" t="s">
        <v>91</v>
      </c>
      <c r="Z240" s="308" t="s">
        <v>139</v>
      </c>
      <c r="AA240" s="332" t="s">
        <v>94</v>
      </c>
      <c r="AB240" s="615"/>
      <c r="AC240" s="113"/>
      <c r="AD240" s="602" t="s">
        <v>101</v>
      </c>
      <c r="AE240" s="241" t="s">
        <v>102</v>
      </c>
      <c r="AF240" s="378" t="s">
        <v>315</v>
      </c>
      <c r="AG240" s="292" t="s">
        <v>91</v>
      </c>
      <c r="AH240" s="292" t="s">
        <v>91</v>
      </c>
      <c r="AI240" s="80" t="s">
        <v>141</v>
      </c>
      <c r="AJ240" s="293">
        <v>0</v>
      </c>
      <c r="AK240" s="293">
        <v>0</v>
      </c>
      <c r="AL240" s="353">
        <v>650000000</v>
      </c>
      <c r="AM240" s="353">
        <v>648461802</v>
      </c>
      <c r="AN240" s="353">
        <v>11527027</v>
      </c>
      <c r="AO240" s="709"/>
      <c r="AP240" s="1020">
        <v>1</v>
      </c>
      <c r="AQ240" s="972">
        <v>1</v>
      </c>
      <c r="AR240" s="973" t="s">
        <v>95</v>
      </c>
      <c r="AS240" s="982" t="s">
        <v>1969</v>
      </c>
      <c r="AT240" s="983" t="s">
        <v>1970</v>
      </c>
      <c r="AU240" s="974" t="s">
        <v>91</v>
      </c>
      <c r="AV240" s="975" t="s">
        <v>98</v>
      </c>
      <c r="AW240" s="315">
        <v>48281475</v>
      </c>
      <c r="AX240" s="316">
        <v>24140737</v>
      </c>
      <c r="AY240" s="403">
        <v>650000000</v>
      </c>
      <c r="AZ240" s="404">
        <v>648159302</v>
      </c>
      <c r="BA240" s="405">
        <v>198729322</v>
      </c>
      <c r="BB240" s="790"/>
      <c r="BC240" s="926">
        <v>0</v>
      </c>
      <c r="BD240" s="927" t="s">
        <v>101</v>
      </c>
      <c r="BE240" s="928" t="s">
        <v>102</v>
      </c>
      <c r="BF240" s="930" t="s">
        <v>1971</v>
      </c>
      <c r="BG240" s="930" t="s">
        <v>91</v>
      </c>
      <c r="BH240" s="930" t="s">
        <v>91</v>
      </c>
      <c r="BI240" s="932" t="s">
        <v>98</v>
      </c>
      <c r="BJ240" s="791">
        <v>48281475</v>
      </c>
      <c r="BK240" s="792">
        <v>36211106</v>
      </c>
      <c r="BL240" s="609">
        <f t="shared" si="100"/>
        <v>338007030.47000003</v>
      </c>
      <c r="BM240" s="609">
        <v>338007031</v>
      </c>
      <c r="BN240" s="609">
        <v>204376407</v>
      </c>
      <c r="BP240" s="437">
        <v>2</v>
      </c>
      <c r="BQ240" s="1039">
        <f t="shared" ref="BQ240" si="128">+IF(AP240=0,"No Aplica",IF(BP240/AP240&gt;=100%,100%,BP240/AP240))</f>
        <v>1</v>
      </c>
      <c r="BR240" s="78" t="str">
        <f>IF(ISTEXT(BQ240),"No reporta avance en el periodo",IF(BQ240&lt;=69%,"Avance insuficiente",IF(BQ240&gt;95%,"Avance satisfactorio",IF(BQ240&gt;70%,"Avance suficiente",IF(BQ240&lt;94%,"Avance suficiente",0)))))</f>
        <v>Avance satisfactorio</v>
      </c>
      <c r="BS240" s="1066" t="s">
        <v>1972</v>
      </c>
      <c r="BT240" s="1078" t="s">
        <v>1973</v>
      </c>
      <c r="BU240" s="375" t="s">
        <v>91</v>
      </c>
      <c r="BV240" s="80" t="str">
        <f>IF(BP240&lt;1%,"Sin iniciar",IF(BP240&gt;=G240,"Terminado","En gestión"))</f>
        <v>Terminado</v>
      </c>
    </row>
    <row r="241" spans="1:74" s="611" customFormat="1" ht="50.15" customHeight="1">
      <c r="A241" s="585"/>
      <c r="B241" s="586" t="s">
        <v>1920</v>
      </c>
      <c r="C241" s="587" t="s">
        <v>1974</v>
      </c>
      <c r="D241" s="588" t="s">
        <v>133</v>
      </c>
      <c r="E241" s="589" t="s">
        <v>1965</v>
      </c>
      <c r="F241" s="588" t="s">
        <v>290</v>
      </c>
      <c r="G241" s="590">
        <v>1</v>
      </c>
      <c r="H241" s="591" t="s">
        <v>1975</v>
      </c>
      <c r="I241" s="592" t="s">
        <v>85</v>
      </c>
      <c r="J241" s="592" t="s">
        <v>86</v>
      </c>
      <c r="K241" s="593" t="s">
        <v>1976</v>
      </c>
      <c r="L241" s="593" t="s">
        <v>1977</v>
      </c>
      <c r="M241" s="594">
        <v>45748</v>
      </c>
      <c r="N241" s="594" t="s">
        <v>156</v>
      </c>
      <c r="O241" s="664">
        <v>0</v>
      </c>
      <c r="P241" s="664">
        <v>0.5</v>
      </c>
      <c r="Q241" s="664">
        <v>0.75</v>
      </c>
      <c r="R241" s="665">
        <v>1</v>
      </c>
      <c r="S241" s="592" t="s">
        <v>90</v>
      </c>
      <c r="T241" s="598">
        <v>34005906</v>
      </c>
      <c r="U241" s="612" t="s">
        <v>1369</v>
      </c>
      <c r="V241" s="613" t="s">
        <v>1385</v>
      </c>
      <c r="W241" s="614">
        <v>85000000</v>
      </c>
      <c r="X241" s="308" t="s">
        <v>138</v>
      </c>
      <c r="Y241" s="308" t="s">
        <v>91</v>
      </c>
      <c r="Z241" s="308" t="s">
        <v>139</v>
      </c>
      <c r="AA241" s="332" t="s">
        <v>94</v>
      </c>
      <c r="AB241" s="615"/>
      <c r="AC241" s="112"/>
      <c r="AD241" s="602" t="s">
        <v>101</v>
      </c>
      <c r="AE241" s="241" t="s">
        <v>102</v>
      </c>
      <c r="AF241" s="378" t="s">
        <v>315</v>
      </c>
      <c r="AG241" s="292" t="s">
        <v>91</v>
      </c>
      <c r="AH241" s="292" t="s">
        <v>91</v>
      </c>
      <c r="AI241" s="80" t="s">
        <v>141</v>
      </c>
      <c r="AJ241" s="293">
        <v>0</v>
      </c>
      <c r="AK241" s="293">
        <v>0</v>
      </c>
      <c r="AL241" s="353">
        <v>115753500</v>
      </c>
      <c r="AM241" s="353">
        <v>115753500</v>
      </c>
      <c r="AN241" s="353">
        <v>3652460</v>
      </c>
      <c r="AO241" s="709"/>
      <c r="AP241" s="984">
        <v>0.5</v>
      </c>
      <c r="AQ241" s="972">
        <v>1</v>
      </c>
      <c r="AR241" s="973" t="s">
        <v>95</v>
      </c>
      <c r="AS241" s="982" t="s">
        <v>1978</v>
      </c>
      <c r="AT241" s="983" t="s">
        <v>1979</v>
      </c>
      <c r="AU241" s="974" t="s">
        <v>91</v>
      </c>
      <c r="AV241" s="975" t="s">
        <v>98</v>
      </c>
      <c r="AW241" s="317">
        <v>34005906</v>
      </c>
      <c r="AX241" s="318">
        <v>6801181</v>
      </c>
      <c r="AY241" s="403">
        <v>115753500</v>
      </c>
      <c r="AZ241" s="404">
        <v>115753500</v>
      </c>
      <c r="BA241" s="405">
        <v>39727260</v>
      </c>
      <c r="BB241" s="603"/>
      <c r="BC241" s="926">
        <v>0.75</v>
      </c>
      <c r="BD241" s="927">
        <v>1</v>
      </c>
      <c r="BE241" s="928" t="s">
        <v>95</v>
      </c>
      <c r="BF241" s="930" t="s">
        <v>1980</v>
      </c>
      <c r="BG241" s="930" t="s">
        <v>1981</v>
      </c>
      <c r="BH241" s="930" t="s">
        <v>91</v>
      </c>
      <c r="BI241" s="932" t="s">
        <v>98</v>
      </c>
      <c r="BJ241" s="791">
        <v>34005906</v>
      </c>
      <c r="BK241" s="792">
        <v>25504429</v>
      </c>
      <c r="BL241" s="609">
        <f t="shared" si="100"/>
        <v>85000000</v>
      </c>
      <c r="BM241" s="609">
        <v>84633333.5</v>
      </c>
      <c r="BN241" s="609">
        <v>55233333.5</v>
      </c>
      <c r="BP241" s="98">
        <v>1</v>
      </c>
      <c r="BQ241" s="1039">
        <f t="shared" ref="BQ241:BQ245" si="129">+IF(BP241=0,"No Aplica",IF(BP241/R241&gt;=100%,100%,BP241/R241))</f>
        <v>1</v>
      </c>
      <c r="BR241" s="78" t="str">
        <f t="shared" ref="BR241:BR245" si="130">IF(ISTEXT(BQ241),"No reporta avance en el periodo",IF(BQ241&lt;=69%,"Avance insuficiente",IF(BQ241&gt;95%,"Avance satisfactorio",IF(BQ241&gt;70%,"Avance suficiente",IF(BQ241&lt;94%,"Avance suficiente",0)))))</f>
        <v>Avance satisfactorio</v>
      </c>
      <c r="BS241" s="145" t="s">
        <v>1982</v>
      </c>
      <c r="BT241" s="375" t="s">
        <v>1983</v>
      </c>
      <c r="BU241" s="375" t="s">
        <v>91</v>
      </c>
      <c r="BV241" s="80" t="str">
        <f t="shared" ref="BV241:BV245" si="131">IF(BP241&lt;1%,"Sin iniciar",IF(BP241&gt;=G241,"Terminado","En gestión"))</f>
        <v>Terminado</v>
      </c>
    </row>
    <row r="242" spans="1:74" s="611" customFormat="1" ht="50.15" customHeight="1">
      <c r="A242" s="585"/>
      <c r="B242" s="586" t="s">
        <v>1920</v>
      </c>
      <c r="C242" s="587" t="s">
        <v>1984</v>
      </c>
      <c r="D242" s="588" t="s">
        <v>133</v>
      </c>
      <c r="E242" s="589" t="s">
        <v>1965</v>
      </c>
      <c r="F242" s="588" t="s">
        <v>1985</v>
      </c>
      <c r="G242" s="590">
        <v>1</v>
      </c>
      <c r="H242" s="591" t="s">
        <v>1986</v>
      </c>
      <c r="I242" s="592" t="s">
        <v>85</v>
      </c>
      <c r="J242" s="592" t="s">
        <v>86</v>
      </c>
      <c r="K242" s="593" t="s">
        <v>1987</v>
      </c>
      <c r="L242" s="593" t="s">
        <v>1988</v>
      </c>
      <c r="M242" s="594" t="s">
        <v>1989</v>
      </c>
      <c r="N242" s="594" t="s">
        <v>156</v>
      </c>
      <c r="O242" s="664">
        <v>0.2</v>
      </c>
      <c r="P242" s="664">
        <v>0.4</v>
      </c>
      <c r="Q242" s="664">
        <v>0.7</v>
      </c>
      <c r="R242" s="665">
        <v>1</v>
      </c>
      <c r="S242" s="592" t="s">
        <v>90</v>
      </c>
      <c r="T242" s="598">
        <v>34005906</v>
      </c>
      <c r="U242" s="612" t="s">
        <v>1369</v>
      </c>
      <c r="V242" s="613" t="s">
        <v>1385</v>
      </c>
      <c r="W242" s="614">
        <v>153750000</v>
      </c>
      <c r="X242" s="308" t="s">
        <v>138</v>
      </c>
      <c r="Y242" s="308" t="s">
        <v>91</v>
      </c>
      <c r="Z242" s="308" t="s">
        <v>139</v>
      </c>
      <c r="AA242" s="332" t="s">
        <v>94</v>
      </c>
      <c r="AB242" s="615"/>
      <c r="AC242" s="112">
        <v>0.2</v>
      </c>
      <c r="AD242" s="602">
        <v>1</v>
      </c>
      <c r="AE242" s="241" t="s">
        <v>95</v>
      </c>
      <c r="AF242" s="145" t="s">
        <v>1990</v>
      </c>
      <c r="AG242" s="145" t="s">
        <v>1991</v>
      </c>
      <c r="AH242" s="242" t="s">
        <v>91</v>
      </c>
      <c r="AI242" s="80" t="s">
        <v>98</v>
      </c>
      <c r="AJ242" s="150">
        <v>34005906</v>
      </c>
      <c r="AK242" s="150">
        <v>6801181.0199999996</v>
      </c>
      <c r="AL242" s="354">
        <v>115753500</v>
      </c>
      <c r="AM242" s="354">
        <v>115753500</v>
      </c>
      <c r="AN242" s="354">
        <v>3652460</v>
      </c>
      <c r="AO242" s="709"/>
      <c r="AP242" s="984">
        <v>0.5</v>
      </c>
      <c r="AQ242" s="972">
        <v>1</v>
      </c>
      <c r="AR242" s="973" t="s">
        <v>95</v>
      </c>
      <c r="AS242" s="982" t="s">
        <v>1992</v>
      </c>
      <c r="AT242" s="983" t="s">
        <v>1993</v>
      </c>
      <c r="AU242" s="974" t="s">
        <v>91</v>
      </c>
      <c r="AV242" s="975" t="s">
        <v>98</v>
      </c>
      <c r="AW242" s="319">
        <v>34005906</v>
      </c>
      <c r="AX242" s="320">
        <v>6801181</v>
      </c>
      <c r="AY242" s="403">
        <v>115753500</v>
      </c>
      <c r="AZ242" s="404">
        <v>115753500</v>
      </c>
      <c r="BA242" s="405">
        <v>39727260</v>
      </c>
      <c r="BB242" s="603"/>
      <c r="BC242" s="926">
        <v>0.7</v>
      </c>
      <c r="BD242" s="927">
        <v>1</v>
      </c>
      <c r="BE242" s="928" t="s">
        <v>95</v>
      </c>
      <c r="BF242" s="930" t="s">
        <v>1994</v>
      </c>
      <c r="BG242" s="930" t="s">
        <v>1995</v>
      </c>
      <c r="BH242" s="930" t="s">
        <v>91</v>
      </c>
      <c r="BI242" s="932" t="s">
        <v>98</v>
      </c>
      <c r="BJ242" s="791">
        <v>34005906</v>
      </c>
      <c r="BK242" s="792">
        <v>25504429</v>
      </c>
      <c r="BL242" s="609">
        <f t="shared" si="100"/>
        <v>153750000</v>
      </c>
      <c r="BM242" s="609">
        <v>153383333.5</v>
      </c>
      <c r="BN242" s="609">
        <v>94216667</v>
      </c>
      <c r="BP242" s="98">
        <v>1</v>
      </c>
      <c r="BQ242" s="1039">
        <f t="shared" si="129"/>
        <v>1</v>
      </c>
      <c r="BR242" s="78" t="str">
        <f t="shared" si="130"/>
        <v>Avance satisfactorio</v>
      </c>
      <c r="BS242" s="145" t="s">
        <v>1996</v>
      </c>
      <c r="BT242" s="375" t="s">
        <v>1997</v>
      </c>
      <c r="BU242" s="375" t="s">
        <v>91</v>
      </c>
      <c r="BV242" s="80" t="str">
        <f t="shared" si="131"/>
        <v>Terminado</v>
      </c>
    </row>
    <row r="243" spans="1:74" s="611" customFormat="1" ht="50.15" customHeight="1">
      <c r="A243" s="585"/>
      <c r="B243" s="586" t="s">
        <v>1920</v>
      </c>
      <c r="C243" s="587" t="s">
        <v>1998</v>
      </c>
      <c r="D243" s="588" t="s">
        <v>133</v>
      </c>
      <c r="E243" s="589" t="s">
        <v>1965</v>
      </c>
      <c r="F243" s="588" t="s">
        <v>290</v>
      </c>
      <c r="G243" s="632">
        <v>4</v>
      </c>
      <c r="H243" s="591" t="s">
        <v>1999</v>
      </c>
      <c r="I243" s="592" t="s">
        <v>85</v>
      </c>
      <c r="J243" s="592" t="s">
        <v>153</v>
      </c>
      <c r="K243" s="593" t="s">
        <v>2000</v>
      </c>
      <c r="L243" s="593" t="s">
        <v>2001</v>
      </c>
      <c r="M243" s="594" t="s">
        <v>2002</v>
      </c>
      <c r="N243" s="594" t="s">
        <v>156</v>
      </c>
      <c r="O243" s="695">
        <v>1</v>
      </c>
      <c r="P243" s="695">
        <v>2</v>
      </c>
      <c r="Q243" s="695">
        <v>3</v>
      </c>
      <c r="R243" s="696">
        <v>4</v>
      </c>
      <c r="S243" s="592" t="s">
        <v>90</v>
      </c>
      <c r="T243" s="598">
        <v>198860592</v>
      </c>
      <c r="U243" s="612" t="s">
        <v>1369</v>
      </c>
      <c r="V243" s="613" t="s">
        <v>1928</v>
      </c>
      <c r="W243" s="614">
        <v>311992969.52999997</v>
      </c>
      <c r="X243" s="308" t="s">
        <v>138</v>
      </c>
      <c r="Y243" s="308" t="s">
        <v>91</v>
      </c>
      <c r="Z243" s="308" t="s">
        <v>139</v>
      </c>
      <c r="AA243" s="332" t="s">
        <v>91</v>
      </c>
      <c r="AB243" s="615"/>
      <c r="AC243" s="113">
        <v>25</v>
      </c>
      <c r="AD243" s="602">
        <v>1</v>
      </c>
      <c r="AE243" s="241" t="s">
        <v>95</v>
      </c>
      <c r="AF243" s="145" t="s">
        <v>2003</v>
      </c>
      <c r="AG243" s="145" t="s">
        <v>2004</v>
      </c>
      <c r="AH243" s="242" t="s">
        <v>91</v>
      </c>
      <c r="AI243" s="80" t="s">
        <v>98</v>
      </c>
      <c r="AJ243" s="150">
        <v>198860592</v>
      </c>
      <c r="AK243" s="150">
        <v>49715148</v>
      </c>
      <c r="AL243" s="354">
        <v>115753500</v>
      </c>
      <c r="AM243" s="354">
        <v>115753500</v>
      </c>
      <c r="AN243" s="354">
        <v>3652460</v>
      </c>
      <c r="AO243" s="709"/>
      <c r="AP243" s="1021">
        <v>2</v>
      </c>
      <c r="AQ243" s="972">
        <v>1</v>
      </c>
      <c r="AR243" s="973" t="s">
        <v>95</v>
      </c>
      <c r="AS243" s="982" t="s">
        <v>2005</v>
      </c>
      <c r="AT243" s="983" t="s">
        <v>2006</v>
      </c>
      <c r="AU243" s="974" t="s">
        <v>91</v>
      </c>
      <c r="AV243" s="975" t="s">
        <v>98</v>
      </c>
      <c r="AW243" s="321">
        <v>198860592</v>
      </c>
      <c r="AX243" s="322">
        <v>49715148</v>
      </c>
      <c r="AY243" s="403">
        <v>115753500</v>
      </c>
      <c r="AZ243" s="404">
        <v>115753500</v>
      </c>
      <c r="BA243" s="405">
        <v>39727260</v>
      </c>
      <c r="BB243" s="790"/>
      <c r="BC243" s="969">
        <v>3</v>
      </c>
      <c r="BD243" s="927">
        <v>1</v>
      </c>
      <c r="BE243" s="928" t="s">
        <v>95</v>
      </c>
      <c r="BF243" s="930" t="s">
        <v>2007</v>
      </c>
      <c r="BG243" s="930" t="s">
        <v>2008</v>
      </c>
      <c r="BH243" s="930" t="s">
        <v>91</v>
      </c>
      <c r="BI243" s="932" t="s">
        <v>98</v>
      </c>
      <c r="BJ243" s="791">
        <v>198860592</v>
      </c>
      <c r="BK243" s="792">
        <v>149145444</v>
      </c>
      <c r="BL243" s="609">
        <f t="shared" si="100"/>
        <v>311992969.52999997</v>
      </c>
      <c r="BM243" s="609">
        <v>302207134</v>
      </c>
      <c r="BN243" s="609">
        <v>184297822</v>
      </c>
      <c r="BP243" s="1045">
        <v>4</v>
      </c>
      <c r="BQ243" s="1039">
        <f t="shared" si="129"/>
        <v>1</v>
      </c>
      <c r="BR243" s="78" t="str">
        <f t="shared" si="130"/>
        <v>Avance satisfactorio</v>
      </c>
      <c r="BS243" s="145" t="s">
        <v>2009</v>
      </c>
      <c r="BT243" s="145" t="s">
        <v>2010</v>
      </c>
      <c r="BU243" s="375" t="s">
        <v>91</v>
      </c>
      <c r="BV243" s="80" t="str">
        <f t="shared" si="131"/>
        <v>Terminado</v>
      </c>
    </row>
    <row r="244" spans="1:74" s="611" customFormat="1" ht="50.15" customHeight="1">
      <c r="A244" s="585"/>
      <c r="B244" s="586" t="s">
        <v>1920</v>
      </c>
      <c r="C244" s="587" t="s">
        <v>2011</v>
      </c>
      <c r="D244" s="588" t="s">
        <v>133</v>
      </c>
      <c r="E244" s="589" t="s">
        <v>2012</v>
      </c>
      <c r="F244" s="588" t="s">
        <v>83</v>
      </c>
      <c r="G244" s="649">
        <v>1</v>
      </c>
      <c r="H244" s="591" t="s">
        <v>2013</v>
      </c>
      <c r="I244" s="592" t="s">
        <v>85</v>
      </c>
      <c r="J244" s="592" t="s">
        <v>86</v>
      </c>
      <c r="K244" s="593" t="s">
        <v>2014</v>
      </c>
      <c r="L244" s="593" t="s">
        <v>2015</v>
      </c>
      <c r="M244" s="594">
        <v>45689</v>
      </c>
      <c r="N244" s="594" t="s">
        <v>156</v>
      </c>
      <c r="O244" s="664">
        <v>0.1</v>
      </c>
      <c r="P244" s="664">
        <v>0.3</v>
      </c>
      <c r="Q244" s="664">
        <v>0.6</v>
      </c>
      <c r="R244" s="665">
        <v>1</v>
      </c>
      <c r="S244" s="592" t="s">
        <v>90</v>
      </c>
      <c r="T244" s="598">
        <v>198860592</v>
      </c>
      <c r="U244" s="612" t="s">
        <v>1369</v>
      </c>
      <c r="V244" s="613" t="s">
        <v>1385</v>
      </c>
      <c r="W244" s="614">
        <v>92600000</v>
      </c>
      <c r="X244" s="308" t="s">
        <v>138</v>
      </c>
      <c r="Y244" s="308" t="s">
        <v>91</v>
      </c>
      <c r="Z244" s="308" t="s">
        <v>139</v>
      </c>
      <c r="AA244" s="332" t="s">
        <v>91</v>
      </c>
      <c r="AB244" s="615"/>
      <c r="AC244" s="112">
        <v>0.1</v>
      </c>
      <c r="AD244" s="602">
        <v>1</v>
      </c>
      <c r="AE244" s="241" t="s">
        <v>95</v>
      </c>
      <c r="AF244" s="145" t="s">
        <v>2016</v>
      </c>
      <c r="AG244" s="145" t="s">
        <v>2017</v>
      </c>
      <c r="AH244" s="242" t="s">
        <v>91</v>
      </c>
      <c r="AI244" s="80" t="s">
        <v>98</v>
      </c>
      <c r="AJ244" s="151">
        <v>198860592</v>
      </c>
      <c r="AK244" s="151">
        <v>49715148</v>
      </c>
      <c r="AL244" s="355">
        <v>222386880</v>
      </c>
      <c r="AM244" s="355">
        <v>222386880</v>
      </c>
      <c r="AN244" s="355">
        <v>17580613</v>
      </c>
      <c r="AO244" s="709"/>
      <c r="AP244" s="984">
        <v>0.3</v>
      </c>
      <c r="AQ244" s="972">
        <v>1</v>
      </c>
      <c r="AR244" s="973" t="s">
        <v>95</v>
      </c>
      <c r="AS244" s="982" t="s">
        <v>2018</v>
      </c>
      <c r="AT244" s="983" t="s">
        <v>2019</v>
      </c>
      <c r="AU244" s="974" t="s">
        <v>91</v>
      </c>
      <c r="AV244" s="975" t="s">
        <v>98</v>
      </c>
      <c r="AW244" s="319">
        <v>198860592</v>
      </c>
      <c r="AX244" s="320">
        <v>49715148</v>
      </c>
      <c r="AY244" s="403">
        <v>222386880</v>
      </c>
      <c r="AZ244" s="404">
        <v>222386880</v>
      </c>
      <c r="BA244" s="405">
        <v>82757600</v>
      </c>
      <c r="BB244" s="790"/>
      <c r="BC244" s="926">
        <v>0.57999999999999996</v>
      </c>
      <c r="BD244" s="927">
        <v>0.96666666666666667</v>
      </c>
      <c r="BE244" s="928" t="s">
        <v>95</v>
      </c>
      <c r="BF244" s="933" t="s">
        <v>2020</v>
      </c>
      <c r="BG244" s="930" t="s">
        <v>2021</v>
      </c>
      <c r="BH244" s="930" t="s">
        <v>91</v>
      </c>
      <c r="BI244" s="932" t="s">
        <v>98</v>
      </c>
      <c r="BJ244" s="791">
        <v>198860592</v>
      </c>
      <c r="BK244" s="792">
        <v>149145444</v>
      </c>
      <c r="BL244" s="609">
        <f t="shared" si="100"/>
        <v>92600000</v>
      </c>
      <c r="BM244" s="609">
        <v>92133333.5</v>
      </c>
      <c r="BN244" s="609">
        <v>66613333.5</v>
      </c>
      <c r="BP244" s="98">
        <v>1</v>
      </c>
      <c r="BQ244" s="1039">
        <f t="shared" si="129"/>
        <v>1</v>
      </c>
      <c r="BR244" s="78" t="str">
        <f t="shared" si="130"/>
        <v>Avance satisfactorio</v>
      </c>
      <c r="BS244" s="1079" t="s">
        <v>2022</v>
      </c>
      <c r="BT244" s="145" t="s">
        <v>2023</v>
      </c>
      <c r="BU244" s="375" t="s">
        <v>91</v>
      </c>
      <c r="BV244" s="80" t="str">
        <f t="shared" si="131"/>
        <v>Terminado</v>
      </c>
    </row>
    <row r="245" spans="1:74" s="611" customFormat="1" ht="50.15" customHeight="1">
      <c r="A245" s="585"/>
      <c r="B245" s="1105" t="s">
        <v>1920</v>
      </c>
      <c r="C245" s="1107" t="s">
        <v>2024</v>
      </c>
      <c r="D245" s="1109" t="s">
        <v>133</v>
      </c>
      <c r="E245" s="1109" t="s">
        <v>1965</v>
      </c>
      <c r="F245" s="1109" t="s">
        <v>290</v>
      </c>
      <c r="G245" s="1447">
        <v>1</v>
      </c>
      <c r="H245" s="1142" t="s">
        <v>2025</v>
      </c>
      <c r="I245" s="1144" t="s">
        <v>85</v>
      </c>
      <c r="J245" s="1144" t="s">
        <v>86</v>
      </c>
      <c r="K245" s="1142" t="s">
        <v>2026</v>
      </c>
      <c r="L245" s="1142" t="s">
        <v>2027</v>
      </c>
      <c r="M245" s="1135">
        <v>45658</v>
      </c>
      <c r="N245" s="1135" t="s">
        <v>156</v>
      </c>
      <c r="O245" s="1172">
        <v>0.25</v>
      </c>
      <c r="P245" s="1172">
        <v>0.5</v>
      </c>
      <c r="Q245" s="1172">
        <v>0.75</v>
      </c>
      <c r="R245" s="1174">
        <v>1</v>
      </c>
      <c r="S245" s="1141" t="s">
        <v>90</v>
      </c>
      <c r="T245" s="1128">
        <v>25865076</v>
      </c>
      <c r="U245" s="1201" t="s">
        <v>1369</v>
      </c>
      <c r="V245" s="613" t="s">
        <v>1370</v>
      </c>
      <c r="W245" s="614">
        <v>56921400</v>
      </c>
      <c r="X245" s="1212" t="s">
        <v>138</v>
      </c>
      <c r="Y245" s="1212" t="s">
        <v>91</v>
      </c>
      <c r="Z245" s="1212" t="s">
        <v>139</v>
      </c>
      <c r="AA245" s="1214" t="s">
        <v>91</v>
      </c>
      <c r="AB245" s="615"/>
      <c r="AC245" s="1176">
        <v>0.25</v>
      </c>
      <c r="AD245" s="1164">
        <v>1</v>
      </c>
      <c r="AE245" s="1166" t="s">
        <v>95</v>
      </c>
      <c r="AF245" s="1168" t="s">
        <v>2028</v>
      </c>
      <c r="AG245" s="1168" t="s">
        <v>2029</v>
      </c>
      <c r="AH245" s="1170" t="s">
        <v>91</v>
      </c>
      <c r="AI245" s="1098" t="s">
        <v>98</v>
      </c>
      <c r="AJ245" s="1160">
        <v>25865076</v>
      </c>
      <c r="AK245" s="1160">
        <v>6466269</v>
      </c>
      <c r="AL245" s="1146">
        <v>115951000</v>
      </c>
      <c r="AM245" s="1146">
        <v>115951000</v>
      </c>
      <c r="AN245" s="1146">
        <v>4933188</v>
      </c>
      <c r="AO245" s="709"/>
      <c r="AP245" s="1191">
        <v>0.5</v>
      </c>
      <c r="AQ245" s="1150">
        <v>1</v>
      </c>
      <c r="AR245" s="1152" t="s">
        <v>95</v>
      </c>
      <c r="AS245" s="1154" t="s">
        <v>2030</v>
      </c>
      <c r="AT245" s="1154" t="s">
        <v>2031</v>
      </c>
      <c r="AU245" s="1156" t="s">
        <v>91</v>
      </c>
      <c r="AV245" s="1158" t="s">
        <v>98</v>
      </c>
      <c r="AW245" s="1160">
        <v>25865076</v>
      </c>
      <c r="AX245" s="1160">
        <v>6466269</v>
      </c>
      <c r="AY245" s="1146">
        <v>115951000</v>
      </c>
      <c r="AZ245" s="1146">
        <v>115951000</v>
      </c>
      <c r="BA245" s="1146">
        <v>40505549</v>
      </c>
      <c r="BB245" s="653"/>
      <c r="BC245" s="1195">
        <v>0.75</v>
      </c>
      <c r="BD245" s="1182">
        <v>1</v>
      </c>
      <c r="BE245" s="1184" t="s">
        <v>95</v>
      </c>
      <c r="BF245" s="1154" t="s">
        <v>2032</v>
      </c>
      <c r="BG245" s="1154" t="s">
        <v>2033</v>
      </c>
      <c r="BH245" s="1154" t="s">
        <v>91</v>
      </c>
      <c r="BI245" s="1189" t="s">
        <v>98</v>
      </c>
      <c r="BJ245" s="1449">
        <v>25865076</v>
      </c>
      <c r="BK245" s="1449">
        <v>19398807</v>
      </c>
      <c r="BL245" s="609">
        <f t="shared" si="100"/>
        <v>56921400</v>
      </c>
      <c r="BM245" s="609">
        <v>43829478</v>
      </c>
      <c r="BN245" s="609">
        <v>39086028</v>
      </c>
      <c r="BP245" s="1199">
        <v>1</v>
      </c>
      <c r="BQ245" s="1547">
        <f t="shared" si="129"/>
        <v>1</v>
      </c>
      <c r="BR245" s="1489" t="str">
        <f t="shared" si="130"/>
        <v>Avance satisfactorio</v>
      </c>
      <c r="BS245" s="1168" t="s">
        <v>2034</v>
      </c>
      <c r="BT245" s="1478" t="s">
        <v>2035</v>
      </c>
      <c r="BU245" s="1478" t="s">
        <v>91</v>
      </c>
      <c r="BV245" s="1102" t="str">
        <f t="shared" si="131"/>
        <v>Terminado</v>
      </c>
    </row>
    <row r="246" spans="1:74" s="611" customFormat="1" ht="50.15" customHeight="1">
      <c r="A246" s="585"/>
      <c r="B246" s="1106"/>
      <c r="C246" s="1108"/>
      <c r="D246" s="1110"/>
      <c r="E246" s="1110"/>
      <c r="F246" s="1110"/>
      <c r="G246" s="1448"/>
      <c r="H246" s="1143"/>
      <c r="I246" s="1145"/>
      <c r="J246" s="1145"/>
      <c r="K246" s="1143"/>
      <c r="L246" s="1143"/>
      <c r="M246" s="1136"/>
      <c r="N246" s="1136"/>
      <c r="O246" s="1173"/>
      <c r="P246" s="1173"/>
      <c r="Q246" s="1173"/>
      <c r="R246" s="1175"/>
      <c r="S246" s="1141"/>
      <c r="T246" s="1128"/>
      <c r="U246" s="1201"/>
      <c r="V246" s="613" t="s">
        <v>1274</v>
      </c>
      <c r="W246" s="614">
        <v>39339385.976584747</v>
      </c>
      <c r="X246" s="1213"/>
      <c r="Y246" s="1213"/>
      <c r="Z246" s="1213"/>
      <c r="AA246" s="1215"/>
      <c r="AB246" s="615"/>
      <c r="AC246" s="1177"/>
      <c r="AD246" s="1165"/>
      <c r="AE246" s="1167"/>
      <c r="AF246" s="1169"/>
      <c r="AG246" s="1169"/>
      <c r="AH246" s="1171"/>
      <c r="AI246" s="1099"/>
      <c r="AJ246" s="1161"/>
      <c r="AK246" s="1161"/>
      <c r="AL246" s="1147"/>
      <c r="AM246" s="1147"/>
      <c r="AN246" s="1147"/>
      <c r="AO246" s="709"/>
      <c r="AP246" s="1192"/>
      <c r="AQ246" s="1151"/>
      <c r="AR246" s="1153"/>
      <c r="AS246" s="1155"/>
      <c r="AT246" s="1155"/>
      <c r="AU246" s="1157"/>
      <c r="AV246" s="1159"/>
      <c r="AW246" s="1161"/>
      <c r="AX246" s="1161"/>
      <c r="AY246" s="1147"/>
      <c r="AZ246" s="1147"/>
      <c r="BA246" s="1147"/>
      <c r="BB246" s="653"/>
      <c r="BC246" s="1196"/>
      <c r="BD246" s="1183"/>
      <c r="BE246" s="1185"/>
      <c r="BF246" s="1155"/>
      <c r="BG246" s="1155"/>
      <c r="BH246" s="1155"/>
      <c r="BI246" s="1190"/>
      <c r="BJ246" s="1450"/>
      <c r="BK246" s="1450"/>
      <c r="BL246" s="609">
        <f t="shared" si="100"/>
        <v>39339385.976584747</v>
      </c>
      <c r="BM246" s="609">
        <v>40055800</v>
      </c>
      <c r="BN246" s="609">
        <v>25017307</v>
      </c>
      <c r="BP246" s="1200"/>
      <c r="BQ246" s="1494"/>
      <c r="BR246" s="1496"/>
      <c r="BS246" s="1169"/>
      <c r="BT246" s="1479"/>
      <c r="BU246" s="1479"/>
      <c r="BV246" s="1104"/>
    </row>
    <row r="247" spans="1:74" s="611" customFormat="1" ht="50.15" customHeight="1">
      <c r="A247" s="585"/>
      <c r="B247" s="1105" t="s">
        <v>1920</v>
      </c>
      <c r="C247" s="1107" t="s">
        <v>2036</v>
      </c>
      <c r="D247" s="1109" t="s">
        <v>133</v>
      </c>
      <c r="E247" s="1109" t="s">
        <v>1965</v>
      </c>
      <c r="F247" s="1109" t="s">
        <v>290</v>
      </c>
      <c r="G247" s="1180">
        <v>1</v>
      </c>
      <c r="H247" s="1142" t="s">
        <v>2037</v>
      </c>
      <c r="I247" s="1144" t="s">
        <v>85</v>
      </c>
      <c r="J247" s="1144" t="s">
        <v>86</v>
      </c>
      <c r="K247" s="1142" t="s">
        <v>2038</v>
      </c>
      <c r="L247" s="1142" t="s">
        <v>2039</v>
      </c>
      <c r="M247" s="1135">
        <v>45689</v>
      </c>
      <c r="N247" s="1135" t="s">
        <v>156</v>
      </c>
      <c r="O247" s="1172">
        <v>0.1</v>
      </c>
      <c r="P247" s="1172">
        <v>0.3</v>
      </c>
      <c r="Q247" s="1172">
        <v>0.65</v>
      </c>
      <c r="R247" s="1174">
        <v>1</v>
      </c>
      <c r="S247" s="1141" t="s">
        <v>324</v>
      </c>
      <c r="T247" s="1128" t="s">
        <v>91</v>
      </c>
      <c r="U247" s="1201" t="s">
        <v>1016</v>
      </c>
      <c r="V247" s="613" t="s">
        <v>1373</v>
      </c>
      <c r="W247" s="614">
        <v>23401020</v>
      </c>
      <c r="X247" s="1212" t="s">
        <v>138</v>
      </c>
      <c r="Y247" s="1212" t="s">
        <v>91</v>
      </c>
      <c r="Z247" s="1212" t="s">
        <v>139</v>
      </c>
      <c r="AA247" s="1214" t="s">
        <v>91</v>
      </c>
      <c r="AB247" s="615"/>
      <c r="AC247" s="1176">
        <v>0.05</v>
      </c>
      <c r="AD247" s="1164">
        <v>0.5</v>
      </c>
      <c r="AE247" s="1263" t="s">
        <v>887</v>
      </c>
      <c r="AF247" s="1292" t="s">
        <v>2040</v>
      </c>
      <c r="AG247" s="1292" t="s">
        <v>2041</v>
      </c>
      <c r="AH247" s="1250" t="s">
        <v>2042</v>
      </c>
      <c r="AI247" s="1253" t="s">
        <v>98</v>
      </c>
      <c r="AJ247" s="1256" t="s">
        <v>91</v>
      </c>
      <c r="AK247" s="1256" t="s">
        <v>91</v>
      </c>
      <c r="AL247" s="1256">
        <v>44993474</v>
      </c>
      <c r="AM247" s="1256">
        <v>40993281</v>
      </c>
      <c r="AN247" s="1256">
        <v>254651.67</v>
      </c>
      <c r="AO247" s="709"/>
      <c r="AP247" s="1191">
        <v>0.3</v>
      </c>
      <c r="AQ247" s="1150">
        <v>1</v>
      </c>
      <c r="AR247" s="1289" t="s">
        <v>95</v>
      </c>
      <c r="AS247" s="1278" t="s">
        <v>2043</v>
      </c>
      <c r="AT247" s="1278" t="s">
        <v>2044</v>
      </c>
      <c r="AU247" s="1281" t="s">
        <v>91</v>
      </c>
      <c r="AV247" s="1284" t="s">
        <v>98</v>
      </c>
      <c r="AW247" s="1256" t="s">
        <v>91</v>
      </c>
      <c r="AX247" s="1256" t="s">
        <v>91</v>
      </c>
      <c r="AY247" s="1256">
        <v>44993474</v>
      </c>
      <c r="AZ247" s="1256">
        <v>40993281</v>
      </c>
      <c r="BA247" s="1256">
        <v>11235799</v>
      </c>
      <c r="BB247" s="794"/>
      <c r="BC247" s="1195">
        <v>0.75</v>
      </c>
      <c r="BD247" s="1182">
        <v>1</v>
      </c>
      <c r="BE247" s="1184" t="s">
        <v>95</v>
      </c>
      <c r="BF247" s="1154" t="s">
        <v>2045</v>
      </c>
      <c r="BG247" s="1154" t="s">
        <v>2046</v>
      </c>
      <c r="BH247" s="1154" t="s">
        <v>91</v>
      </c>
      <c r="BI247" s="1189" t="s">
        <v>98</v>
      </c>
      <c r="BJ247" s="1452">
        <v>0</v>
      </c>
      <c r="BK247" s="1452">
        <v>0</v>
      </c>
      <c r="BL247" s="609">
        <f t="shared" si="100"/>
        <v>23401020</v>
      </c>
      <c r="BM247" s="609">
        <v>23401020</v>
      </c>
      <c r="BN247" s="609">
        <v>15038493.5</v>
      </c>
      <c r="BP247" s="1199">
        <v>1</v>
      </c>
      <c r="BQ247" s="1547">
        <f t="shared" ref="BQ247" si="132">+IF(BP247=0,"No Aplica",IF(BP247/R247&gt;=100%,100%,BP247/R247))</f>
        <v>1</v>
      </c>
      <c r="BR247" s="1489" t="str">
        <f t="shared" ref="BR247" si="133">IF(ISTEXT(BQ247),"No reporta avance en el periodo",IF(BQ247&lt;=69%,"Avance insuficiente",IF(BQ247&gt;95%,"Avance satisfactorio",IF(BQ247&gt;70%,"Avance suficiente",IF(BQ247&lt;94%,"Avance suficiente",0)))))</f>
        <v>Avance satisfactorio</v>
      </c>
      <c r="BS247" s="1478" t="s">
        <v>2047</v>
      </c>
      <c r="BT247" s="1478" t="s">
        <v>2048</v>
      </c>
      <c r="BU247" s="1478" t="s">
        <v>91</v>
      </c>
      <c r="BV247" s="1102" t="str">
        <f t="shared" ref="BV247" si="134">IF(BP247&lt;1%,"Sin iniciar",IF(BP247&gt;=G247,"Terminado","En gestión"))</f>
        <v>Terminado</v>
      </c>
    </row>
    <row r="248" spans="1:74" s="611" customFormat="1" ht="50.15" customHeight="1">
      <c r="A248" s="585"/>
      <c r="B248" s="1301"/>
      <c r="C248" s="1246"/>
      <c r="D248" s="1302"/>
      <c r="E248" s="1302"/>
      <c r="F248" s="1302"/>
      <c r="G248" s="1451"/>
      <c r="H248" s="1306"/>
      <c r="I248" s="1307"/>
      <c r="J248" s="1307"/>
      <c r="K248" s="1306"/>
      <c r="L248" s="1306"/>
      <c r="M248" s="1303"/>
      <c r="N248" s="1303"/>
      <c r="O248" s="1304"/>
      <c r="P248" s="1304"/>
      <c r="Q248" s="1304"/>
      <c r="R248" s="1305"/>
      <c r="S248" s="1141"/>
      <c r="T248" s="1128"/>
      <c r="U248" s="1201"/>
      <c r="V248" s="613" t="s">
        <v>1274</v>
      </c>
      <c r="W248" s="614">
        <v>70497176.680000007</v>
      </c>
      <c r="X248" s="1259"/>
      <c r="Y248" s="1259"/>
      <c r="Z248" s="1259"/>
      <c r="AA248" s="1260"/>
      <c r="AB248" s="615"/>
      <c r="AC248" s="1261"/>
      <c r="AD248" s="1262"/>
      <c r="AE248" s="1264"/>
      <c r="AF248" s="1293"/>
      <c r="AG248" s="1293"/>
      <c r="AH248" s="1251"/>
      <c r="AI248" s="1254"/>
      <c r="AJ248" s="1257"/>
      <c r="AK248" s="1257"/>
      <c r="AL248" s="1257"/>
      <c r="AM248" s="1257"/>
      <c r="AN248" s="1257"/>
      <c r="AO248" s="709"/>
      <c r="AP248" s="1287"/>
      <c r="AQ248" s="1288"/>
      <c r="AR248" s="1290"/>
      <c r="AS248" s="1279"/>
      <c r="AT248" s="1279"/>
      <c r="AU248" s="1282"/>
      <c r="AV248" s="1285"/>
      <c r="AW248" s="1257"/>
      <c r="AX248" s="1257"/>
      <c r="AY248" s="1257"/>
      <c r="AZ248" s="1257"/>
      <c r="BA248" s="1257"/>
      <c r="BB248" s="794"/>
      <c r="BC248" s="1275"/>
      <c r="BD248" s="1276"/>
      <c r="BE248" s="1277"/>
      <c r="BF248" s="1186"/>
      <c r="BG248" s="1186"/>
      <c r="BH248" s="1186"/>
      <c r="BI248" s="1270"/>
      <c r="BJ248" s="1453"/>
      <c r="BK248" s="1453"/>
      <c r="BL248" s="609">
        <f t="shared" si="100"/>
        <v>70497176.680000007</v>
      </c>
      <c r="BM248" s="609">
        <v>57846979</v>
      </c>
      <c r="BN248" s="609">
        <v>34422247</v>
      </c>
      <c r="BP248" s="1506"/>
      <c r="BQ248" s="1507"/>
      <c r="BR248" s="1508"/>
      <c r="BS248" s="1482"/>
      <c r="BT248" s="1482"/>
      <c r="BU248" s="1482"/>
      <c r="BV248" s="1103"/>
    </row>
    <row r="249" spans="1:74" s="611" customFormat="1" ht="50.15" customHeight="1">
      <c r="A249" s="585"/>
      <c r="B249" s="1106"/>
      <c r="C249" s="1108"/>
      <c r="D249" s="1110"/>
      <c r="E249" s="1110"/>
      <c r="F249" s="1110"/>
      <c r="G249" s="1181"/>
      <c r="H249" s="1143"/>
      <c r="I249" s="1145"/>
      <c r="J249" s="1145"/>
      <c r="K249" s="1143"/>
      <c r="L249" s="1143"/>
      <c r="M249" s="1136"/>
      <c r="N249" s="1136"/>
      <c r="O249" s="1173"/>
      <c r="P249" s="1173"/>
      <c r="Q249" s="1173"/>
      <c r="R249" s="1175"/>
      <c r="S249" s="1141"/>
      <c r="T249" s="1128"/>
      <c r="U249" s="612" t="s">
        <v>1460</v>
      </c>
      <c r="V249" s="613" t="s">
        <v>1274</v>
      </c>
      <c r="W249" s="614">
        <v>74575235.913773432</v>
      </c>
      <c r="X249" s="1213"/>
      <c r="Y249" s="1213"/>
      <c r="Z249" s="1213"/>
      <c r="AA249" s="1215"/>
      <c r="AB249" s="615"/>
      <c r="AC249" s="1177"/>
      <c r="AD249" s="1165"/>
      <c r="AE249" s="1265"/>
      <c r="AF249" s="1294"/>
      <c r="AG249" s="1294"/>
      <c r="AH249" s="1252"/>
      <c r="AI249" s="1255"/>
      <c r="AJ249" s="1258"/>
      <c r="AK249" s="1258"/>
      <c r="AL249" s="1258"/>
      <c r="AM249" s="1258"/>
      <c r="AN249" s="1258"/>
      <c r="AO249" s="709"/>
      <c r="AP249" s="1192"/>
      <c r="AQ249" s="1151"/>
      <c r="AR249" s="1291"/>
      <c r="AS249" s="1280"/>
      <c r="AT249" s="1280"/>
      <c r="AU249" s="1283"/>
      <c r="AV249" s="1286"/>
      <c r="AW249" s="1258"/>
      <c r="AX249" s="1258"/>
      <c r="AY249" s="1258"/>
      <c r="AZ249" s="1258"/>
      <c r="BA249" s="1258"/>
      <c r="BB249" s="794"/>
      <c r="BC249" s="1196"/>
      <c r="BD249" s="1183"/>
      <c r="BE249" s="1185"/>
      <c r="BF249" s="1155"/>
      <c r="BG249" s="1155"/>
      <c r="BH249" s="1155"/>
      <c r="BI249" s="1190"/>
      <c r="BJ249" s="1454"/>
      <c r="BK249" s="1454"/>
      <c r="BL249" s="609">
        <f t="shared" si="100"/>
        <v>74575235.913773432</v>
      </c>
      <c r="BM249" s="609">
        <v>70350000</v>
      </c>
      <c r="BN249" s="609">
        <v>42210000</v>
      </c>
      <c r="BP249" s="1200"/>
      <c r="BQ249" s="1494"/>
      <c r="BR249" s="1496"/>
      <c r="BS249" s="1479"/>
      <c r="BT249" s="1479"/>
      <c r="BU249" s="1479"/>
      <c r="BV249" s="1104"/>
    </row>
    <row r="250" spans="1:74" s="611" customFormat="1" ht="50.15" customHeight="1">
      <c r="A250" s="585"/>
      <c r="B250" s="1105" t="s">
        <v>1920</v>
      </c>
      <c r="C250" s="1107" t="s">
        <v>2049</v>
      </c>
      <c r="D250" s="1109" t="s">
        <v>81</v>
      </c>
      <c r="E250" s="1109" t="s">
        <v>277</v>
      </c>
      <c r="F250" s="1109" t="s">
        <v>290</v>
      </c>
      <c r="G250" s="1180">
        <v>1</v>
      </c>
      <c r="H250" s="1142" t="s">
        <v>2050</v>
      </c>
      <c r="I250" s="1144" t="s">
        <v>85</v>
      </c>
      <c r="J250" s="1144" t="s">
        <v>86</v>
      </c>
      <c r="K250" s="1142" t="s">
        <v>2038</v>
      </c>
      <c r="L250" s="1142" t="s">
        <v>2051</v>
      </c>
      <c r="M250" s="1135">
        <v>45689</v>
      </c>
      <c r="N250" s="1135" t="s">
        <v>156</v>
      </c>
      <c r="O250" s="1172">
        <v>0.1</v>
      </c>
      <c r="P250" s="1172">
        <v>0.3</v>
      </c>
      <c r="Q250" s="1172">
        <v>0.65</v>
      </c>
      <c r="R250" s="1174">
        <v>1</v>
      </c>
      <c r="S250" s="1141" t="s">
        <v>324</v>
      </c>
      <c r="T250" s="1128" t="s">
        <v>91</v>
      </c>
      <c r="U250" s="1201" t="s">
        <v>1016</v>
      </c>
      <c r="V250" s="613" t="s">
        <v>1373</v>
      </c>
      <c r="W250" s="614">
        <v>23401020</v>
      </c>
      <c r="X250" s="1212" t="s">
        <v>138</v>
      </c>
      <c r="Y250" s="1212" t="s">
        <v>91</v>
      </c>
      <c r="Z250" s="1212" t="s">
        <v>139</v>
      </c>
      <c r="AA250" s="1214" t="s">
        <v>91</v>
      </c>
      <c r="AB250" s="615"/>
      <c r="AC250" s="1176">
        <v>0.05</v>
      </c>
      <c r="AD250" s="1164">
        <v>0.5</v>
      </c>
      <c r="AE250" s="1263" t="s">
        <v>887</v>
      </c>
      <c r="AF250" s="1292" t="s">
        <v>2052</v>
      </c>
      <c r="AG250" s="1292" t="s">
        <v>2053</v>
      </c>
      <c r="AH250" s="1250" t="s">
        <v>2042</v>
      </c>
      <c r="AI250" s="1253" t="s">
        <v>98</v>
      </c>
      <c r="AJ250" s="1256" t="s">
        <v>91</v>
      </c>
      <c r="AK250" s="1256" t="s">
        <v>91</v>
      </c>
      <c r="AL250" s="1256">
        <v>44993474</v>
      </c>
      <c r="AM250" s="1256">
        <v>40993281</v>
      </c>
      <c r="AN250" s="1256">
        <v>254651.67</v>
      </c>
      <c r="AO250" s="709"/>
      <c r="AP250" s="1191">
        <v>0.1</v>
      </c>
      <c r="AQ250" s="1150">
        <v>0.33333333333333337</v>
      </c>
      <c r="AR250" s="1289" t="s">
        <v>887</v>
      </c>
      <c r="AS250" s="1278" t="s">
        <v>2054</v>
      </c>
      <c r="AT250" s="1278" t="s">
        <v>2055</v>
      </c>
      <c r="AU250" s="1281" t="s">
        <v>2056</v>
      </c>
      <c r="AV250" s="1284" t="s">
        <v>98</v>
      </c>
      <c r="AW250" s="1256" t="s">
        <v>91</v>
      </c>
      <c r="AX250" s="1256" t="s">
        <v>91</v>
      </c>
      <c r="AY250" s="1256">
        <v>44993474</v>
      </c>
      <c r="AZ250" s="1256">
        <v>40993281</v>
      </c>
      <c r="BA250" s="1256">
        <v>11235799</v>
      </c>
      <c r="BB250" s="794"/>
      <c r="BC250" s="1195">
        <v>0.75</v>
      </c>
      <c r="BD250" s="1182">
        <v>1</v>
      </c>
      <c r="BE250" s="1184" t="s">
        <v>95</v>
      </c>
      <c r="BF250" s="1154" t="s">
        <v>2057</v>
      </c>
      <c r="BG250" s="1154" t="s">
        <v>2058</v>
      </c>
      <c r="BH250" s="1154" t="s">
        <v>91</v>
      </c>
      <c r="BI250" s="1189" t="s">
        <v>98</v>
      </c>
      <c r="BJ250" s="1452">
        <v>0</v>
      </c>
      <c r="BK250" s="1452">
        <v>0</v>
      </c>
      <c r="BL250" s="609">
        <f t="shared" si="100"/>
        <v>23401020</v>
      </c>
      <c r="BM250" s="609">
        <v>23401020</v>
      </c>
      <c r="BN250" s="609">
        <v>15038493.5</v>
      </c>
      <c r="BP250" s="1199">
        <v>1</v>
      </c>
      <c r="BQ250" s="1547">
        <f t="shared" ref="BQ250" si="135">+IF(BP250=0,"No Aplica",IF(BP250/R250&gt;=100%,100%,BP250/R250))</f>
        <v>1</v>
      </c>
      <c r="BR250" s="1489" t="str">
        <f t="shared" ref="BR250" si="136">IF(ISTEXT(BQ250),"No reporta avance en el periodo",IF(BQ250&lt;=69%,"Avance insuficiente",IF(BQ250&gt;95%,"Avance satisfactorio",IF(BQ250&gt;70%,"Avance suficiente",IF(BQ250&lt;94%,"Avance suficiente",0)))))</f>
        <v>Avance satisfactorio</v>
      </c>
      <c r="BS250" s="1478" t="s">
        <v>2059</v>
      </c>
      <c r="BT250" s="1478" t="s">
        <v>2060</v>
      </c>
      <c r="BU250" s="1478" t="s">
        <v>91</v>
      </c>
      <c r="BV250" s="1102" t="str">
        <f t="shared" ref="BV250" si="137">IF(BP250&lt;1%,"Sin iniciar",IF(BP250&gt;=G250,"Terminado","En gestión"))</f>
        <v>Terminado</v>
      </c>
    </row>
    <row r="251" spans="1:74" s="611" customFormat="1" ht="50.15" customHeight="1">
      <c r="A251" s="585"/>
      <c r="B251" s="1301"/>
      <c r="C251" s="1246"/>
      <c r="D251" s="1302"/>
      <c r="E251" s="1302"/>
      <c r="F251" s="1302"/>
      <c r="G251" s="1451"/>
      <c r="H251" s="1306"/>
      <c r="I251" s="1307"/>
      <c r="J251" s="1307"/>
      <c r="K251" s="1306"/>
      <c r="L251" s="1306"/>
      <c r="M251" s="1303"/>
      <c r="N251" s="1303"/>
      <c r="O251" s="1304"/>
      <c r="P251" s="1304"/>
      <c r="Q251" s="1304"/>
      <c r="R251" s="1305"/>
      <c r="S251" s="1141"/>
      <c r="T251" s="1128"/>
      <c r="U251" s="1201"/>
      <c r="V251" s="613" t="s">
        <v>1274</v>
      </c>
      <c r="W251" s="614">
        <v>64483244.32</v>
      </c>
      <c r="X251" s="1259"/>
      <c r="Y251" s="1259"/>
      <c r="Z251" s="1259"/>
      <c r="AA251" s="1260"/>
      <c r="AB251" s="615"/>
      <c r="AC251" s="1261"/>
      <c r="AD251" s="1262"/>
      <c r="AE251" s="1264"/>
      <c r="AF251" s="1293"/>
      <c r="AG251" s="1293"/>
      <c r="AH251" s="1251"/>
      <c r="AI251" s="1254"/>
      <c r="AJ251" s="1257"/>
      <c r="AK251" s="1257"/>
      <c r="AL251" s="1257"/>
      <c r="AM251" s="1257"/>
      <c r="AN251" s="1257"/>
      <c r="AO251" s="709"/>
      <c r="AP251" s="1287"/>
      <c r="AQ251" s="1288"/>
      <c r="AR251" s="1290"/>
      <c r="AS251" s="1279"/>
      <c r="AT251" s="1279"/>
      <c r="AU251" s="1282"/>
      <c r="AV251" s="1285"/>
      <c r="AW251" s="1257"/>
      <c r="AX251" s="1257"/>
      <c r="AY251" s="1257"/>
      <c r="AZ251" s="1257"/>
      <c r="BA251" s="1257"/>
      <c r="BB251" s="794"/>
      <c r="BC251" s="1275"/>
      <c r="BD251" s="1276"/>
      <c r="BE251" s="1277"/>
      <c r="BF251" s="1186"/>
      <c r="BG251" s="1186"/>
      <c r="BH251" s="1186"/>
      <c r="BI251" s="1270"/>
      <c r="BJ251" s="1453"/>
      <c r="BK251" s="1453"/>
      <c r="BL251" s="609">
        <f t="shared" si="100"/>
        <v>64483244.32</v>
      </c>
      <c r="BM251" s="609">
        <v>57846979</v>
      </c>
      <c r="BN251" s="609">
        <v>34422247</v>
      </c>
      <c r="BP251" s="1506"/>
      <c r="BQ251" s="1507"/>
      <c r="BR251" s="1508"/>
      <c r="BS251" s="1482"/>
      <c r="BT251" s="1482"/>
      <c r="BU251" s="1482"/>
      <c r="BV251" s="1103"/>
    </row>
    <row r="252" spans="1:74" s="611" customFormat="1" ht="50.15" customHeight="1">
      <c r="A252" s="585"/>
      <c r="B252" s="1106"/>
      <c r="C252" s="1108"/>
      <c r="D252" s="1110"/>
      <c r="E252" s="1110"/>
      <c r="F252" s="1110"/>
      <c r="G252" s="1181"/>
      <c r="H252" s="1143"/>
      <c r="I252" s="1145"/>
      <c r="J252" s="1145"/>
      <c r="K252" s="1143"/>
      <c r="L252" s="1143"/>
      <c r="M252" s="1136"/>
      <c r="N252" s="1136"/>
      <c r="O252" s="1173"/>
      <c r="P252" s="1173"/>
      <c r="Q252" s="1173"/>
      <c r="R252" s="1175"/>
      <c r="S252" s="1141"/>
      <c r="T252" s="1128"/>
      <c r="U252" s="612" t="s">
        <v>1460</v>
      </c>
      <c r="V252" s="613" t="s">
        <v>1274</v>
      </c>
      <c r="W252" s="614">
        <v>60872523.56376797</v>
      </c>
      <c r="X252" s="1213"/>
      <c r="Y252" s="1213"/>
      <c r="Z252" s="1213"/>
      <c r="AA252" s="1215"/>
      <c r="AB252" s="615"/>
      <c r="AC252" s="1177"/>
      <c r="AD252" s="1165"/>
      <c r="AE252" s="1265"/>
      <c r="AF252" s="1294"/>
      <c r="AG252" s="1294"/>
      <c r="AH252" s="1252"/>
      <c r="AI252" s="1255"/>
      <c r="AJ252" s="1258"/>
      <c r="AK252" s="1258"/>
      <c r="AL252" s="1258"/>
      <c r="AM252" s="1258"/>
      <c r="AN252" s="1258"/>
      <c r="AO252" s="709"/>
      <c r="AP252" s="1192"/>
      <c r="AQ252" s="1151"/>
      <c r="AR252" s="1291"/>
      <c r="AS252" s="1280"/>
      <c r="AT252" s="1280"/>
      <c r="AU252" s="1283"/>
      <c r="AV252" s="1286"/>
      <c r="AW252" s="1258"/>
      <c r="AX252" s="1258"/>
      <c r="AY252" s="1258"/>
      <c r="AZ252" s="1258"/>
      <c r="BA252" s="1258"/>
      <c r="BB252" s="794"/>
      <c r="BC252" s="1196"/>
      <c r="BD252" s="1183"/>
      <c r="BE252" s="1185"/>
      <c r="BF252" s="1155"/>
      <c r="BG252" s="1155"/>
      <c r="BH252" s="1155"/>
      <c r="BI252" s="1190"/>
      <c r="BJ252" s="1454"/>
      <c r="BK252" s="1454"/>
      <c r="BL252" s="609">
        <f t="shared" si="100"/>
        <v>60872523.56376797</v>
      </c>
      <c r="BM252" s="609">
        <v>61981080</v>
      </c>
      <c r="BN252" s="609">
        <v>43288373</v>
      </c>
      <c r="BP252" s="1200"/>
      <c r="BQ252" s="1494"/>
      <c r="BR252" s="1496"/>
      <c r="BS252" s="1479"/>
      <c r="BT252" s="1479"/>
      <c r="BU252" s="1479"/>
      <c r="BV252" s="1104"/>
    </row>
    <row r="253" spans="1:74" s="611" customFormat="1" ht="50.15" customHeight="1">
      <c r="A253" s="585"/>
      <c r="B253" s="1105" t="s">
        <v>1920</v>
      </c>
      <c r="C253" s="1107" t="s">
        <v>2061</v>
      </c>
      <c r="D253" s="1109" t="s">
        <v>81</v>
      </c>
      <c r="E253" s="1109" t="s">
        <v>277</v>
      </c>
      <c r="F253" s="1109" t="s">
        <v>290</v>
      </c>
      <c r="G253" s="1455">
        <v>6</v>
      </c>
      <c r="H253" s="1142" t="s">
        <v>2062</v>
      </c>
      <c r="I253" s="1144" t="s">
        <v>85</v>
      </c>
      <c r="J253" s="1144" t="s">
        <v>153</v>
      </c>
      <c r="K253" s="1142" t="s">
        <v>2063</v>
      </c>
      <c r="L253" s="1142" t="s">
        <v>2064</v>
      </c>
      <c r="M253" s="1135">
        <v>45749</v>
      </c>
      <c r="N253" s="1135" t="s">
        <v>156</v>
      </c>
      <c r="O253" s="1466">
        <v>0</v>
      </c>
      <c r="P253" s="1466">
        <v>2</v>
      </c>
      <c r="Q253" s="1466">
        <v>4</v>
      </c>
      <c r="R253" s="1469">
        <v>6</v>
      </c>
      <c r="S253" s="1141" t="s">
        <v>324</v>
      </c>
      <c r="T253" s="1128" t="s">
        <v>91</v>
      </c>
      <c r="U253" s="612" t="s">
        <v>1016</v>
      </c>
      <c r="V253" s="613" t="s">
        <v>1373</v>
      </c>
      <c r="W253" s="614">
        <v>151100524</v>
      </c>
      <c r="X253" s="1212" t="s">
        <v>138</v>
      </c>
      <c r="Y253" s="1212" t="s">
        <v>91</v>
      </c>
      <c r="Z253" s="1212" t="s">
        <v>139</v>
      </c>
      <c r="AA253" s="1214" t="s">
        <v>91</v>
      </c>
      <c r="AB253" s="615"/>
      <c r="AC253" s="1133"/>
      <c r="AD253" s="1164" t="s">
        <v>101</v>
      </c>
      <c r="AE253" s="1166" t="s">
        <v>102</v>
      </c>
      <c r="AF253" s="1461" t="s">
        <v>2065</v>
      </c>
      <c r="AG253" s="1461" t="s">
        <v>2066</v>
      </c>
      <c r="AH253" s="1463" t="s">
        <v>91</v>
      </c>
      <c r="AI253" s="1253" t="s">
        <v>141</v>
      </c>
      <c r="AJ253" s="1458">
        <v>0</v>
      </c>
      <c r="AK253" s="1458">
        <v>0</v>
      </c>
      <c r="AL253" s="1458">
        <v>315019579</v>
      </c>
      <c r="AM253" s="1458">
        <v>277055900</v>
      </c>
      <c r="AN253" s="1458">
        <v>17079634</v>
      </c>
      <c r="AO253" s="709"/>
      <c r="AP253" s="1162">
        <v>15</v>
      </c>
      <c r="AQ253" s="1150">
        <v>1</v>
      </c>
      <c r="AR253" s="1152" t="s">
        <v>95</v>
      </c>
      <c r="AS253" s="1476" t="s">
        <v>2067</v>
      </c>
      <c r="AT253" s="1476" t="s">
        <v>2068</v>
      </c>
      <c r="AU253" s="1463" t="s">
        <v>2069</v>
      </c>
      <c r="AV253" s="1284" t="s">
        <v>98</v>
      </c>
      <c r="AW253" s="1458">
        <v>114328000</v>
      </c>
      <c r="AX253" s="1458">
        <v>11432800.000000002</v>
      </c>
      <c r="AY253" s="1458">
        <v>315019579</v>
      </c>
      <c r="AZ253" s="1458">
        <v>281055900</v>
      </c>
      <c r="BA253" s="1458">
        <v>96258264</v>
      </c>
      <c r="BB253" s="653"/>
      <c r="BC253" s="1473">
        <v>3.9</v>
      </c>
      <c r="BD253" s="1182">
        <v>0.97499999999999998</v>
      </c>
      <c r="BE253" s="1184" t="s">
        <v>95</v>
      </c>
      <c r="BF253" s="1154" t="s">
        <v>2070</v>
      </c>
      <c r="BG253" s="1154" t="s">
        <v>2071</v>
      </c>
      <c r="BH253" s="1154" t="s">
        <v>91</v>
      </c>
      <c r="BI253" s="1189" t="s">
        <v>98</v>
      </c>
      <c r="BJ253" s="1449">
        <v>114328000</v>
      </c>
      <c r="BK253" s="1449">
        <v>85746000</v>
      </c>
      <c r="BL253" s="609">
        <f t="shared" si="100"/>
        <v>151100524</v>
      </c>
      <c r="BM253" s="609">
        <v>142883952.5</v>
      </c>
      <c r="BN253" s="609">
        <v>72319613.5</v>
      </c>
      <c r="BP253" s="1579">
        <v>7</v>
      </c>
      <c r="BQ253" s="1547">
        <f t="shared" ref="BQ253" si="138">+IF(BP253=0,"No Aplica",IF(BP253/R253&gt;=100%,100%,BP253/R253))</f>
        <v>1</v>
      </c>
      <c r="BR253" s="1489" t="str">
        <f t="shared" ref="BR253" si="139">IF(ISTEXT(BQ253),"No reporta avance en el periodo",IF(BQ253&lt;=69%,"Avance insuficiente",IF(BQ253&gt;95%,"Avance satisfactorio",IF(BQ253&gt;70%,"Avance suficiente",IF(BQ253&lt;94%,"Avance suficiente",0)))))</f>
        <v>Avance satisfactorio</v>
      </c>
      <c r="BS253" s="1478" t="s">
        <v>2072</v>
      </c>
      <c r="BT253" s="1168" t="s">
        <v>2073</v>
      </c>
      <c r="BU253" s="1168" t="s">
        <v>91</v>
      </c>
      <c r="BV253" s="1102" t="str">
        <f t="shared" ref="BV253" si="140">IF(BP253&lt;1%,"Sin iniciar",IF(BP253&gt;=G253,"Terminado","En gestión"))</f>
        <v>Terminado</v>
      </c>
    </row>
    <row r="254" spans="1:74" s="611" customFormat="1" ht="50.15" customHeight="1">
      <c r="A254" s="585"/>
      <c r="B254" s="1301"/>
      <c r="C254" s="1246"/>
      <c r="D254" s="1302"/>
      <c r="E254" s="1302"/>
      <c r="F254" s="1302"/>
      <c r="G254" s="1456"/>
      <c r="H254" s="1306"/>
      <c r="I254" s="1307"/>
      <c r="J254" s="1307"/>
      <c r="K254" s="1306"/>
      <c r="L254" s="1306"/>
      <c r="M254" s="1303"/>
      <c r="N254" s="1303"/>
      <c r="O254" s="1467"/>
      <c r="P254" s="1467"/>
      <c r="Q254" s="1467"/>
      <c r="R254" s="1470"/>
      <c r="S254" s="1141"/>
      <c r="T254" s="1128"/>
      <c r="U254" s="1201" t="s">
        <v>1460</v>
      </c>
      <c r="V254" s="613" t="s">
        <v>1370</v>
      </c>
      <c r="W254" s="614">
        <v>29514800</v>
      </c>
      <c r="X254" s="1259"/>
      <c r="Y254" s="1259"/>
      <c r="Z254" s="1259"/>
      <c r="AA254" s="1260"/>
      <c r="AB254" s="615"/>
      <c r="AC254" s="1427"/>
      <c r="AD254" s="1262"/>
      <c r="AE254" s="1401"/>
      <c r="AF254" s="1402"/>
      <c r="AG254" s="1402"/>
      <c r="AH254" s="1464"/>
      <c r="AI254" s="1254"/>
      <c r="AJ254" s="1459"/>
      <c r="AK254" s="1459"/>
      <c r="AL254" s="1459"/>
      <c r="AM254" s="1459"/>
      <c r="AN254" s="1459"/>
      <c r="AO254" s="709"/>
      <c r="AP254" s="1426"/>
      <c r="AQ254" s="1288"/>
      <c r="AR254" s="1393"/>
      <c r="AS254" s="1186"/>
      <c r="AT254" s="1186"/>
      <c r="AU254" s="1464"/>
      <c r="AV254" s="1285"/>
      <c r="AW254" s="1459"/>
      <c r="AX254" s="1459"/>
      <c r="AY254" s="1459"/>
      <c r="AZ254" s="1459"/>
      <c r="BA254" s="1459"/>
      <c r="BB254" s="653"/>
      <c r="BC254" s="1474"/>
      <c r="BD254" s="1276"/>
      <c r="BE254" s="1277"/>
      <c r="BF254" s="1186"/>
      <c r="BG254" s="1186"/>
      <c r="BH254" s="1186"/>
      <c r="BI254" s="1270"/>
      <c r="BJ254" s="1472"/>
      <c r="BK254" s="1472"/>
      <c r="BL254" s="609">
        <f t="shared" si="100"/>
        <v>29514800</v>
      </c>
      <c r="BM254" s="609">
        <v>29514800</v>
      </c>
      <c r="BN254" s="609">
        <v>18102410.5</v>
      </c>
      <c r="BP254" s="1580"/>
      <c r="BQ254" s="1507"/>
      <c r="BR254" s="1508"/>
      <c r="BS254" s="1482"/>
      <c r="BT254" s="1402"/>
      <c r="BU254" s="1402"/>
      <c r="BV254" s="1103"/>
    </row>
    <row r="255" spans="1:74" s="611" customFormat="1" ht="50.15" customHeight="1">
      <c r="A255" s="585"/>
      <c r="B255" s="1301"/>
      <c r="C255" s="1246"/>
      <c r="D255" s="1302"/>
      <c r="E255" s="1302"/>
      <c r="F255" s="1302"/>
      <c r="G255" s="1456"/>
      <c r="H255" s="1306"/>
      <c r="I255" s="1307"/>
      <c r="J255" s="1307"/>
      <c r="K255" s="1306"/>
      <c r="L255" s="1306"/>
      <c r="M255" s="1303"/>
      <c r="N255" s="1303"/>
      <c r="O255" s="1467"/>
      <c r="P255" s="1467"/>
      <c r="Q255" s="1467"/>
      <c r="R255" s="1470"/>
      <c r="S255" s="1141"/>
      <c r="T255" s="1128"/>
      <c r="U255" s="1201"/>
      <c r="V255" s="613" t="s">
        <v>1274</v>
      </c>
      <c r="W255" s="614">
        <v>24552864.98870622</v>
      </c>
      <c r="X255" s="1259"/>
      <c r="Y255" s="1259"/>
      <c r="Z255" s="1259"/>
      <c r="AA255" s="1260"/>
      <c r="AB255" s="615"/>
      <c r="AC255" s="1427"/>
      <c r="AD255" s="1262"/>
      <c r="AE255" s="1401"/>
      <c r="AF255" s="1402"/>
      <c r="AG255" s="1402"/>
      <c r="AH255" s="1464"/>
      <c r="AI255" s="1254"/>
      <c r="AJ255" s="1459"/>
      <c r="AK255" s="1459"/>
      <c r="AL255" s="1459"/>
      <c r="AM255" s="1459"/>
      <c r="AN255" s="1459"/>
      <c r="AO255" s="709"/>
      <c r="AP255" s="1426"/>
      <c r="AQ255" s="1288"/>
      <c r="AR255" s="1393"/>
      <c r="AS255" s="1186"/>
      <c r="AT255" s="1186"/>
      <c r="AU255" s="1464"/>
      <c r="AV255" s="1285"/>
      <c r="AW255" s="1459"/>
      <c r="AX255" s="1459"/>
      <c r="AY255" s="1459"/>
      <c r="AZ255" s="1459"/>
      <c r="BA255" s="1459"/>
      <c r="BB255" s="653"/>
      <c r="BC255" s="1474"/>
      <c r="BD255" s="1276"/>
      <c r="BE255" s="1277"/>
      <c r="BF255" s="1186"/>
      <c r="BG255" s="1186"/>
      <c r="BH255" s="1186"/>
      <c r="BI255" s="1270"/>
      <c r="BJ255" s="1472"/>
      <c r="BK255" s="1472"/>
      <c r="BL255" s="609">
        <f t="shared" si="100"/>
        <v>24552864.98870622</v>
      </c>
      <c r="BM255" s="609">
        <v>25000000</v>
      </c>
      <c r="BN255" s="609">
        <v>15500000</v>
      </c>
      <c r="BP255" s="1580"/>
      <c r="BQ255" s="1507"/>
      <c r="BR255" s="1508"/>
      <c r="BS255" s="1482"/>
      <c r="BT255" s="1402"/>
      <c r="BU255" s="1402"/>
      <c r="BV255" s="1103"/>
    </row>
    <row r="256" spans="1:74" s="611" customFormat="1" ht="50.15" customHeight="1">
      <c r="A256" s="585"/>
      <c r="B256" s="1106"/>
      <c r="C256" s="1108"/>
      <c r="D256" s="1110"/>
      <c r="E256" s="1110"/>
      <c r="F256" s="1110"/>
      <c r="G256" s="1457"/>
      <c r="H256" s="1143"/>
      <c r="I256" s="1145"/>
      <c r="J256" s="1145"/>
      <c r="K256" s="1143"/>
      <c r="L256" s="1143"/>
      <c r="M256" s="1136"/>
      <c r="N256" s="1136"/>
      <c r="O256" s="1468"/>
      <c r="P256" s="1468"/>
      <c r="Q256" s="1468"/>
      <c r="R256" s="1471"/>
      <c r="S256" s="1141"/>
      <c r="T256" s="1128"/>
      <c r="U256" s="1201"/>
      <c r="V256" s="613" t="s">
        <v>1385</v>
      </c>
      <c r="W256" s="614">
        <v>56414000</v>
      </c>
      <c r="X256" s="1213"/>
      <c r="Y256" s="1213"/>
      <c r="Z256" s="1213"/>
      <c r="AA256" s="1215"/>
      <c r="AB256" s="615"/>
      <c r="AC256" s="1134"/>
      <c r="AD256" s="1165"/>
      <c r="AE256" s="1167"/>
      <c r="AF256" s="1462"/>
      <c r="AG256" s="1462"/>
      <c r="AH256" s="1465"/>
      <c r="AI256" s="1255"/>
      <c r="AJ256" s="1460"/>
      <c r="AK256" s="1460"/>
      <c r="AL256" s="1460"/>
      <c r="AM256" s="1460"/>
      <c r="AN256" s="1460"/>
      <c r="AO256" s="709"/>
      <c r="AP256" s="1163"/>
      <c r="AQ256" s="1151"/>
      <c r="AR256" s="1153"/>
      <c r="AS256" s="1477"/>
      <c r="AT256" s="1477"/>
      <c r="AU256" s="1465"/>
      <c r="AV256" s="1286"/>
      <c r="AW256" s="1460"/>
      <c r="AX256" s="1460"/>
      <c r="AY256" s="1460"/>
      <c r="AZ256" s="1460"/>
      <c r="BA256" s="1460"/>
      <c r="BB256" s="653"/>
      <c r="BC256" s="1475"/>
      <c r="BD256" s="1183"/>
      <c r="BE256" s="1185"/>
      <c r="BF256" s="1155"/>
      <c r="BG256" s="1155"/>
      <c r="BH256" s="1155"/>
      <c r="BI256" s="1190"/>
      <c r="BJ256" s="1450"/>
      <c r="BK256" s="1450"/>
      <c r="BL256" s="609">
        <f t="shared" si="100"/>
        <v>56414000</v>
      </c>
      <c r="BM256" s="609">
        <v>56414000</v>
      </c>
      <c r="BN256" s="609">
        <v>35478240</v>
      </c>
      <c r="BP256" s="1581"/>
      <c r="BQ256" s="1494"/>
      <c r="BR256" s="1496"/>
      <c r="BS256" s="1479"/>
      <c r="BT256" s="1169"/>
      <c r="BU256" s="1169"/>
      <c r="BV256" s="1104"/>
    </row>
    <row r="257" spans="1:74" s="611" customFormat="1" ht="50.15" customHeight="1">
      <c r="A257" s="585"/>
      <c r="B257" s="1105" t="s">
        <v>1920</v>
      </c>
      <c r="C257" s="1107" t="s">
        <v>2074</v>
      </c>
      <c r="D257" s="1109" t="s">
        <v>133</v>
      </c>
      <c r="E257" s="1109" t="s">
        <v>2075</v>
      </c>
      <c r="F257" s="1109" t="s">
        <v>83</v>
      </c>
      <c r="G257" s="1180">
        <v>0.3</v>
      </c>
      <c r="H257" s="1142" t="s">
        <v>2076</v>
      </c>
      <c r="I257" s="1144" t="s">
        <v>85</v>
      </c>
      <c r="J257" s="1144" t="s">
        <v>86</v>
      </c>
      <c r="K257" s="1142" t="s">
        <v>2077</v>
      </c>
      <c r="L257" s="1142" t="s">
        <v>2078</v>
      </c>
      <c r="M257" s="1135">
        <v>45689</v>
      </c>
      <c r="N257" s="1135" t="s">
        <v>156</v>
      </c>
      <c r="O257" s="1172">
        <v>0.05</v>
      </c>
      <c r="P257" s="1172">
        <v>0.25</v>
      </c>
      <c r="Q257" s="1172">
        <v>0.3</v>
      </c>
      <c r="R257" s="1174">
        <v>0.3</v>
      </c>
      <c r="S257" s="1141" t="s">
        <v>90</v>
      </c>
      <c r="T257" s="1128">
        <v>19836616</v>
      </c>
      <c r="U257" s="612" t="s">
        <v>1016</v>
      </c>
      <c r="V257" s="613" t="s">
        <v>1373</v>
      </c>
      <c r="W257" s="614">
        <v>117117015</v>
      </c>
      <c r="X257" s="1212" t="s">
        <v>138</v>
      </c>
      <c r="Y257" s="1212" t="s">
        <v>91</v>
      </c>
      <c r="Z257" s="1212" t="s">
        <v>139</v>
      </c>
      <c r="AA257" s="1214" t="s">
        <v>91</v>
      </c>
      <c r="AB257" s="615"/>
      <c r="AC257" s="1176">
        <v>0.05</v>
      </c>
      <c r="AD257" s="1164">
        <v>1</v>
      </c>
      <c r="AE257" s="1263" t="s">
        <v>95</v>
      </c>
      <c r="AF257" s="1292" t="s">
        <v>2079</v>
      </c>
      <c r="AG257" s="1292" t="s">
        <v>2080</v>
      </c>
      <c r="AH257" s="1250" t="s">
        <v>91</v>
      </c>
      <c r="AI257" s="1253" t="s">
        <v>98</v>
      </c>
      <c r="AJ257" s="1256">
        <v>19836616</v>
      </c>
      <c r="AK257" s="1256">
        <v>4959154</v>
      </c>
      <c r="AL257" s="1256">
        <v>44993474</v>
      </c>
      <c r="AM257" s="1256">
        <v>40993281</v>
      </c>
      <c r="AN257" s="1256">
        <v>254651.67</v>
      </c>
      <c r="AO257" s="709"/>
      <c r="AP257" s="1191">
        <v>0.2</v>
      </c>
      <c r="AQ257" s="1150">
        <v>0.8</v>
      </c>
      <c r="AR257" s="1289" t="s">
        <v>686</v>
      </c>
      <c r="AS257" s="1278" t="s">
        <v>2081</v>
      </c>
      <c r="AT257" s="1278" t="s">
        <v>2082</v>
      </c>
      <c r="AU257" s="1281" t="s">
        <v>2083</v>
      </c>
      <c r="AV257" s="1284" t="s">
        <v>98</v>
      </c>
      <c r="AW257" s="1256">
        <v>19836616</v>
      </c>
      <c r="AX257" s="1256">
        <v>4959154</v>
      </c>
      <c r="AY257" s="1256">
        <v>44993474</v>
      </c>
      <c r="AZ257" s="1256">
        <v>40993281</v>
      </c>
      <c r="BA257" s="1256">
        <v>11235799</v>
      </c>
      <c r="BB257" s="794"/>
      <c r="BC257" s="1195">
        <v>0.24</v>
      </c>
      <c r="BD257" s="1182">
        <v>0.8</v>
      </c>
      <c r="BE257" s="1184" t="s">
        <v>686</v>
      </c>
      <c r="BF257" s="1154" t="s">
        <v>2084</v>
      </c>
      <c r="BG257" s="1154" t="s">
        <v>2085</v>
      </c>
      <c r="BH257" s="1154" t="s">
        <v>2086</v>
      </c>
      <c r="BI257" s="1189" t="s">
        <v>98</v>
      </c>
      <c r="BJ257" s="1449">
        <v>19836616</v>
      </c>
      <c r="BK257" s="1449">
        <v>14877462</v>
      </c>
      <c r="BL257" s="609">
        <f t="shared" si="100"/>
        <v>117117015</v>
      </c>
      <c r="BM257" s="609">
        <v>114202015</v>
      </c>
      <c r="BN257" s="609">
        <v>74688173.5</v>
      </c>
      <c r="BP257" s="1199">
        <v>0.3</v>
      </c>
      <c r="BQ257" s="1547">
        <f t="shared" ref="BQ257" si="141">+IF(BP257=0,"No Aplica",IF(BP257/R257&gt;=100%,100%,BP257/R257))</f>
        <v>1</v>
      </c>
      <c r="BR257" s="1489" t="str">
        <f t="shared" ref="BR257" si="142">IF(ISTEXT(BQ257),"No reporta avance en el periodo",IF(BQ257&lt;=69%,"Avance insuficiente",IF(BQ257&gt;95%,"Avance satisfactorio",IF(BQ257&gt;70%,"Avance suficiente",IF(BQ257&lt;94%,"Avance suficiente",0)))))</f>
        <v>Avance satisfactorio</v>
      </c>
      <c r="BS257" s="1478" t="s">
        <v>2087</v>
      </c>
      <c r="BT257" s="1478" t="s">
        <v>2088</v>
      </c>
      <c r="BU257" s="1478" t="s">
        <v>91</v>
      </c>
      <c r="BV257" s="1102" t="str">
        <f t="shared" ref="BV257" si="143">IF(BP257&lt;1%,"Sin iniciar",IF(BP257&gt;=G257,"Terminado","En gestión"))</f>
        <v>Terminado</v>
      </c>
    </row>
    <row r="258" spans="1:74" s="611" customFormat="1" ht="50.15" customHeight="1">
      <c r="A258" s="585"/>
      <c r="B258" s="1301"/>
      <c r="C258" s="1246"/>
      <c r="D258" s="1302"/>
      <c r="E258" s="1302"/>
      <c r="F258" s="1302"/>
      <c r="G258" s="1451"/>
      <c r="H258" s="1306"/>
      <c r="I258" s="1307"/>
      <c r="J258" s="1307"/>
      <c r="K258" s="1306"/>
      <c r="L258" s="1306"/>
      <c r="M258" s="1303"/>
      <c r="N258" s="1303"/>
      <c r="O258" s="1304"/>
      <c r="P258" s="1304"/>
      <c r="Q258" s="1304"/>
      <c r="R258" s="1305"/>
      <c r="S258" s="1141"/>
      <c r="T258" s="1128"/>
      <c r="U258" s="1201" t="s">
        <v>1460</v>
      </c>
      <c r="V258" s="613" t="s">
        <v>1370</v>
      </c>
      <c r="W258" s="614">
        <v>29514800</v>
      </c>
      <c r="X258" s="1259"/>
      <c r="Y258" s="1259"/>
      <c r="Z258" s="1259"/>
      <c r="AA258" s="1260"/>
      <c r="AB258" s="615"/>
      <c r="AC258" s="1261"/>
      <c r="AD258" s="1262"/>
      <c r="AE258" s="1264"/>
      <c r="AF258" s="1293"/>
      <c r="AG258" s="1293"/>
      <c r="AH258" s="1251"/>
      <c r="AI258" s="1254"/>
      <c r="AJ258" s="1257"/>
      <c r="AK258" s="1257"/>
      <c r="AL258" s="1257"/>
      <c r="AM258" s="1257"/>
      <c r="AN258" s="1257"/>
      <c r="AO258" s="709"/>
      <c r="AP258" s="1287"/>
      <c r="AQ258" s="1288"/>
      <c r="AR258" s="1290"/>
      <c r="AS258" s="1279"/>
      <c r="AT258" s="1279"/>
      <c r="AU258" s="1282"/>
      <c r="AV258" s="1285"/>
      <c r="AW258" s="1257"/>
      <c r="AX258" s="1257"/>
      <c r="AY258" s="1257"/>
      <c r="AZ258" s="1257"/>
      <c r="BA258" s="1257"/>
      <c r="BB258" s="794"/>
      <c r="BC258" s="1275"/>
      <c r="BD258" s="1276"/>
      <c r="BE258" s="1277"/>
      <c r="BF258" s="1186"/>
      <c r="BG258" s="1186"/>
      <c r="BH258" s="1186"/>
      <c r="BI258" s="1270"/>
      <c r="BJ258" s="1472"/>
      <c r="BK258" s="1472"/>
      <c r="BL258" s="609">
        <f t="shared" si="100"/>
        <v>29514800</v>
      </c>
      <c r="BM258" s="609">
        <v>29514800</v>
      </c>
      <c r="BN258" s="609">
        <v>18102410.5</v>
      </c>
      <c r="BP258" s="1506"/>
      <c r="BQ258" s="1507"/>
      <c r="BR258" s="1508"/>
      <c r="BS258" s="1482"/>
      <c r="BT258" s="1482"/>
      <c r="BU258" s="1482"/>
      <c r="BV258" s="1103"/>
    </row>
    <row r="259" spans="1:74" s="611" customFormat="1" ht="50.15" customHeight="1">
      <c r="A259" s="585"/>
      <c r="B259" s="1106"/>
      <c r="C259" s="1108"/>
      <c r="D259" s="1110"/>
      <c r="E259" s="1110"/>
      <c r="F259" s="1110"/>
      <c r="G259" s="1181"/>
      <c r="H259" s="1143"/>
      <c r="I259" s="1145"/>
      <c r="J259" s="1145"/>
      <c r="K259" s="1143"/>
      <c r="L259" s="1143"/>
      <c r="M259" s="1136"/>
      <c r="N259" s="1136"/>
      <c r="O259" s="1173"/>
      <c r="P259" s="1173"/>
      <c r="Q259" s="1173"/>
      <c r="R259" s="1175"/>
      <c r="S259" s="1141"/>
      <c r="T259" s="1128"/>
      <c r="U259" s="1201"/>
      <c r="V259" s="613" t="s">
        <v>1274</v>
      </c>
      <c r="W259" s="614">
        <v>24552864.98870622</v>
      </c>
      <c r="X259" s="1213"/>
      <c r="Y259" s="1213"/>
      <c r="Z259" s="1213"/>
      <c r="AA259" s="1215"/>
      <c r="AB259" s="615"/>
      <c r="AC259" s="1177"/>
      <c r="AD259" s="1165"/>
      <c r="AE259" s="1265"/>
      <c r="AF259" s="1294"/>
      <c r="AG259" s="1294"/>
      <c r="AH259" s="1252"/>
      <c r="AI259" s="1255"/>
      <c r="AJ259" s="1258"/>
      <c r="AK259" s="1258"/>
      <c r="AL259" s="1258"/>
      <c r="AM259" s="1258"/>
      <c r="AN259" s="1258"/>
      <c r="AO259" s="709"/>
      <c r="AP259" s="1192"/>
      <c r="AQ259" s="1151"/>
      <c r="AR259" s="1291"/>
      <c r="AS259" s="1280"/>
      <c r="AT259" s="1280"/>
      <c r="AU259" s="1283"/>
      <c r="AV259" s="1286"/>
      <c r="AW259" s="1258"/>
      <c r="AX259" s="1258"/>
      <c r="AY259" s="1258"/>
      <c r="AZ259" s="1258"/>
      <c r="BA259" s="1258"/>
      <c r="BB259" s="794"/>
      <c r="BC259" s="1196"/>
      <c r="BD259" s="1183"/>
      <c r="BE259" s="1185"/>
      <c r="BF259" s="1155"/>
      <c r="BG259" s="1155"/>
      <c r="BH259" s="1155"/>
      <c r="BI259" s="1190"/>
      <c r="BJ259" s="1450"/>
      <c r="BK259" s="1450"/>
      <c r="BL259" s="609">
        <f t="shared" si="100"/>
        <v>24552864.98870622</v>
      </c>
      <c r="BM259" s="609">
        <v>25000000</v>
      </c>
      <c r="BN259" s="609">
        <v>15500000</v>
      </c>
      <c r="BP259" s="1200"/>
      <c r="BQ259" s="1494"/>
      <c r="BR259" s="1496"/>
      <c r="BS259" s="1479"/>
      <c r="BT259" s="1479"/>
      <c r="BU259" s="1479"/>
      <c r="BV259" s="1104"/>
    </row>
    <row r="260" spans="1:74" s="611" customFormat="1" ht="50.15" customHeight="1">
      <c r="A260" s="585"/>
      <c r="B260" s="586" t="s">
        <v>1920</v>
      </c>
      <c r="C260" s="587" t="s">
        <v>2089</v>
      </c>
      <c r="D260" s="588" t="s">
        <v>133</v>
      </c>
      <c r="E260" s="589" t="s">
        <v>1965</v>
      </c>
      <c r="F260" s="588" t="s">
        <v>290</v>
      </c>
      <c r="G260" s="590">
        <v>1</v>
      </c>
      <c r="H260" s="591" t="s">
        <v>2090</v>
      </c>
      <c r="I260" s="592" t="s">
        <v>85</v>
      </c>
      <c r="J260" s="592" t="s">
        <v>86</v>
      </c>
      <c r="K260" s="593" t="s">
        <v>2091</v>
      </c>
      <c r="L260" s="795" t="s">
        <v>2092</v>
      </c>
      <c r="M260" s="594">
        <v>45748</v>
      </c>
      <c r="N260" s="594" t="s">
        <v>156</v>
      </c>
      <c r="O260" s="596">
        <v>0</v>
      </c>
      <c r="P260" s="596">
        <v>0.3</v>
      </c>
      <c r="Q260" s="596">
        <v>0.6</v>
      </c>
      <c r="R260" s="597">
        <v>1</v>
      </c>
      <c r="S260" s="592" t="s">
        <v>90</v>
      </c>
      <c r="T260" s="598">
        <v>25919694</v>
      </c>
      <c r="U260" s="612" t="s">
        <v>1369</v>
      </c>
      <c r="V260" s="613" t="s">
        <v>1385</v>
      </c>
      <c r="W260" s="614">
        <v>40250000</v>
      </c>
      <c r="X260" s="308" t="s">
        <v>138</v>
      </c>
      <c r="Y260" s="308" t="s">
        <v>91</v>
      </c>
      <c r="Z260" s="308" t="s">
        <v>139</v>
      </c>
      <c r="AA260" s="332" t="s">
        <v>91</v>
      </c>
      <c r="AB260" s="615"/>
      <c r="AC260" s="112"/>
      <c r="AD260" s="602" t="s">
        <v>101</v>
      </c>
      <c r="AE260" s="241" t="s">
        <v>102</v>
      </c>
      <c r="AF260" s="378" t="s">
        <v>315</v>
      </c>
      <c r="AG260" s="378" t="s">
        <v>91</v>
      </c>
      <c r="AH260" s="292" t="s">
        <v>91</v>
      </c>
      <c r="AI260" s="80" t="s">
        <v>141</v>
      </c>
      <c r="AJ260" s="293">
        <v>0</v>
      </c>
      <c r="AK260" s="293">
        <v>0</v>
      </c>
      <c r="AL260" s="353">
        <v>115753500</v>
      </c>
      <c r="AM260" s="353">
        <v>115753500</v>
      </c>
      <c r="AN260" s="353">
        <v>3652460</v>
      </c>
      <c r="AO260" s="709"/>
      <c r="AP260" s="984">
        <v>0.3</v>
      </c>
      <c r="AQ260" s="972">
        <v>1</v>
      </c>
      <c r="AR260" s="973" t="s">
        <v>95</v>
      </c>
      <c r="AS260" s="982" t="s">
        <v>2093</v>
      </c>
      <c r="AT260" s="983" t="s">
        <v>2094</v>
      </c>
      <c r="AU260" s="974" t="s">
        <v>91</v>
      </c>
      <c r="AV260" s="975" t="s">
        <v>98</v>
      </c>
      <c r="AW260" s="330">
        <v>25919694</v>
      </c>
      <c r="AX260" s="316">
        <v>8639898</v>
      </c>
      <c r="AY260" s="403">
        <v>115753500</v>
      </c>
      <c r="AZ260" s="404">
        <v>115753500</v>
      </c>
      <c r="BA260" s="405">
        <v>39727260</v>
      </c>
      <c r="BB260" s="603"/>
      <c r="BC260" s="926">
        <v>0.6</v>
      </c>
      <c r="BD260" s="927">
        <v>1</v>
      </c>
      <c r="BE260" s="928" t="s">
        <v>95</v>
      </c>
      <c r="BF260" s="930" t="s">
        <v>2095</v>
      </c>
      <c r="BG260" s="930" t="s">
        <v>2096</v>
      </c>
      <c r="BH260" s="930" t="s">
        <v>91</v>
      </c>
      <c r="BI260" s="932" t="s">
        <v>98</v>
      </c>
      <c r="BJ260" s="791">
        <v>25919694</v>
      </c>
      <c r="BK260" s="792">
        <v>19439770</v>
      </c>
      <c r="BL260" s="609">
        <f t="shared" si="100"/>
        <v>40250000</v>
      </c>
      <c r="BM260" s="609">
        <v>40250000</v>
      </c>
      <c r="BN260" s="609">
        <v>23683333.5</v>
      </c>
      <c r="BP260" s="98">
        <v>1</v>
      </c>
      <c r="BQ260" s="1039">
        <f t="shared" ref="BQ260:BQ261" si="144">+IF(BP260=0,"No Aplica",IF(BP260/R260&gt;=100%,100%,BP260/R260))</f>
        <v>1</v>
      </c>
      <c r="BR260" s="78" t="str">
        <f t="shared" ref="BR260:BR261" si="145">IF(ISTEXT(BQ260),"No reporta avance en el periodo",IF(BQ260&lt;=69%,"Avance insuficiente",IF(BQ260&gt;95%,"Avance satisfactorio",IF(BQ260&gt;70%,"Avance suficiente",IF(BQ260&lt;94%,"Avance suficiente",0)))))</f>
        <v>Avance satisfactorio</v>
      </c>
      <c r="BS260" s="145" t="s">
        <v>2097</v>
      </c>
      <c r="BT260" s="375" t="s">
        <v>2098</v>
      </c>
      <c r="BU260" s="375" t="s">
        <v>91</v>
      </c>
      <c r="BV260" s="80" t="str">
        <f t="shared" ref="BV260:BV261" si="146">IF(BP260&lt;1%,"Sin iniciar",IF(BP260&gt;=G260,"Terminado","En gestión"))</f>
        <v>Terminado</v>
      </c>
    </row>
    <row r="261" spans="1:74" s="611" customFormat="1" ht="50.15" customHeight="1">
      <c r="A261" s="585"/>
      <c r="B261" s="586" t="s">
        <v>1920</v>
      </c>
      <c r="C261" s="587" t="s">
        <v>2099</v>
      </c>
      <c r="D261" s="588" t="s">
        <v>81</v>
      </c>
      <c r="E261" s="589" t="s">
        <v>277</v>
      </c>
      <c r="F261" s="588" t="s">
        <v>2100</v>
      </c>
      <c r="G261" s="754">
        <v>1</v>
      </c>
      <c r="H261" s="757" t="s">
        <v>2101</v>
      </c>
      <c r="I261" s="592" t="s">
        <v>85</v>
      </c>
      <c r="J261" s="592" t="s">
        <v>86</v>
      </c>
      <c r="K261" s="593" t="s">
        <v>2102</v>
      </c>
      <c r="L261" s="593" t="s">
        <v>2103</v>
      </c>
      <c r="M261" s="594">
        <v>45748</v>
      </c>
      <c r="N261" s="594" t="s">
        <v>156</v>
      </c>
      <c r="O261" s="796">
        <v>0</v>
      </c>
      <c r="P261" s="797">
        <v>0.33</v>
      </c>
      <c r="Q261" s="797">
        <v>0.66</v>
      </c>
      <c r="R261" s="798">
        <v>1</v>
      </c>
      <c r="S261" s="592" t="s">
        <v>90</v>
      </c>
      <c r="T261" s="762">
        <v>50000000</v>
      </c>
      <c r="U261" s="599" t="s">
        <v>91</v>
      </c>
      <c r="V261" s="599" t="s">
        <v>91</v>
      </c>
      <c r="W261" s="600">
        <v>0</v>
      </c>
      <c r="X261" s="828" t="s">
        <v>138</v>
      </c>
      <c r="Y261" s="829" t="s">
        <v>91</v>
      </c>
      <c r="Z261" s="829" t="s">
        <v>139</v>
      </c>
      <c r="AA261" s="830" t="s">
        <v>91</v>
      </c>
      <c r="AB261" s="601"/>
      <c r="AC261" s="112"/>
      <c r="AD261" s="602" t="s">
        <v>101</v>
      </c>
      <c r="AE261" s="241" t="s">
        <v>102</v>
      </c>
      <c r="AF261" s="378" t="s">
        <v>315</v>
      </c>
      <c r="AG261" s="378" t="s">
        <v>91</v>
      </c>
      <c r="AH261" s="292" t="s">
        <v>91</v>
      </c>
      <c r="AI261" s="80" t="s">
        <v>141</v>
      </c>
      <c r="AJ261" s="293">
        <v>0</v>
      </c>
      <c r="AK261" s="293">
        <v>0</v>
      </c>
      <c r="AL261" s="353">
        <v>83810000</v>
      </c>
      <c r="AM261" s="353" t="s">
        <v>781</v>
      </c>
      <c r="AN261" s="353" t="s">
        <v>781</v>
      </c>
      <c r="AO261" s="719"/>
      <c r="AP261" s="984">
        <v>0.33</v>
      </c>
      <c r="AQ261" s="972">
        <v>1</v>
      </c>
      <c r="AR261" s="973" t="s">
        <v>95</v>
      </c>
      <c r="AS261" s="982" t="s">
        <v>2104</v>
      </c>
      <c r="AT261" s="983" t="s">
        <v>2105</v>
      </c>
      <c r="AU261" s="974" t="s">
        <v>91</v>
      </c>
      <c r="AV261" s="975" t="s">
        <v>98</v>
      </c>
      <c r="AW261" s="330">
        <v>50000000</v>
      </c>
      <c r="AX261" s="330">
        <v>16666666.666666666</v>
      </c>
      <c r="AY261" s="403">
        <v>83810000</v>
      </c>
      <c r="AZ261" s="404">
        <v>62400000</v>
      </c>
      <c r="BA261" s="405">
        <v>6240000</v>
      </c>
      <c r="BB261" s="603"/>
      <c r="BC261" s="926">
        <v>0.66</v>
      </c>
      <c r="BD261" s="927">
        <v>1</v>
      </c>
      <c r="BE261" s="928" t="s">
        <v>95</v>
      </c>
      <c r="BF261" s="930" t="s">
        <v>2106</v>
      </c>
      <c r="BG261" s="930" t="s">
        <v>2107</v>
      </c>
      <c r="BH261" s="930" t="s">
        <v>91</v>
      </c>
      <c r="BI261" s="932" t="s">
        <v>98</v>
      </c>
      <c r="BJ261" s="791">
        <v>50000000</v>
      </c>
      <c r="BK261" s="792">
        <v>37500000</v>
      </c>
      <c r="BL261" s="609">
        <f t="shared" si="100"/>
        <v>0</v>
      </c>
      <c r="BM261" s="609">
        <v>0</v>
      </c>
      <c r="BN261" s="609">
        <v>0</v>
      </c>
      <c r="BP261" s="98">
        <v>1</v>
      </c>
      <c r="BQ261" s="1039">
        <f t="shared" si="144"/>
        <v>1</v>
      </c>
      <c r="BR261" s="78" t="str">
        <f t="shared" si="145"/>
        <v>Avance satisfactorio</v>
      </c>
      <c r="BS261" s="145" t="s">
        <v>2108</v>
      </c>
      <c r="BT261" s="375" t="s">
        <v>2109</v>
      </c>
      <c r="BU261" s="375" t="s">
        <v>91</v>
      </c>
      <c r="BV261" s="80" t="str">
        <f t="shared" si="146"/>
        <v>Terminado</v>
      </c>
    </row>
    <row r="262" spans="1:74" s="611" customFormat="1" ht="50.15" customHeight="1">
      <c r="A262" s="585"/>
      <c r="B262" s="629" t="s">
        <v>2110</v>
      </c>
      <c r="C262" s="587" t="s">
        <v>2111</v>
      </c>
      <c r="D262" s="630" t="s">
        <v>254</v>
      </c>
      <c r="E262" s="631" t="s">
        <v>277</v>
      </c>
      <c r="F262" s="630" t="s">
        <v>83</v>
      </c>
      <c r="G262" s="666">
        <v>1</v>
      </c>
      <c r="H262" s="630" t="s">
        <v>2112</v>
      </c>
      <c r="I262" s="633" t="s">
        <v>85</v>
      </c>
      <c r="J262" s="633" t="s">
        <v>86</v>
      </c>
      <c r="K262" s="634" t="s">
        <v>2113</v>
      </c>
      <c r="L262" s="634" t="s">
        <v>2114</v>
      </c>
      <c r="M262" s="635" t="s">
        <v>89</v>
      </c>
      <c r="N262" s="635" t="s">
        <v>156</v>
      </c>
      <c r="O262" s="656">
        <v>0.05</v>
      </c>
      <c r="P262" s="656">
        <v>0.3</v>
      </c>
      <c r="Q262" s="656">
        <v>0.6</v>
      </c>
      <c r="R262" s="657">
        <v>1</v>
      </c>
      <c r="S262" s="633" t="s">
        <v>90</v>
      </c>
      <c r="T262" s="638">
        <v>55581378</v>
      </c>
      <c r="U262" s="639" t="s">
        <v>157</v>
      </c>
      <c r="V262" s="640" t="s">
        <v>266</v>
      </c>
      <c r="W262" s="641">
        <v>110000000.90000001</v>
      </c>
      <c r="X262" s="308" t="s">
        <v>243</v>
      </c>
      <c r="Y262" s="308" t="s">
        <v>91</v>
      </c>
      <c r="Z262" s="308" t="s">
        <v>93</v>
      </c>
      <c r="AA262" s="332" t="s">
        <v>91</v>
      </c>
      <c r="AB262" s="615"/>
      <c r="AC262" s="144">
        <v>0.15</v>
      </c>
      <c r="AD262" s="602">
        <v>1</v>
      </c>
      <c r="AE262" s="241" t="s">
        <v>95</v>
      </c>
      <c r="AF262" s="145" t="s">
        <v>2115</v>
      </c>
      <c r="AG262" s="145" t="s">
        <v>2116</v>
      </c>
      <c r="AH262" s="242" t="s">
        <v>91</v>
      </c>
      <c r="AI262" s="80" t="s">
        <v>98</v>
      </c>
      <c r="AJ262" s="257">
        <v>55581378</v>
      </c>
      <c r="AK262" s="257">
        <v>13895344.5</v>
      </c>
      <c r="AL262" s="155" t="s">
        <v>780</v>
      </c>
      <c r="AM262" s="155" t="s">
        <v>780</v>
      </c>
      <c r="AN262" s="155" t="s">
        <v>780</v>
      </c>
      <c r="AO262" s="719"/>
      <c r="AP262" s="971">
        <v>0.5</v>
      </c>
      <c r="AQ262" s="972">
        <v>1</v>
      </c>
      <c r="AR262" s="973" t="s">
        <v>95</v>
      </c>
      <c r="AS262" s="974" t="s">
        <v>2117</v>
      </c>
      <c r="AT262" s="1018" t="s">
        <v>2118</v>
      </c>
      <c r="AU262" s="974" t="s">
        <v>91</v>
      </c>
      <c r="AV262" s="975" t="s">
        <v>98</v>
      </c>
      <c r="AW262" s="330">
        <v>55581378</v>
      </c>
      <c r="AX262" s="330">
        <v>13895345</v>
      </c>
      <c r="AY262" s="330">
        <v>0</v>
      </c>
      <c r="AZ262" s="330">
        <v>0</v>
      </c>
      <c r="BA262" s="330">
        <v>0</v>
      </c>
      <c r="BB262" s="603"/>
      <c r="BC262" s="926">
        <v>0.85</v>
      </c>
      <c r="BD262" s="927">
        <v>1</v>
      </c>
      <c r="BE262" s="928" t="s">
        <v>95</v>
      </c>
      <c r="BF262" s="930" t="s">
        <v>2119</v>
      </c>
      <c r="BG262" s="930" t="s">
        <v>2120</v>
      </c>
      <c r="BH262" s="930" t="s">
        <v>91</v>
      </c>
      <c r="BI262" s="932" t="s">
        <v>98</v>
      </c>
      <c r="BJ262" s="643">
        <v>55581378</v>
      </c>
      <c r="BK262" s="644">
        <v>13895345</v>
      </c>
      <c r="BL262" s="609">
        <f t="shared" si="100"/>
        <v>110000000.90000001</v>
      </c>
      <c r="BM262" s="609">
        <v>110000000</v>
      </c>
      <c r="BN262" s="609">
        <v>83000000</v>
      </c>
      <c r="BP262" s="98">
        <v>1</v>
      </c>
      <c r="BQ262" s="1039">
        <f>+IF($BP262=0,"No Aplica",IF($BP262/$R262&gt;=100%,100%,$BP262/$R262))</f>
        <v>1</v>
      </c>
      <c r="BR262" s="78" t="str">
        <f>IF(ISTEXT(BQ262),"No reporta avance en el periodo",IF(BQ262&lt;=69%,"Avance insuficiente",IF(BQ262&gt;95%,"Avance satisfactorio",IF(BQ262&gt;70%,"Avance suficiente",IF(BQ262&lt;94%,"Avance suficiente",0)))))</f>
        <v>Avance satisfactorio</v>
      </c>
      <c r="BS262" s="375" t="s">
        <v>2121</v>
      </c>
      <c r="BT262" s="1058" t="s">
        <v>2122</v>
      </c>
      <c r="BU262" s="375" t="s">
        <v>91</v>
      </c>
      <c r="BV262" s="80" t="str">
        <f>IF($BP262&lt;1%,"Sin iniciar",IF($BP262&gt;=$G262,"Terminado","En gestión"))</f>
        <v>Terminado</v>
      </c>
    </row>
    <row r="263" spans="1:74" s="611" customFormat="1" ht="50.15" customHeight="1">
      <c r="A263" s="585"/>
      <c r="B263" s="629" t="s">
        <v>2110</v>
      </c>
      <c r="C263" s="587" t="s">
        <v>2123</v>
      </c>
      <c r="D263" s="630" t="s">
        <v>133</v>
      </c>
      <c r="E263" s="631" t="s">
        <v>277</v>
      </c>
      <c r="F263" s="630" t="s">
        <v>83</v>
      </c>
      <c r="G263" s="666">
        <v>1</v>
      </c>
      <c r="H263" s="630" t="s">
        <v>2124</v>
      </c>
      <c r="I263" s="633" t="s">
        <v>85</v>
      </c>
      <c r="J263" s="633" t="s">
        <v>86</v>
      </c>
      <c r="K263" s="634" t="s">
        <v>2125</v>
      </c>
      <c r="L263" s="634" t="s">
        <v>2126</v>
      </c>
      <c r="M263" s="635">
        <v>45667</v>
      </c>
      <c r="N263" s="635" t="s">
        <v>156</v>
      </c>
      <c r="O263" s="656">
        <v>0.05</v>
      </c>
      <c r="P263" s="656">
        <v>0.3</v>
      </c>
      <c r="Q263" s="656">
        <v>0.6</v>
      </c>
      <c r="R263" s="657">
        <v>1</v>
      </c>
      <c r="S263" s="633" t="s">
        <v>90</v>
      </c>
      <c r="T263" s="638">
        <v>26099668</v>
      </c>
      <c r="U263" s="639" t="s">
        <v>91</v>
      </c>
      <c r="V263" s="639" t="s">
        <v>91</v>
      </c>
      <c r="W263" s="659">
        <v>0</v>
      </c>
      <c r="X263" s="308" t="s">
        <v>138</v>
      </c>
      <c r="Y263" s="308" t="s">
        <v>91</v>
      </c>
      <c r="Z263" s="308" t="s">
        <v>139</v>
      </c>
      <c r="AA263" s="332" t="s">
        <v>91</v>
      </c>
      <c r="AB263" s="601"/>
      <c r="AC263" s="131"/>
      <c r="AD263" s="602">
        <v>0</v>
      </c>
      <c r="AE263" s="241" t="s">
        <v>887</v>
      </c>
      <c r="AF263" s="145" t="s">
        <v>2127</v>
      </c>
      <c r="AG263" s="145" t="s">
        <v>2128</v>
      </c>
      <c r="AH263" s="242" t="s">
        <v>91</v>
      </c>
      <c r="AI263" s="80" t="s">
        <v>98</v>
      </c>
      <c r="AJ263" s="257">
        <v>26099668</v>
      </c>
      <c r="AK263" s="257">
        <v>6524917</v>
      </c>
      <c r="AL263" s="155" t="s">
        <v>780</v>
      </c>
      <c r="AM263" s="155" t="s">
        <v>780</v>
      </c>
      <c r="AN263" s="155" t="s">
        <v>780</v>
      </c>
      <c r="AO263" s="709"/>
      <c r="AP263" s="971">
        <v>0.3</v>
      </c>
      <c r="AQ263" s="972">
        <v>1</v>
      </c>
      <c r="AR263" s="973" t="s">
        <v>95</v>
      </c>
      <c r="AS263" s="974" t="s">
        <v>2129</v>
      </c>
      <c r="AT263" s="1018" t="s">
        <v>2130</v>
      </c>
      <c r="AU263" s="974" t="s">
        <v>91</v>
      </c>
      <c r="AV263" s="975" t="s">
        <v>98</v>
      </c>
      <c r="AW263" s="330">
        <v>26099668</v>
      </c>
      <c r="AX263" s="330">
        <v>6524957</v>
      </c>
      <c r="AY263" s="330">
        <v>0</v>
      </c>
      <c r="AZ263" s="330">
        <v>0</v>
      </c>
      <c r="BA263" s="330">
        <v>0</v>
      </c>
      <c r="BB263" s="603"/>
      <c r="BC263" s="926">
        <v>0.7</v>
      </c>
      <c r="BD263" s="927">
        <v>1</v>
      </c>
      <c r="BE263" s="928" t="s">
        <v>95</v>
      </c>
      <c r="BF263" s="930" t="s">
        <v>2131</v>
      </c>
      <c r="BG263" s="930" t="s">
        <v>2132</v>
      </c>
      <c r="BH263" s="930" t="s">
        <v>91</v>
      </c>
      <c r="BI263" s="932" t="s">
        <v>98</v>
      </c>
      <c r="BJ263" s="643">
        <v>26099668</v>
      </c>
      <c r="BK263" s="644">
        <v>19574751</v>
      </c>
      <c r="BL263" s="609">
        <f t="shared" si="100"/>
        <v>0</v>
      </c>
      <c r="BM263" s="609">
        <v>0</v>
      </c>
      <c r="BN263" s="609">
        <v>0</v>
      </c>
      <c r="BP263" s="98">
        <v>1</v>
      </c>
      <c r="BQ263" s="1039">
        <f t="shared" ref="BQ263:BQ269" si="147">+IF($BP263=0,"No Aplica",IF($BP263/$R263&gt;=100%,100%,$BP263/$R263))</f>
        <v>1</v>
      </c>
      <c r="BR263" s="78" t="str">
        <f t="shared" ref="BR263:BR269" si="148">IF(ISTEXT(BQ263),"No reporta avance en el periodo",IF(BQ263&lt;=69%,"Avance insuficiente",IF(BQ263&gt;95%,"Avance satisfactorio",IF(BQ263&gt;70%,"Avance suficiente",IF(BQ263&lt;94%,"Avance suficiente",0)))))</f>
        <v>Avance satisfactorio</v>
      </c>
      <c r="BS263" s="375" t="s">
        <v>2133</v>
      </c>
      <c r="BT263" s="1057" t="s">
        <v>2134</v>
      </c>
      <c r="BU263" s="375" t="s">
        <v>91</v>
      </c>
      <c r="BV263" s="80" t="str">
        <f t="shared" ref="BV263" si="149">IF($BP263&lt;1%,"Sin iniciar",IF($BP263&gt;=$G263,"Terminado","En gestión"))</f>
        <v>Terminado</v>
      </c>
    </row>
    <row r="264" spans="1:74" s="611" customFormat="1" ht="50.15" customHeight="1">
      <c r="A264" s="585"/>
      <c r="B264" s="629" t="s">
        <v>2110</v>
      </c>
      <c r="C264" s="587" t="s">
        <v>2135</v>
      </c>
      <c r="D264" s="630" t="s">
        <v>254</v>
      </c>
      <c r="E264" s="631" t="s">
        <v>277</v>
      </c>
      <c r="F264" s="630" t="s">
        <v>83</v>
      </c>
      <c r="G264" s="688">
        <v>4</v>
      </c>
      <c r="H264" s="630" t="s">
        <v>2136</v>
      </c>
      <c r="I264" s="633" t="s">
        <v>85</v>
      </c>
      <c r="J264" s="633" t="s">
        <v>153</v>
      </c>
      <c r="K264" s="634" t="s">
        <v>2137</v>
      </c>
      <c r="L264" s="634" t="s">
        <v>2138</v>
      </c>
      <c r="M264" s="635">
        <v>45659</v>
      </c>
      <c r="N264" s="635" t="s">
        <v>156</v>
      </c>
      <c r="O264" s="636">
        <v>1</v>
      </c>
      <c r="P264" s="636">
        <v>2</v>
      </c>
      <c r="Q264" s="636">
        <v>3</v>
      </c>
      <c r="R264" s="637">
        <v>4</v>
      </c>
      <c r="S264" s="633" t="s">
        <v>90</v>
      </c>
      <c r="T264" s="638">
        <v>27040000</v>
      </c>
      <c r="U264" s="639" t="s">
        <v>157</v>
      </c>
      <c r="V264" s="640" t="s">
        <v>266</v>
      </c>
      <c r="W264" s="641">
        <v>128575000</v>
      </c>
      <c r="X264" s="308" t="s">
        <v>138</v>
      </c>
      <c r="Y264" s="308" t="s">
        <v>91</v>
      </c>
      <c r="Z264" s="308" t="s">
        <v>139</v>
      </c>
      <c r="AA264" s="332" t="s">
        <v>91</v>
      </c>
      <c r="AB264" s="615"/>
      <c r="AC264" s="113">
        <v>1</v>
      </c>
      <c r="AD264" s="602">
        <v>1</v>
      </c>
      <c r="AE264" s="241" t="s">
        <v>95</v>
      </c>
      <c r="AF264" s="145" t="s">
        <v>2139</v>
      </c>
      <c r="AG264" s="145" t="s">
        <v>2140</v>
      </c>
      <c r="AH264" s="242" t="s">
        <v>91</v>
      </c>
      <c r="AI264" s="80" t="s">
        <v>98</v>
      </c>
      <c r="AJ264" s="257">
        <v>27040000</v>
      </c>
      <c r="AK264" s="155">
        <v>6760000</v>
      </c>
      <c r="AL264" s="155" t="s">
        <v>780</v>
      </c>
      <c r="AM264" s="155" t="s">
        <v>780</v>
      </c>
      <c r="AN264" s="155" t="s">
        <v>780</v>
      </c>
      <c r="AO264" s="709"/>
      <c r="AP264" s="971"/>
      <c r="AQ264" s="972" t="s">
        <v>101</v>
      </c>
      <c r="AR264" s="973" t="s">
        <v>102</v>
      </c>
      <c r="AS264" s="1022" t="s">
        <v>2141</v>
      </c>
      <c r="AT264" s="1022" t="s">
        <v>2141</v>
      </c>
      <c r="AU264" s="974" t="s">
        <v>91</v>
      </c>
      <c r="AV264" s="975" t="s">
        <v>98</v>
      </c>
      <c r="AW264" s="406" t="s">
        <v>2141</v>
      </c>
      <c r="AX264" s="406" t="s">
        <v>2141</v>
      </c>
      <c r="AY264" s="330">
        <v>0</v>
      </c>
      <c r="AZ264" s="330">
        <v>0</v>
      </c>
      <c r="BA264" s="330">
        <v>0</v>
      </c>
      <c r="BB264" s="603"/>
      <c r="BC264" s="926"/>
      <c r="BD264" s="927" t="s">
        <v>101</v>
      </c>
      <c r="BE264" s="928" t="s">
        <v>102</v>
      </c>
      <c r="BF264" s="930" t="s">
        <v>2142</v>
      </c>
      <c r="BG264" s="930" t="s">
        <v>91</v>
      </c>
      <c r="BH264" s="930" t="s">
        <v>91</v>
      </c>
      <c r="BI264" s="932" t="s">
        <v>98</v>
      </c>
      <c r="BJ264" s="608">
        <v>0</v>
      </c>
      <c r="BK264" s="609">
        <v>0</v>
      </c>
      <c r="BL264" s="609">
        <f t="shared" si="100"/>
        <v>128575000</v>
      </c>
      <c r="BM264" s="609">
        <v>128575000</v>
      </c>
      <c r="BN264" s="609">
        <v>92400000</v>
      </c>
      <c r="BP264" s="98"/>
      <c r="BQ264" s="1039" t="str">
        <f t="shared" si="147"/>
        <v>No Aplica</v>
      </c>
      <c r="BR264" s="78" t="s">
        <v>91</v>
      </c>
      <c r="BS264" s="145" t="s">
        <v>2668</v>
      </c>
      <c r="BT264" s="145" t="s">
        <v>2670</v>
      </c>
      <c r="BU264" s="242" t="s">
        <v>91</v>
      </c>
      <c r="BV264" s="80" t="s">
        <v>100</v>
      </c>
    </row>
    <row r="265" spans="1:74" s="611" customFormat="1" ht="50.15" customHeight="1">
      <c r="A265" s="585"/>
      <c r="B265" s="629" t="s">
        <v>2110</v>
      </c>
      <c r="C265" s="587" t="s">
        <v>2143</v>
      </c>
      <c r="D265" s="630" t="s">
        <v>150</v>
      </c>
      <c r="E265" s="631" t="s">
        <v>277</v>
      </c>
      <c r="F265" s="630" t="s">
        <v>83</v>
      </c>
      <c r="G265" s="666">
        <v>1</v>
      </c>
      <c r="H265" s="630" t="s">
        <v>2144</v>
      </c>
      <c r="I265" s="633" t="s">
        <v>85</v>
      </c>
      <c r="J265" s="633" t="s">
        <v>86</v>
      </c>
      <c r="K265" s="634" t="s">
        <v>2145</v>
      </c>
      <c r="L265" s="634" t="s">
        <v>2146</v>
      </c>
      <c r="M265" s="635">
        <v>45659</v>
      </c>
      <c r="N265" s="635" t="s">
        <v>156</v>
      </c>
      <c r="O265" s="656">
        <v>0.1</v>
      </c>
      <c r="P265" s="656">
        <v>0.35</v>
      </c>
      <c r="Q265" s="656">
        <v>0.65</v>
      </c>
      <c r="R265" s="657">
        <v>1</v>
      </c>
      <c r="S265" s="633" t="s">
        <v>90</v>
      </c>
      <c r="T265" s="638">
        <v>6123016</v>
      </c>
      <c r="U265" s="639" t="s">
        <v>91</v>
      </c>
      <c r="V265" s="639" t="s">
        <v>91</v>
      </c>
      <c r="W265" s="659">
        <v>0</v>
      </c>
      <c r="X265" s="308" t="s">
        <v>243</v>
      </c>
      <c r="Y265" s="308" t="s">
        <v>91</v>
      </c>
      <c r="Z265" s="308" t="s">
        <v>707</v>
      </c>
      <c r="AA265" s="332" t="s">
        <v>91</v>
      </c>
      <c r="AB265" s="601"/>
      <c r="AC265" s="112">
        <v>0.1</v>
      </c>
      <c r="AD265" s="602">
        <v>1</v>
      </c>
      <c r="AE265" s="241" t="s">
        <v>95</v>
      </c>
      <c r="AF265" s="145" t="s">
        <v>2147</v>
      </c>
      <c r="AG265" s="145" t="s">
        <v>2148</v>
      </c>
      <c r="AH265" s="242" t="s">
        <v>91</v>
      </c>
      <c r="AI265" s="80" t="s">
        <v>98</v>
      </c>
      <c r="AJ265" s="257">
        <v>6123016</v>
      </c>
      <c r="AK265" s="155">
        <v>612301</v>
      </c>
      <c r="AL265" s="155" t="s">
        <v>780</v>
      </c>
      <c r="AM265" s="155" t="s">
        <v>780</v>
      </c>
      <c r="AN265" s="155" t="s">
        <v>780</v>
      </c>
      <c r="AO265" s="709"/>
      <c r="AP265" s="1023">
        <v>0.35</v>
      </c>
      <c r="AQ265" s="1024">
        <v>1</v>
      </c>
      <c r="AR265" s="1025" t="s">
        <v>95</v>
      </c>
      <c r="AS265" s="1026" t="s">
        <v>2149</v>
      </c>
      <c r="AT265" s="1018" t="s">
        <v>2150</v>
      </c>
      <c r="AU265" s="974" t="s">
        <v>91</v>
      </c>
      <c r="AV265" s="975" t="s">
        <v>98</v>
      </c>
      <c r="AW265" s="384">
        <v>6123016</v>
      </c>
      <c r="AX265" s="330">
        <v>2143055</v>
      </c>
      <c r="AY265" s="330">
        <v>0</v>
      </c>
      <c r="AZ265" s="330">
        <v>0</v>
      </c>
      <c r="BA265" s="330">
        <v>0</v>
      </c>
      <c r="BB265" s="603"/>
      <c r="BC265" s="926">
        <v>0.75</v>
      </c>
      <c r="BD265" s="927">
        <v>1</v>
      </c>
      <c r="BE265" s="928" t="s">
        <v>95</v>
      </c>
      <c r="BF265" s="930" t="s">
        <v>2151</v>
      </c>
      <c r="BG265" s="930" t="s">
        <v>2152</v>
      </c>
      <c r="BH265" s="930" t="s">
        <v>91</v>
      </c>
      <c r="BI265" s="932" t="s">
        <v>98</v>
      </c>
      <c r="BJ265" s="799">
        <v>6123016</v>
      </c>
      <c r="BK265" s="609">
        <v>4592262</v>
      </c>
      <c r="BL265" s="609">
        <f t="shared" ref="BL265:BL277" si="150">+W265</f>
        <v>0</v>
      </c>
      <c r="BM265" s="609">
        <v>0</v>
      </c>
      <c r="BN265" s="609">
        <v>0</v>
      </c>
      <c r="BP265" s="204">
        <v>1</v>
      </c>
      <c r="BQ265" s="1039">
        <f t="shared" si="147"/>
        <v>1</v>
      </c>
      <c r="BR265" s="202" t="str">
        <f t="shared" si="148"/>
        <v>Avance satisfactorio</v>
      </c>
      <c r="BS265" s="375" t="s">
        <v>2153</v>
      </c>
      <c r="BT265" s="1057" t="s">
        <v>2154</v>
      </c>
      <c r="BU265" s="375" t="s">
        <v>91</v>
      </c>
      <c r="BV265" s="80" t="str">
        <f t="shared" ref="BV265:BV266" si="151">IF($BP265&lt;1%,"Sin iniciar",IF($BP265&gt;=$G265,"Terminado","En gestión"))</f>
        <v>Terminado</v>
      </c>
    </row>
    <row r="266" spans="1:74" s="611" customFormat="1" ht="50.15" customHeight="1">
      <c r="A266" s="585"/>
      <c r="B266" s="629" t="s">
        <v>2110</v>
      </c>
      <c r="C266" s="587" t="s">
        <v>2155</v>
      </c>
      <c r="D266" s="630" t="s">
        <v>150</v>
      </c>
      <c r="E266" s="631" t="s">
        <v>277</v>
      </c>
      <c r="F266" s="630" t="s">
        <v>83</v>
      </c>
      <c r="G266" s="666">
        <v>1</v>
      </c>
      <c r="H266" s="630" t="s">
        <v>2156</v>
      </c>
      <c r="I266" s="633" t="s">
        <v>85</v>
      </c>
      <c r="J266" s="633" t="s">
        <v>86</v>
      </c>
      <c r="K266" s="634" t="s">
        <v>2145</v>
      </c>
      <c r="L266" s="634" t="s">
        <v>2157</v>
      </c>
      <c r="M266" s="635">
        <v>45659</v>
      </c>
      <c r="N266" s="635" t="s">
        <v>156</v>
      </c>
      <c r="O266" s="656">
        <v>0.1</v>
      </c>
      <c r="P266" s="656">
        <v>0.35</v>
      </c>
      <c r="Q266" s="656">
        <v>0.65</v>
      </c>
      <c r="R266" s="657">
        <v>1</v>
      </c>
      <c r="S266" s="633" t="s">
        <v>90</v>
      </c>
      <c r="T266" s="638">
        <v>6123016</v>
      </c>
      <c r="U266" s="639" t="s">
        <v>157</v>
      </c>
      <c r="V266" s="640" t="s">
        <v>266</v>
      </c>
      <c r="W266" s="641">
        <v>59946000</v>
      </c>
      <c r="X266" s="308" t="s">
        <v>230</v>
      </c>
      <c r="Y266" s="308" t="s">
        <v>91</v>
      </c>
      <c r="Z266" s="308" t="s">
        <v>707</v>
      </c>
      <c r="AA266" s="332" t="s">
        <v>91</v>
      </c>
      <c r="AB266" s="615"/>
      <c r="AC266" s="112">
        <v>0.1</v>
      </c>
      <c r="AD266" s="602">
        <v>1</v>
      </c>
      <c r="AE266" s="241" t="s">
        <v>95</v>
      </c>
      <c r="AF266" s="145" t="s">
        <v>2158</v>
      </c>
      <c r="AG266" s="145" t="s">
        <v>2159</v>
      </c>
      <c r="AH266" s="242" t="s">
        <v>91</v>
      </c>
      <c r="AI266" s="80" t="s">
        <v>98</v>
      </c>
      <c r="AJ266" s="257">
        <v>6123016</v>
      </c>
      <c r="AK266" s="155">
        <v>612301</v>
      </c>
      <c r="AL266" s="155" t="s">
        <v>780</v>
      </c>
      <c r="AM266" s="155" t="s">
        <v>780</v>
      </c>
      <c r="AN266" s="155" t="s">
        <v>780</v>
      </c>
      <c r="AO266" s="709"/>
      <c r="AP266" s="1023">
        <v>0.35</v>
      </c>
      <c r="AQ266" s="1024">
        <v>1</v>
      </c>
      <c r="AR266" s="1025" t="s">
        <v>95</v>
      </c>
      <c r="AS266" s="1027" t="s">
        <v>2160</v>
      </c>
      <c r="AT266" s="1028" t="s">
        <v>2161</v>
      </c>
      <c r="AU266" s="974" t="s">
        <v>91</v>
      </c>
      <c r="AV266" s="975" t="s">
        <v>98</v>
      </c>
      <c r="AW266" s="384">
        <v>6123016</v>
      </c>
      <c r="AX266" s="330">
        <v>2143055</v>
      </c>
      <c r="AY266" s="330">
        <v>0</v>
      </c>
      <c r="AZ266" s="330">
        <v>0</v>
      </c>
      <c r="BA266" s="330">
        <v>0</v>
      </c>
      <c r="BB266" s="603"/>
      <c r="BC266" s="926">
        <v>0.65</v>
      </c>
      <c r="BD266" s="927">
        <v>1</v>
      </c>
      <c r="BE266" s="928" t="s">
        <v>95</v>
      </c>
      <c r="BF266" s="930" t="s">
        <v>2162</v>
      </c>
      <c r="BG266" s="930" t="s">
        <v>2163</v>
      </c>
      <c r="BH266" s="930" t="s">
        <v>91</v>
      </c>
      <c r="BI266" s="932" t="s">
        <v>98</v>
      </c>
      <c r="BJ266" s="799">
        <v>6123016</v>
      </c>
      <c r="BK266" s="609">
        <v>4592262</v>
      </c>
      <c r="BL266" s="609">
        <f t="shared" si="150"/>
        <v>59946000</v>
      </c>
      <c r="BM266" s="609">
        <v>59946000</v>
      </c>
      <c r="BN266" s="609">
        <v>35226000</v>
      </c>
      <c r="BP266" s="204">
        <v>1</v>
      </c>
      <c r="BQ266" s="1039">
        <f t="shared" si="147"/>
        <v>1</v>
      </c>
      <c r="BR266" s="202" t="str">
        <f t="shared" si="148"/>
        <v>Avance satisfactorio</v>
      </c>
      <c r="BS266" s="375" t="s">
        <v>2164</v>
      </c>
      <c r="BT266" s="1059" t="s">
        <v>2165</v>
      </c>
      <c r="BU266" s="375" t="s">
        <v>91</v>
      </c>
      <c r="BV266" s="80" t="str">
        <f t="shared" si="151"/>
        <v>Terminado</v>
      </c>
    </row>
    <row r="267" spans="1:74" s="611" customFormat="1" ht="50.15" customHeight="1">
      <c r="A267" s="585"/>
      <c r="B267" s="629" t="s">
        <v>2110</v>
      </c>
      <c r="C267" s="587" t="s">
        <v>2166</v>
      </c>
      <c r="D267" s="630" t="s">
        <v>150</v>
      </c>
      <c r="E267" s="631" t="s">
        <v>728</v>
      </c>
      <c r="F267" s="630" t="s">
        <v>83</v>
      </c>
      <c r="G267" s="666">
        <v>1</v>
      </c>
      <c r="H267" s="630" t="s">
        <v>2167</v>
      </c>
      <c r="I267" s="633" t="s">
        <v>85</v>
      </c>
      <c r="J267" s="633" t="s">
        <v>86</v>
      </c>
      <c r="K267" s="634" t="s">
        <v>2168</v>
      </c>
      <c r="L267" s="634" t="s">
        <v>2169</v>
      </c>
      <c r="M267" s="635">
        <v>45748</v>
      </c>
      <c r="N267" s="635" t="s">
        <v>156</v>
      </c>
      <c r="O267" s="656">
        <v>0</v>
      </c>
      <c r="P267" s="656">
        <v>0.25</v>
      </c>
      <c r="Q267" s="656">
        <v>0.5</v>
      </c>
      <c r="R267" s="657">
        <v>1</v>
      </c>
      <c r="S267" s="633" t="s">
        <v>324</v>
      </c>
      <c r="T267" s="638" t="s">
        <v>91</v>
      </c>
      <c r="U267" s="639" t="s">
        <v>157</v>
      </c>
      <c r="V267" s="640" t="s">
        <v>266</v>
      </c>
      <c r="W267" s="641">
        <v>222088889.60000002</v>
      </c>
      <c r="X267" s="308" t="s">
        <v>138</v>
      </c>
      <c r="Y267" s="308" t="s">
        <v>91</v>
      </c>
      <c r="Z267" s="308" t="s">
        <v>2170</v>
      </c>
      <c r="AA267" s="332" t="s">
        <v>91</v>
      </c>
      <c r="AB267" s="615"/>
      <c r="AC267" s="112"/>
      <c r="AD267" s="602" t="s">
        <v>101</v>
      </c>
      <c r="AE267" s="241" t="s">
        <v>102</v>
      </c>
      <c r="AF267" s="145" t="s">
        <v>315</v>
      </c>
      <c r="AG267" s="145" t="s">
        <v>91</v>
      </c>
      <c r="AH267" s="242" t="s">
        <v>91</v>
      </c>
      <c r="AI267" s="80" t="s">
        <v>141</v>
      </c>
      <c r="AJ267" s="155">
        <v>0</v>
      </c>
      <c r="AK267" s="155">
        <v>0</v>
      </c>
      <c r="AL267" s="155" t="s">
        <v>780</v>
      </c>
      <c r="AM267" s="155" t="s">
        <v>780</v>
      </c>
      <c r="AN267" s="155" t="s">
        <v>780</v>
      </c>
      <c r="AO267" s="709"/>
      <c r="AP267" s="971"/>
      <c r="AQ267" s="972">
        <v>0</v>
      </c>
      <c r="AR267" s="973" t="s">
        <v>887</v>
      </c>
      <c r="AS267" s="1022" t="s">
        <v>2141</v>
      </c>
      <c r="AT267" s="1022" t="s">
        <v>2141</v>
      </c>
      <c r="AU267" s="974" t="s">
        <v>91</v>
      </c>
      <c r="AV267" s="975" t="s">
        <v>141</v>
      </c>
      <c r="AW267" s="406" t="s">
        <v>2141</v>
      </c>
      <c r="AX267" s="406" t="s">
        <v>2141</v>
      </c>
      <c r="AY267" s="330">
        <v>0</v>
      </c>
      <c r="AZ267" s="330">
        <v>0</v>
      </c>
      <c r="BA267" s="330">
        <v>0</v>
      </c>
      <c r="BB267" s="603"/>
      <c r="BC267" s="926"/>
      <c r="BD267" s="927" t="s">
        <v>101</v>
      </c>
      <c r="BE267" s="928" t="s">
        <v>102</v>
      </c>
      <c r="BF267" s="930" t="s">
        <v>2142</v>
      </c>
      <c r="BG267" s="930" t="s">
        <v>91</v>
      </c>
      <c r="BH267" s="930" t="s">
        <v>91</v>
      </c>
      <c r="BI267" s="932" t="s">
        <v>141</v>
      </c>
      <c r="BJ267" s="608">
        <v>0</v>
      </c>
      <c r="BK267" s="609">
        <v>0</v>
      </c>
      <c r="BL267" s="609">
        <f t="shared" si="150"/>
        <v>222088889.60000002</v>
      </c>
      <c r="BM267" s="609">
        <v>224633202.45163774</v>
      </c>
      <c r="BN267" s="609">
        <v>142792329.99999997</v>
      </c>
      <c r="BP267" s="98"/>
      <c r="BQ267" s="1039" t="str">
        <f t="shared" si="147"/>
        <v>No Aplica</v>
      </c>
      <c r="BR267" s="78" t="s">
        <v>91</v>
      </c>
      <c r="BS267" s="145" t="s">
        <v>2669</v>
      </c>
      <c r="BT267" s="145" t="s">
        <v>2671</v>
      </c>
      <c r="BU267" s="242" t="s">
        <v>91</v>
      </c>
      <c r="BV267" s="80" t="s">
        <v>100</v>
      </c>
    </row>
    <row r="268" spans="1:74" s="611" customFormat="1" ht="50.15" customHeight="1">
      <c r="A268" s="585"/>
      <c r="B268" s="629" t="s">
        <v>2110</v>
      </c>
      <c r="C268" s="587" t="s">
        <v>2171</v>
      </c>
      <c r="D268" s="630" t="s">
        <v>254</v>
      </c>
      <c r="E268" s="631" t="s">
        <v>2172</v>
      </c>
      <c r="F268" s="630" t="s">
        <v>83</v>
      </c>
      <c r="G268" s="688">
        <v>12</v>
      </c>
      <c r="H268" s="630" t="s">
        <v>2173</v>
      </c>
      <c r="I268" s="633" t="s">
        <v>85</v>
      </c>
      <c r="J268" s="633" t="s">
        <v>153</v>
      </c>
      <c r="K268" s="634" t="s">
        <v>2174</v>
      </c>
      <c r="L268" s="634" t="s">
        <v>2175</v>
      </c>
      <c r="M268" s="635">
        <v>45689</v>
      </c>
      <c r="N268" s="635" t="s">
        <v>156</v>
      </c>
      <c r="O268" s="636">
        <v>3</v>
      </c>
      <c r="P268" s="636">
        <v>6</v>
      </c>
      <c r="Q268" s="636">
        <v>9</v>
      </c>
      <c r="R268" s="637">
        <v>12</v>
      </c>
      <c r="S268" s="633" t="s">
        <v>324</v>
      </c>
      <c r="T268" s="638" t="s">
        <v>91</v>
      </c>
      <c r="U268" s="639" t="s">
        <v>157</v>
      </c>
      <c r="V268" s="640" t="s">
        <v>266</v>
      </c>
      <c r="W268" s="641">
        <v>126436600</v>
      </c>
      <c r="X268" s="308" t="s">
        <v>138</v>
      </c>
      <c r="Y268" s="308" t="s">
        <v>91</v>
      </c>
      <c r="Z268" s="308" t="s">
        <v>139</v>
      </c>
      <c r="AA268" s="332" t="s">
        <v>91</v>
      </c>
      <c r="AB268" s="615"/>
      <c r="AC268" s="113">
        <v>4</v>
      </c>
      <c r="AD268" s="602">
        <v>1</v>
      </c>
      <c r="AE268" s="241" t="s">
        <v>95</v>
      </c>
      <c r="AF268" s="145" t="s">
        <v>2176</v>
      </c>
      <c r="AG268" s="145" t="s">
        <v>2177</v>
      </c>
      <c r="AH268" s="300" t="s">
        <v>2178</v>
      </c>
      <c r="AI268" s="80" t="s">
        <v>98</v>
      </c>
      <c r="AJ268" s="155">
        <v>0</v>
      </c>
      <c r="AK268" s="155">
        <v>0</v>
      </c>
      <c r="AL268" s="155" t="s">
        <v>780</v>
      </c>
      <c r="AM268" s="155" t="s">
        <v>780</v>
      </c>
      <c r="AN268" s="155" t="s">
        <v>780</v>
      </c>
      <c r="AO268" s="719"/>
      <c r="AP268" s="1000">
        <v>6</v>
      </c>
      <c r="AQ268" s="972">
        <v>1</v>
      </c>
      <c r="AR268" s="973" t="s">
        <v>95</v>
      </c>
      <c r="AS268" s="978" t="s">
        <v>2179</v>
      </c>
      <c r="AT268" s="1018" t="s">
        <v>2180</v>
      </c>
      <c r="AU268" s="978" t="s">
        <v>91</v>
      </c>
      <c r="AV268" s="975" t="s">
        <v>98</v>
      </c>
      <c r="AW268" s="330">
        <v>0</v>
      </c>
      <c r="AX268" s="406">
        <v>8772464</v>
      </c>
      <c r="AY268" s="330">
        <v>0</v>
      </c>
      <c r="AZ268" s="330">
        <v>0</v>
      </c>
      <c r="BA268" s="330">
        <v>0</v>
      </c>
      <c r="BB268" s="603"/>
      <c r="BC268" s="970">
        <v>9</v>
      </c>
      <c r="BD268" s="927">
        <v>1</v>
      </c>
      <c r="BE268" s="928" t="s">
        <v>95</v>
      </c>
      <c r="BF268" s="930" t="s">
        <v>2181</v>
      </c>
      <c r="BG268" s="930" t="s">
        <v>2182</v>
      </c>
      <c r="BH268" s="933" t="s">
        <v>91</v>
      </c>
      <c r="BI268" s="932" t="s">
        <v>98</v>
      </c>
      <c r="BJ268" s="643">
        <v>35089856</v>
      </c>
      <c r="BK268" s="644">
        <v>26317392</v>
      </c>
      <c r="BL268" s="609">
        <f t="shared" si="150"/>
        <v>126436600</v>
      </c>
      <c r="BM268" s="609">
        <v>126692360.52523385</v>
      </c>
      <c r="BN268" s="609">
        <v>85930934</v>
      </c>
      <c r="BP268" s="99">
        <v>12</v>
      </c>
      <c r="BQ268" s="1039">
        <f t="shared" si="147"/>
        <v>1</v>
      </c>
      <c r="BR268" s="78" t="str">
        <f t="shared" si="148"/>
        <v>Avance satisfactorio</v>
      </c>
      <c r="BS268" s="1080" t="s">
        <v>2183</v>
      </c>
      <c r="BT268" s="1060" t="s">
        <v>2184</v>
      </c>
      <c r="BU268" s="375" t="s">
        <v>91</v>
      </c>
      <c r="BV268" s="80" t="str">
        <f t="shared" ref="BV268:BV269" si="152">IF($BP268&lt;1%,"Sin iniciar",IF($BP268&gt;=$G268,"Terminado","En gestión"))</f>
        <v>Terminado</v>
      </c>
    </row>
    <row r="269" spans="1:74" s="611" customFormat="1" ht="50.15" customHeight="1">
      <c r="A269" s="585"/>
      <c r="B269" s="629" t="s">
        <v>2110</v>
      </c>
      <c r="C269" s="587" t="s">
        <v>2185</v>
      </c>
      <c r="D269" s="801" t="s">
        <v>133</v>
      </c>
      <c r="E269" s="802" t="s">
        <v>2186</v>
      </c>
      <c r="F269" s="801" t="s">
        <v>83</v>
      </c>
      <c r="G269" s="803">
        <v>1</v>
      </c>
      <c r="H269" s="801" t="s">
        <v>2187</v>
      </c>
      <c r="I269" s="633" t="s">
        <v>85</v>
      </c>
      <c r="J269" s="633" t="s">
        <v>86</v>
      </c>
      <c r="K269" s="655" t="s">
        <v>2188</v>
      </c>
      <c r="L269" s="655" t="s">
        <v>2189</v>
      </c>
      <c r="M269" s="804">
        <v>45689</v>
      </c>
      <c r="N269" s="635" t="s">
        <v>156</v>
      </c>
      <c r="O269" s="805">
        <v>0.25</v>
      </c>
      <c r="P269" s="805">
        <v>0.5</v>
      </c>
      <c r="Q269" s="805">
        <v>0.75</v>
      </c>
      <c r="R269" s="806">
        <v>1</v>
      </c>
      <c r="S269" s="633" t="s">
        <v>90</v>
      </c>
      <c r="T269" s="807">
        <v>24000000</v>
      </c>
      <c r="U269" s="639" t="s">
        <v>157</v>
      </c>
      <c r="V269" s="640" t="s">
        <v>266</v>
      </c>
      <c r="W269" s="641">
        <v>139999999.5</v>
      </c>
      <c r="X269" s="831" t="s">
        <v>138</v>
      </c>
      <c r="Y269" s="831" t="s">
        <v>101</v>
      </c>
      <c r="Z269" s="831" t="s">
        <v>2190</v>
      </c>
      <c r="AA269" s="832" t="s">
        <v>91</v>
      </c>
      <c r="AB269" s="615"/>
      <c r="AC269" s="112">
        <v>0.25</v>
      </c>
      <c r="AD269" s="602">
        <v>1</v>
      </c>
      <c r="AE269" s="241" t="s">
        <v>95</v>
      </c>
      <c r="AF269" s="145" t="s">
        <v>2191</v>
      </c>
      <c r="AG269" s="145" t="s">
        <v>2192</v>
      </c>
      <c r="AH269" s="242" t="s">
        <v>91</v>
      </c>
      <c r="AI269" s="80" t="s">
        <v>98</v>
      </c>
      <c r="AJ269" s="303">
        <v>24000000</v>
      </c>
      <c r="AK269" s="155">
        <v>240000</v>
      </c>
      <c r="AL269" s="155" t="s">
        <v>780</v>
      </c>
      <c r="AM269" s="155" t="s">
        <v>780</v>
      </c>
      <c r="AN269" s="155" t="s">
        <v>780</v>
      </c>
      <c r="AO269" s="719"/>
      <c r="AP269" s="971">
        <v>0.5</v>
      </c>
      <c r="AQ269" s="972">
        <v>1</v>
      </c>
      <c r="AR269" s="973" t="s">
        <v>95</v>
      </c>
      <c r="AS269" s="974" t="s">
        <v>2193</v>
      </c>
      <c r="AT269" s="1018" t="s">
        <v>2194</v>
      </c>
      <c r="AU269" s="974" t="s">
        <v>2195</v>
      </c>
      <c r="AV269" s="975" t="s">
        <v>98</v>
      </c>
      <c r="AW269" s="428">
        <v>24000000</v>
      </c>
      <c r="AX269" s="406">
        <v>3278000</v>
      </c>
      <c r="AY269" s="330">
        <v>0</v>
      </c>
      <c r="AZ269" s="330">
        <v>0</v>
      </c>
      <c r="BA269" s="330">
        <v>0</v>
      </c>
      <c r="BB269" s="603"/>
      <c r="BC269" s="926">
        <v>0.75</v>
      </c>
      <c r="BD269" s="927">
        <v>1</v>
      </c>
      <c r="BE269" s="928" t="s">
        <v>95</v>
      </c>
      <c r="BF269" s="930" t="s">
        <v>2196</v>
      </c>
      <c r="BG269" s="930" t="s">
        <v>2197</v>
      </c>
      <c r="BH269" s="930" t="s">
        <v>91</v>
      </c>
      <c r="BI269" s="932" t="s">
        <v>98</v>
      </c>
      <c r="BJ269" s="608">
        <v>24000000</v>
      </c>
      <c r="BK269" s="609">
        <v>17000000</v>
      </c>
      <c r="BL269" s="609">
        <f t="shared" si="150"/>
        <v>139999999.5</v>
      </c>
      <c r="BM269" s="609">
        <v>139999999.5</v>
      </c>
      <c r="BN269" s="609">
        <v>91304347.5</v>
      </c>
      <c r="BP269" s="98">
        <v>1</v>
      </c>
      <c r="BQ269" s="1039">
        <f t="shared" si="147"/>
        <v>1</v>
      </c>
      <c r="BR269" s="78" t="str">
        <f t="shared" si="148"/>
        <v>Avance satisfactorio</v>
      </c>
      <c r="BS269" s="145" t="s">
        <v>2198</v>
      </c>
      <c r="BT269" s="1061" t="s">
        <v>2197</v>
      </c>
      <c r="BU269" s="375" t="s">
        <v>91</v>
      </c>
      <c r="BV269" s="80" t="str">
        <f t="shared" si="152"/>
        <v>Terminado</v>
      </c>
    </row>
    <row r="270" spans="1:74" s="611" customFormat="1" ht="50.15" customHeight="1">
      <c r="A270" s="585"/>
      <c r="B270" s="586" t="s">
        <v>2199</v>
      </c>
      <c r="C270" s="587" t="s">
        <v>2200</v>
      </c>
      <c r="D270" s="588" t="s">
        <v>133</v>
      </c>
      <c r="E270" s="589" t="s">
        <v>277</v>
      </c>
      <c r="F270" s="588" t="s">
        <v>290</v>
      </c>
      <c r="G270" s="688">
        <v>8</v>
      </c>
      <c r="H270" s="591" t="s">
        <v>2201</v>
      </c>
      <c r="I270" s="592" t="s">
        <v>85</v>
      </c>
      <c r="J270" s="592" t="s">
        <v>153</v>
      </c>
      <c r="K270" s="593" t="s">
        <v>2202</v>
      </c>
      <c r="L270" s="593" t="s">
        <v>2203</v>
      </c>
      <c r="M270" s="594">
        <v>45748</v>
      </c>
      <c r="N270" s="594" t="s">
        <v>156</v>
      </c>
      <c r="O270" s="695">
        <v>0</v>
      </c>
      <c r="P270" s="695">
        <v>2</v>
      </c>
      <c r="Q270" s="695">
        <v>4</v>
      </c>
      <c r="R270" s="696">
        <v>8</v>
      </c>
      <c r="S270" s="592" t="s">
        <v>90</v>
      </c>
      <c r="T270" s="808">
        <v>63202666.659999996</v>
      </c>
      <c r="U270" s="599" t="s">
        <v>91</v>
      </c>
      <c r="V270" s="599" t="s">
        <v>91</v>
      </c>
      <c r="W270" s="600">
        <v>0</v>
      </c>
      <c r="X270" s="308" t="s">
        <v>138</v>
      </c>
      <c r="Y270" s="308" t="s">
        <v>91</v>
      </c>
      <c r="Z270" s="308" t="s">
        <v>139</v>
      </c>
      <c r="AA270" s="332" t="s">
        <v>94</v>
      </c>
      <c r="AB270" s="601"/>
      <c r="AC270" s="113"/>
      <c r="AD270" s="602" t="s">
        <v>101</v>
      </c>
      <c r="AE270" s="241" t="s">
        <v>102</v>
      </c>
      <c r="AF270" s="145" t="s">
        <v>315</v>
      </c>
      <c r="AG270" s="145" t="s">
        <v>91</v>
      </c>
      <c r="AH270" s="242" t="s">
        <v>91</v>
      </c>
      <c r="AI270" s="80" t="s">
        <v>141</v>
      </c>
      <c r="AJ270" s="155">
        <v>0</v>
      </c>
      <c r="AK270" s="155">
        <v>0</v>
      </c>
      <c r="AL270" s="155" t="s">
        <v>780</v>
      </c>
      <c r="AM270" s="155" t="s">
        <v>780</v>
      </c>
      <c r="AN270" s="155" t="s">
        <v>780</v>
      </c>
      <c r="AO270" s="653"/>
      <c r="AP270" s="1029">
        <v>6</v>
      </c>
      <c r="AQ270" s="972">
        <v>1</v>
      </c>
      <c r="AR270" s="973" t="s">
        <v>95</v>
      </c>
      <c r="AS270" s="1030" t="s">
        <v>2204</v>
      </c>
      <c r="AT270" s="1001" t="s">
        <v>2205</v>
      </c>
      <c r="AU270" s="974" t="s">
        <v>91</v>
      </c>
      <c r="AV270" s="975" t="s">
        <v>98</v>
      </c>
      <c r="AW270" s="330">
        <v>63202666.659999996</v>
      </c>
      <c r="AX270" s="330">
        <v>20093332.800000001</v>
      </c>
      <c r="AY270" s="330">
        <v>0</v>
      </c>
      <c r="AZ270" s="330">
        <v>0</v>
      </c>
      <c r="BA270" s="330">
        <v>0</v>
      </c>
      <c r="BB270" s="603"/>
      <c r="BC270" s="948">
        <v>8</v>
      </c>
      <c r="BD270" s="927">
        <v>1</v>
      </c>
      <c r="BE270" s="928" t="s">
        <v>95</v>
      </c>
      <c r="BF270" s="930" t="s">
        <v>2206</v>
      </c>
      <c r="BG270" s="930" t="s">
        <v>2207</v>
      </c>
      <c r="BH270" s="930" t="s">
        <v>91</v>
      </c>
      <c r="BI270" s="932" t="s">
        <v>100</v>
      </c>
      <c r="BJ270" s="785">
        <v>63202666</v>
      </c>
      <c r="BK270" s="785">
        <v>63202666</v>
      </c>
      <c r="BL270" s="609">
        <f t="shared" si="150"/>
        <v>0</v>
      </c>
      <c r="BM270" s="609">
        <v>0</v>
      </c>
      <c r="BN270" s="609">
        <v>0</v>
      </c>
      <c r="BP270" s="948">
        <v>8</v>
      </c>
      <c r="BQ270" s="927">
        <v>1</v>
      </c>
      <c r="BR270" s="928" t="s">
        <v>95</v>
      </c>
      <c r="BS270" s="375" t="s">
        <v>1182</v>
      </c>
      <c r="BT270" s="375" t="s">
        <v>91</v>
      </c>
      <c r="BU270" s="375" t="s">
        <v>91</v>
      </c>
      <c r="BV270" s="80" t="str">
        <f>IF($BC270&lt;1%,"Sin iniciar",IF($BC270&gt;=$G270,"Terminado","En gestión"))</f>
        <v>Terminado</v>
      </c>
    </row>
    <row r="271" spans="1:74" s="611" customFormat="1" ht="50.15" customHeight="1">
      <c r="A271" s="585"/>
      <c r="B271" s="586" t="s">
        <v>2199</v>
      </c>
      <c r="C271" s="587" t="s">
        <v>2208</v>
      </c>
      <c r="D271" s="588" t="s">
        <v>133</v>
      </c>
      <c r="E271" s="589" t="s">
        <v>277</v>
      </c>
      <c r="F271" s="588" t="s">
        <v>290</v>
      </c>
      <c r="G271" s="688">
        <v>16</v>
      </c>
      <c r="H271" s="591" t="s">
        <v>2209</v>
      </c>
      <c r="I271" s="592" t="s">
        <v>85</v>
      </c>
      <c r="J271" s="592" t="s">
        <v>153</v>
      </c>
      <c r="K271" s="593" t="s">
        <v>2210</v>
      </c>
      <c r="L271" s="593" t="s">
        <v>2211</v>
      </c>
      <c r="M271" s="594">
        <v>45931</v>
      </c>
      <c r="N271" s="594" t="s">
        <v>156</v>
      </c>
      <c r="O271" s="695">
        <v>0</v>
      </c>
      <c r="P271" s="695">
        <v>0</v>
      </c>
      <c r="Q271" s="695">
        <v>0</v>
      </c>
      <c r="R271" s="696">
        <v>16</v>
      </c>
      <c r="S271" s="592" t="s">
        <v>90</v>
      </c>
      <c r="T271" s="808">
        <v>15800666.67</v>
      </c>
      <c r="U271" s="599" t="s">
        <v>91</v>
      </c>
      <c r="V271" s="599" t="s">
        <v>91</v>
      </c>
      <c r="W271" s="600">
        <v>0</v>
      </c>
      <c r="X271" s="308" t="s">
        <v>138</v>
      </c>
      <c r="Y271" s="308" t="s">
        <v>91</v>
      </c>
      <c r="Z271" s="308" t="s">
        <v>139</v>
      </c>
      <c r="AA271" s="332" t="s">
        <v>94</v>
      </c>
      <c r="AB271" s="601"/>
      <c r="AC271" s="113"/>
      <c r="AD271" s="602" t="s">
        <v>101</v>
      </c>
      <c r="AE271" s="241" t="s">
        <v>102</v>
      </c>
      <c r="AF271" s="145" t="s">
        <v>1171</v>
      </c>
      <c r="AG271" s="145" t="s">
        <v>91</v>
      </c>
      <c r="AH271" s="242" t="s">
        <v>91</v>
      </c>
      <c r="AI271" s="80" t="s">
        <v>141</v>
      </c>
      <c r="AJ271" s="155">
        <v>0</v>
      </c>
      <c r="AK271" s="155">
        <v>0</v>
      </c>
      <c r="AL271" s="155" t="s">
        <v>780</v>
      </c>
      <c r="AM271" s="155" t="s">
        <v>780</v>
      </c>
      <c r="AN271" s="155" t="s">
        <v>780</v>
      </c>
      <c r="AO271" s="653"/>
      <c r="AP271" s="971"/>
      <c r="AQ271" s="972" t="s">
        <v>101</v>
      </c>
      <c r="AR271" s="973" t="s">
        <v>102</v>
      </c>
      <c r="AS271" s="974" t="s">
        <v>91</v>
      </c>
      <c r="AT271" s="974" t="s">
        <v>91</v>
      </c>
      <c r="AU271" s="974" t="s">
        <v>91</v>
      </c>
      <c r="AV271" s="975" t="s">
        <v>141</v>
      </c>
      <c r="AW271" s="330">
        <v>0</v>
      </c>
      <c r="AX271" s="330">
        <v>0</v>
      </c>
      <c r="AY271" s="330">
        <v>0</v>
      </c>
      <c r="AZ271" s="330">
        <v>0</v>
      </c>
      <c r="BA271" s="330">
        <v>0</v>
      </c>
      <c r="BB271" s="603"/>
      <c r="BC271" s="926"/>
      <c r="BD271" s="927" t="s">
        <v>101</v>
      </c>
      <c r="BE271" s="928" t="s">
        <v>102</v>
      </c>
      <c r="BF271" s="930" t="s">
        <v>2212</v>
      </c>
      <c r="BG271" s="930" t="s">
        <v>91</v>
      </c>
      <c r="BH271" s="930" t="s">
        <v>91</v>
      </c>
      <c r="BI271" s="932" t="s">
        <v>141</v>
      </c>
      <c r="BJ271" s="608">
        <v>0</v>
      </c>
      <c r="BK271" s="609">
        <v>0</v>
      </c>
      <c r="BL271" s="609">
        <f t="shared" si="150"/>
        <v>0</v>
      </c>
      <c r="BM271" s="609">
        <v>0</v>
      </c>
      <c r="BN271" s="609">
        <v>0</v>
      </c>
      <c r="BP271" s="217">
        <v>16</v>
      </c>
      <c r="BQ271" s="1039">
        <f t="shared" ref="BQ271:BQ277" si="153">+IF($BP271=0,"No Aplica",IF($BP271/$R271&gt;=100%,100%,$BP271/$R271))</f>
        <v>1</v>
      </c>
      <c r="BR271" s="78" t="str">
        <f t="shared" ref="BR271:BR273" si="154">IF(ISTEXT(BQ271),"No reporta avance en el periodo",IF(BQ271&lt;=69%,"Avance insuficiente",IF(BQ271&gt;95%,"Avance satisfactorio",IF(BQ271&gt;70%,"Avance suficiente",IF(BQ271&lt;94%,"Avance suficiente",0)))))</f>
        <v>Avance satisfactorio</v>
      </c>
      <c r="BS271" s="375" t="s">
        <v>2213</v>
      </c>
      <c r="BT271" s="375" t="s">
        <v>2214</v>
      </c>
      <c r="BU271" s="375" t="s">
        <v>91</v>
      </c>
      <c r="BV271" s="80" t="str">
        <f>IF($BP271&lt;1%,"Sin iniciar",IF($BP271&gt;=$G271,"Terminado","En gestión"))</f>
        <v>Terminado</v>
      </c>
    </row>
    <row r="272" spans="1:74" s="611" customFormat="1" ht="50.15" customHeight="1">
      <c r="A272" s="585"/>
      <c r="B272" s="586" t="s">
        <v>2199</v>
      </c>
      <c r="C272" s="587" t="s">
        <v>2215</v>
      </c>
      <c r="D272" s="588" t="s">
        <v>133</v>
      </c>
      <c r="E272" s="589" t="s">
        <v>277</v>
      </c>
      <c r="F272" s="588" t="s">
        <v>290</v>
      </c>
      <c r="G272" s="666">
        <v>0.9</v>
      </c>
      <c r="H272" s="591" t="s">
        <v>2216</v>
      </c>
      <c r="I272" s="592" t="s">
        <v>85</v>
      </c>
      <c r="J272" s="592" t="s">
        <v>86</v>
      </c>
      <c r="K272" s="593" t="s">
        <v>2217</v>
      </c>
      <c r="L272" s="593" t="s">
        <v>2218</v>
      </c>
      <c r="M272" s="594">
        <v>45748</v>
      </c>
      <c r="N272" s="594" t="s">
        <v>156</v>
      </c>
      <c r="O272" s="664">
        <v>0</v>
      </c>
      <c r="P272" s="664">
        <v>0.25</v>
      </c>
      <c r="Q272" s="664">
        <v>0.5</v>
      </c>
      <c r="R272" s="665">
        <v>0.9</v>
      </c>
      <c r="S272" s="592" t="s">
        <v>324</v>
      </c>
      <c r="T272" s="598" t="s">
        <v>91</v>
      </c>
      <c r="U272" s="809" t="s">
        <v>2219</v>
      </c>
      <c r="V272" s="809" t="s">
        <v>2220</v>
      </c>
      <c r="W272" s="810">
        <f>35610901346/2</f>
        <v>17805450673</v>
      </c>
      <c r="X272" s="308" t="s">
        <v>138</v>
      </c>
      <c r="Y272" s="308" t="s">
        <v>91</v>
      </c>
      <c r="Z272" s="308" t="s">
        <v>627</v>
      </c>
      <c r="AA272" s="332" t="s">
        <v>94</v>
      </c>
      <c r="AB272" s="811"/>
      <c r="AC272" s="112"/>
      <c r="AD272" s="602" t="s">
        <v>101</v>
      </c>
      <c r="AE272" s="241" t="s">
        <v>102</v>
      </c>
      <c r="AF272" s="145" t="s">
        <v>315</v>
      </c>
      <c r="AG272" s="145" t="s">
        <v>91</v>
      </c>
      <c r="AH272" s="242" t="s">
        <v>91</v>
      </c>
      <c r="AI272" s="80" t="s">
        <v>141</v>
      </c>
      <c r="AJ272" s="155">
        <v>0</v>
      </c>
      <c r="AK272" s="155">
        <v>0</v>
      </c>
      <c r="AL272" s="155" t="s">
        <v>780</v>
      </c>
      <c r="AM272" s="155" t="s">
        <v>780</v>
      </c>
      <c r="AN272" s="155" t="s">
        <v>780</v>
      </c>
      <c r="AO272" s="653"/>
      <c r="AP272" s="971">
        <v>0.36599999999999999</v>
      </c>
      <c r="AQ272" s="972">
        <v>1</v>
      </c>
      <c r="AR272" s="973" t="s">
        <v>95</v>
      </c>
      <c r="AS272" s="1001" t="s">
        <v>2221</v>
      </c>
      <c r="AT272" s="974" t="s">
        <v>2222</v>
      </c>
      <c r="AU272" s="974" t="s">
        <v>91</v>
      </c>
      <c r="AV272" s="975" t="s">
        <v>98</v>
      </c>
      <c r="AW272" s="330">
        <v>0</v>
      </c>
      <c r="AX272" s="330">
        <v>0</v>
      </c>
      <c r="AY272" s="330">
        <v>0</v>
      </c>
      <c r="AZ272" s="330">
        <v>0</v>
      </c>
      <c r="BA272" s="330">
        <v>0</v>
      </c>
      <c r="BB272" s="603"/>
      <c r="BC272" s="926">
        <v>0.77100000000000002</v>
      </c>
      <c r="BD272" s="927">
        <v>1</v>
      </c>
      <c r="BE272" s="928" t="s">
        <v>95</v>
      </c>
      <c r="BF272" s="930" t="s">
        <v>2223</v>
      </c>
      <c r="BG272" s="930" t="s">
        <v>2224</v>
      </c>
      <c r="BH272" s="930" t="s">
        <v>91</v>
      </c>
      <c r="BI272" s="932" t="s">
        <v>98</v>
      </c>
      <c r="BJ272" s="785">
        <v>15800666</v>
      </c>
      <c r="BK272" s="743">
        <v>9133333</v>
      </c>
      <c r="BL272" s="609">
        <f t="shared" si="150"/>
        <v>17805450673</v>
      </c>
      <c r="BM272" s="609">
        <f>26773889833/2</f>
        <v>13386944916.5</v>
      </c>
      <c r="BN272" s="609">
        <f>13645550274/2</f>
        <v>6822775137</v>
      </c>
      <c r="BP272" s="98">
        <v>0.85</v>
      </c>
      <c r="BQ272" s="77">
        <f t="shared" si="153"/>
        <v>0.94444444444444442</v>
      </c>
      <c r="BR272" s="78" t="str">
        <f t="shared" si="154"/>
        <v>Avance suficiente</v>
      </c>
      <c r="BS272" s="1062" t="s">
        <v>2225</v>
      </c>
      <c r="BT272" s="1062" t="s">
        <v>2226</v>
      </c>
      <c r="BU272" s="375" t="s">
        <v>2227</v>
      </c>
      <c r="BV272" s="80" t="str">
        <f t="shared" ref="BV272" si="155">IF(BI272="Terminado","Terminado",IF($BC272&gt;=$G272,"Terminado","En Gestión"))</f>
        <v>En Gestión</v>
      </c>
    </row>
    <row r="273" spans="1:74" s="611" customFormat="1" ht="50.15" customHeight="1">
      <c r="A273" s="585"/>
      <c r="B273" s="586" t="s">
        <v>2199</v>
      </c>
      <c r="C273" s="587" t="s">
        <v>2228</v>
      </c>
      <c r="D273" s="588" t="s">
        <v>133</v>
      </c>
      <c r="E273" s="589" t="s">
        <v>277</v>
      </c>
      <c r="F273" s="588" t="s">
        <v>290</v>
      </c>
      <c r="G273" s="666">
        <v>0.9</v>
      </c>
      <c r="H273" s="591" t="s">
        <v>2229</v>
      </c>
      <c r="I273" s="592" t="s">
        <v>85</v>
      </c>
      <c r="J273" s="592" t="s">
        <v>86</v>
      </c>
      <c r="K273" s="593" t="s">
        <v>2230</v>
      </c>
      <c r="L273" s="593" t="s">
        <v>2218</v>
      </c>
      <c r="M273" s="594">
        <v>45931</v>
      </c>
      <c r="N273" s="594" t="s">
        <v>156</v>
      </c>
      <c r="O273" s="664">
        <v>0</v>
      </c>
      <c r="P273" s="664">
        <v>0</v>
      </c>
      <c r="Q273" s="664">
        <v>0</v>
      </c>
      <c r="R273" s="665">
        <v>0.9</v>
      </c>
      <c r="S273" s="592" t="s">
        <v>324</v>
      </c>
      <c r="T273" s="598" t="s">
        <v>91</v>
      </c>
      <c r="U273" s="809" t="s">
        <v>2219</v>
      </c>
      <c r="V273" s="809" t="s">
        <v>2220</v>
      </c>
      <c r="W273" s="810">
        <f>35610901346/2</f>
        <v>17805450673</v>
      </c>
      <c r="X273" s="308" t="s">
        <v>138</v>
      </c>
      <c r="Y273" s="308" t="s">
        <v>91</v>
      </c>
      <c r="Z273" s="308" t="s">
        <v>627</v>
      </c>
      <c r="AA273" s="332" t="s">
        <v>94</v>
      </c>
      <c r="AB273" s="811"/>
      <c r="AC273" s="112"/>
      <c r="AD273" s="602" t="s">
        <v>101</v>
      </c>
      <c r="AE273" s="241" t="s">
        <v>102</v>
      </c>
      <c r="AF273" s="145" t="s">
        <v>1171</v>
      </c>
      <c r="AG273" s="145" t="s">
        <v>91</v>
      </c>
      <c r="AH273" s="242" t="s">
        <v>91</v>
      </c>
      <c r="AI273" s="80" t="s">
        <v>141</v>
      </c>
      <c r="AJ273" s="155">
        <v>0</v>
      </c>
      <c r="AK273" s="155">
        <v>0</v>
      </c>
      <c r="AL273" s="155" t="s">
        <v>780</v>
      </c>
      <c r="AM273" s="155" t="s">
        <v>780</v>
      </c>
      <c r="AN273" s="155" t="s">
        <v>780</v>
      </c>
      <c r="AO273" s="603"/>
      <c r="AP273" s="971"/>
      <c r="AQ273" s="972" t="s">
        <v>101</v>
      </c>
      <c r="AR273" s="973" t="s">
        <v>102</v>
      </c>
      <c r="AS273" s="974" t="s">
        <v>91</v>
      </c>
      <c r="AT273" s="974" t="s">
        <v>91</v>
      </c>
      <c r="AU273" s="974" t="s">
        <v>91</v>
      </c>
      <c r="AV273" s="975" t="s">
        <v>141</v>
      </c>
      <c r="AW273" s="330">
        <v>0</v>
      </c>
      <c r="AX273" s="330">
        <v>0</v>
      </c>
      <c r="AY273" s="330">
        <v>0</v>
      </c>
      <c r="AZ273" s="330">
        <v>0</v>
      </c>
      <c r="BA273" s="330">
        <v>0</v>
      </c>
      <c r="BB273" s="603"/>
      <c r="BC273" s="926"/>
      <c r="BD273" s="927" t="s">
        <v>101</v>
      </c>
      <c r="BE273" s="928" t="s">
        <v>102</v>
      </c>
      <c r="BF273" s="930" t="s">
        <v>2212</v>
      </c>
      <c r="BG273" s="930" t="s">
        <v>91</v>
      </c>
      <c r="BH273" s="930" t="s">
        <v>91</v>
      </c>
      <c r="BI273" s="932" t="s">
        <v>141</v>
      </c>
      <c r="BJ273" s="608">
        <v>0</v>
      </c>
      <c r="BK273" s="609">
        <v>0</v>
      </c>
      <c r="BL273" s="609">
        <f t="shared" si="150"/>
        <v>17805450673</v>
      </c>
      <c r="BM273" s="609">
        <f>26773889833/2</f>
        <v>13386944916.5</v>
      </c>
      <c r="BN273" s="609">
        <f>13645550274/2</f>
        <v>6822775137</v>
      </c>
      <c r="BP273" s="98">
        <v>0.52</v>
      </c>
      <c r="BQ273" s="1039">
        <f t="shared" si="153"/>
        <v>0.57777777777777783</v>
      </c>
      <c r="BR273" s="78" t="str">
        <f t="shared" si="154"/>
        <v>Avance insuficiente</v>
      </c>
      <c r="BS273" s="1081" t="s">
        <v>2231</v>
      </c>
      <c r="BT273" s="375" t="s">
        <v>2232</v>
      </c>
      <c r="BU273" s="375" t="s">
        <v>2233</v>
      </c>
      <c r="BV273" s="80" t="s">
        <v>100</v>
      </c>
    </row>
    <row r="274" spans="1:74" s="611" customFormat="1" ht="50.15" customHeight="1">
      <c r="A274" s="585"/>
      <c r="B274" s="629" t="s">
        <v>2234</v>
      </c>
      <c r="C274" s="587" t="s">
        <v>2235</v>
      </c>
      <c r="D274" s="630" t="s">
        <v>254</v>
      </c>
      <c r="E274" s="631" t="s">
        <v>2236</v>
      </c>
      <c r="F274" s="630" t="s">
        <v>83</v>
      </c>
      <c r="G274" s="666">
        <v>1</v>
      </c>
      <c r="H274" s="630" t="s">
        <v>2237</v>
      </c>
      <c r="I274" s="633" t="s">
        <v>85</v>
      </c>
      <c r="J274" s="633" t="s">
        <v>86</v>
      </c>
      <c r="K274" s="634" t="s">
        <v>2238</v>
      </c>
      <c r="L274" s="634" t="s">
        <v>2239</v>
      </c>
      <c r="M274" s="635" t="s">
        <v>559</v>
      </c>
      <c r="N274" s="633" t="s">
        <v>156</v>
      </c>
      <c r="O274" s="656">
        <v>0.25</v>
      </c>
      <c r="P274" s="656">
        <v>0.5</v>
      </c>
      <c r="Q274" s="656">
        <v>0.75</v>
      </c>
      <c r="R274" s="657">
        <v>1</v>
      </c>
      <c r="S274" s="633" t="s">
        <v>90</v>
      </c>
      <c r="T274" s="638">
        <v>23000663</v>
      </c>
      <c r="U274" s="812" t="s">
        <v>157</v>
      </c>
      <c r="V274" s="640" t="s">
        <v>158</v>
      </c>
      <c r="W274" s="641">
        <v>16350000</v>
      </c>
      <c r="X274" s="308" t="s">
        <v>913</v>
      </c>
      <c r="Y274" s="308" t="s">
        <v>1769</v>
      </c>
      <c r="Z274" s="308" t="s">
        <v>707</v>
      </c>
      <c r="AA274" s="332" t="s">
        <v>1410</v>
      </c>
      <c r="AB274" s="615"/>
      <c r="AC274" s="112">
        <v>0.25</v>
      </c>
      <c r="AD274" s="602">
        <v>1</v>
      </c>
      <c r="AE274" s="241" t="s">
        <v>95</v>
      </c>
      <c r="AF274" s="145" t="s">
        <v>2240</v>
      </c>
      <c r="AG274" s="145" t="s">
        <v>2241</v>
      </c>
      <c r="AH274" s="242" t="s">
        <v>91</v>
      </c>
      <c r="AI274" s="80" t="s">
        <v>98</v>
      </c>
      <c r="AJ274" s="177">
        <v>23000363</v>
      </c>
      <c r="AK274" s="178">
        <v>5750090.75</v>
      </c>
      <c r="AL274" s="172">
        <v>15900000</v>
      </c>
      <c r="AM274" s="172">
        <v>12500000</v>
      </c>
      <c r="AN274" s="172">
        <v>1125000</v>
      </c>
      <c r="AO274" s="603"/>
      <c r="AP274" s="971">
        <v>0.5</v>
      </c>
      <c r="AQ274" s="972">
        <v>1</v>
      </c>
      <c r="AR274" s="973" t="s">
        <v>95</v>
      </c>
      <c r="AS274" s="974" t="s">
        <v>2242</v>
      </c>
      <c r="AT274" s="974" t="s">
        <v>2243</v>
      </c>
      <c r="AU274" s="974" t="s">
        <v>91</v>
      </c>
      <c r="AV274" s="975" t="s">
        <v>98</v>
      </c>
      <c r="AW274" s="406">
        <v>23000363</v>
      </c>
      <c r="AX274" s="429">
        <v>5750090.75</v>
      </c>
      <c r="AY274" s="403">
        <v>15900000</v>
      </c>
      <c r="AZ274" s="404">
        <v>12500000</v>
      </c>
      <c r="BA274" s="405">
        <v>4875000</v>
      </c>
      <c r="BB274" s="603"/>
      <c r="BC274" s="926">
        <v>0.75</v>
      </c>
      <c r="BD274" s="927">
        <v>1</v>
      </c>
      <c r="BE274" s="928" t="s">
        <v>95</v>
      </c>
      <c r="BF274" s="930" t="s">
        <v>2244</v>
      </c>
      <c r="BG274" s="930" t="s">
        <v>2245</v>
      </c>
      <c r="BH274" s="933" t="s">
        <v>91</v>
      </c>
      <c r="BI274" s="932" t="s">
        <v>98</v>
      </c>
      <c r="BJ274" s="643">
        <v>23000363</v>
      </c>
      <c r="BK274" s="644">
        <v>17250497.25</v>
      </c>
      <c r="BL274" s="609">
        <f t="shared" si="150"/>
        <v>16350000</v>
      </c>
      <c r="BM274" s="609">
        <v>15000000</v>
      </c>
      <c r="BN274" s="609">
        <v>10350000</v>
      </c>
      <c r="BP274" s="98">
        <v>1</v>
      </c>
      <c r="BQ274" s="1039">
        <f t="shared" si="153"/>
        <v>1</v>
      </c>
      <c r="BR274" s="78" t="str">
        <f>IF(ISTEXT(BQ274),"No reporta avance en el periodo",IF(BQ274&lt;=69%,"Avance insuficiente",IF(BQ274&gt;95%,"Avance satisfactorio",IF(BQ274&gt;70%,"Avance suficiente",IF(BQ274&lt;94%,"Avance suficiente",0)))))</f>
        <v>Avance satisfactorio</v>
      </c>
      <c r="BS274" s="728" t="s">
        <v>2246</v>
      </c>
      <c r="BT274" s="1055" t="s">
        <v>2247</v>
      </c>
      <c r="BU274" s="1055" t="s">
        <v>2248</v>
      </c>
      <c r="BV274" s="80" t="str">
        <f>IF($BP274&lt;1%,"Sin iniciar",IF($BP274&gt;=$G274,"Terminado","En gestión"))</f>
        <v>Terminado</v>
      </c>
    </row>
    <row r="275" spans="1:74" s="611" customFormat="1" ht="95.15" customHeight="1">
      <c r="A275" s="585"/>
      <c r="B275" s="629" t="s">
        <v>2234</v>
      </c>
      <c r="C275" s="587" t="s">
        <v>2249</v>
      </c>
      <c r="D275" s="630" t="s">
        <v>254</v>
      </c>
      <c r="E275" s="631" t="s">
        <v>2236</v>
      </c>
      <c r="F275" s="630" t="s">
        <v>83</v>
      </c>
      <c r="G275" s="666">
        <v>1</v>
      </c>
      <c r="H275" s="630" t="s">
        <v>2250</v>
      </c>
      <c r="I275" s="633" t="s">
        <v>85</v>
      </c>
      <c r="J275" s="633" t="s">
        <v>86</v>
      </c>
      <c r="K275" s="634" t="s">
        <v>2238</v>
      </c>
      <c r="L275" s="634" t="s">
        <v>2251</v>
      </c>
      <c r="M275" s="635">
        <v>45748</v>
      </c>
      <c r="N275" s="633" t="s">
        <v>156</v>
      </c>
      <c r="O275" s="656">
        <v>0.25</v>
      </c>
      <c r="P275" s="656">
        <v>0.5</v>
      </c>
      <c r="Q275" s="656">
        <v>0.75</v>
      </c>
      <c r="R275" s="657">
        <v>1</v>
      </c>
      <c r="S275" s="633" t="s">
        <v>90</v>
      </c>
      <c r="T275" s="638">
        <v>23000663</v>
      </c>
      <c r="U275" s="639" t="s">
        <v>91</v>
      </c>
      <c r="V275" s="639" t="s">
        <v>91</v>
      </c>
      <c r="W275" s="659">
        <v>0</v>
      </c>
      <c r="X275" s="308" t="s">
        <v>913</v>
      </c>
      <c r="Y275" s="308" t="s">
        <v>1769</v>
      </c>
      <c r="Z275" s="308" t="s">
        <v>707</v>
      </c>
      <c r="AA275" s="332" t="s">
        <v>1410</v>
      </c>
      <c r="AB275" s="601"/>
      <c r="AC275" s="112">
        <v>0.25</v>
      </c>
      <c r="AD275" s="602">
        <v>1</v>
      </c>
      <c r="AE275" s="241" t="s">
        <v>95</v>
      </c>
      <c r="AF275" s="145" t="s">
        <v>2252</v>
      </c>
      <c r="AG275" s="145" t="s">
        <v>2253</v>
      </c>
      <c r="AH275" s="242" t="s">
        <v>91</v>
      </c>
      <c r="AI275" s="80" t="s">
        <v>98</v>
      </c>
      <c r="AJ275" s="177">
        <v>23000363</v>
      </c>
      <c r="AK275" s="178">
        <v>5750090.75</v>
      </c>
      <c r="AL275" s="172">
        <v>15900000</v>
      </c>
      <c r="AM275" s="172">
        <v>12500000</v>
      </c>
      <c r="AN275" s="172">
        <v>1125000</v>
      </c>
      <c r="AO275" s="653"/>
      <c r="AP275" s="971">
        <v>0.5</v>
      </c>
      <c r="AQ275" s="972">
        <v>1</v>
      </c>
      <c r="AR275" s="973" t="s">
        <v>95</v>
      </c>
      <c r="AS275" s="974" t="s">
        <v>2254</v>
      </c>
      <c r="AT275" s="974" t="s">
        <v>2255</v>
      </c>
      <c r="AU275" s="974" t="s">
        <v>91</v>
      </c>
      <c r="AV275" s="975" t="s">
        <v>98</v>
      </c>
      <c r="AW275" s="406">
        <v>23000363</v>
      </c>
      <c r="AX275" s="429">
        <v>5750090.75</v>
      </c>
      <c r="AY275" s="403">
        <v>15900000</v>
      </c>
      <c r="AZ275" s="404">
        <v>12500000</v>
      </c>
      <c r="BA275" s="405">
        <v>4875000</v>
      </c>
      <c r="BB275" s="603"/>
      <c r="BC275" s="926">
        <v>0.75</v>
      </c>
      <c r="BD275" s="927">
        <v>1</v>
      </c>
      <c r="BE275" s="928" t="s">
        <v>95</v>
      </c>
      <c r="BF275" s="930" t="s">
        <v>2256</v>
      </c>
      <c r="BG275" s="930" t="s">
        <v>2257</v>
      </c>
      <c r="BH275" s="930" t="s">
        <v>91</v>
      </c>
      <c r="BI275" s="932" t="s">
        <v>98</v>
      </c>
      <c r="BJ275" s="643">
        <v>23000363</v>
      </c>
      <c r="BK275" s="644">
        <v>17250497.25</v>
      </c>
      <c r="BL275" s="609">
        <f t="shared" si="150"/>
        <v>0</v>
      </c>
      <c r="BM275" s="609">
        <v>0</v>
      </c>
      <c r="BN275" s="609">
        <v>0</v>
      </c>
      <c r="BP275" s="98">
        <v>1</v>
      </c>
      <c r="BQ275" s="1039">
        <f t="shared" si="153"/>
        <v>1</v>
      </c>
      <c r="BR275" s="78" t="str">
        <f t="shared" ref="BR275:BR277" si="156">IF(ISTEXT(BQ275),"No reporta avance en el periodo",IF(BQ275&lt;=69%,"Avance insuficiente",IF(BQ275&gt;95%,"Avance satisfactorio",IF(BQ275&gt;70%,"Avance suficiente",IF(BQ275&lt;94%,"Avance suficiente",0)))))</f>
        <v>Avance satisfactorio</v>
      </c>
      <c r="BS275" s="728" t="s">
        <v>2258</v>
      </c>
      <c r="BT275" s="1055" t="s">
        <v>2259</v>
      </c>
      <c r="BU275" s="1055" t="s">
        <v>2248</v>
      </c>
      <c r="BV275" s="80" t="str">
        <f t="shared" ref="BV275:BV277" si="157">IF($BP275&lt;1%,"Sin iniciar",IF($BP275&gt;=$G275,"Terminado","En gestión"))</f>
        <v>Terminado</v>
      </c>
    </row>
    <row r="276" spans="1:74" s="611" customFormat="1" ht="66.650000000000006" customHeight="1">
      <c r="A276" s="585"/>
      <c r="B276" s="629" t="s">
        <v>2234</v>
      </c>
      <c r="C276" s="587" t="s">
        <v>2260</v>
      </c>
      <c r="D276" s="630" t="s">
        <v>254</v>
      </c>
      <c r="E276" s="631" t="s">
        <v>2236</v>
      </c>
      <c r="F276" s="630" t="s">
        <v>83</v>
      </c>
      <c r="G276" s="666">
        <v>1</v>
      </c>
      <c r="H276" s="630" t="s">
        <v>2261</v>
      </c>
      <c r="I276" s="633" t="s">
        <v>85</v>
      </c>
      <c r="J276" s="633" t="s">
        <v>86</v>
      </c>
      <c r="K276" s="634" t="s">
        <v>2262</v>
      </c>
      <c r="L276" s="634" t="s">
        <v>2263</v>
      </c>
      <c r="M276" s="635">
        <v>45659</v>
      </c>
      <c r="N276" s="633" t="s">
        <v>156</v>
      </c>
      <c r="O276" s="656">
        <v>0.25</v>
      </c>
      <c r="P276" s="656">
        <v>0.5</v>
      </c>
      <c r="Q276" s="656">
        <v>0.75</v>
      </c>
      <c r="R276" s="657">
        <v>1</v>
      </c>
      <c r="S276" s="633" t="s">
        <v>90</v>
      </c>
      <c r="T276" s="638">
        <v>23000663</v>
      </c>
      <c r="U276" s="812" t="s">
        <v>157</v>
      </c>
      <c r="V276" s="640" t="s">
        <v>158</v>
      </c>
      <c r="W276" s="641">
        <v>9100000</v>
      </c>
      <c r="X276" s="308" t="s">
        <v>913</v>
      </c>
      <c r="Y276" s="308" t="s">
        <v>1769</v>
      </c>
      <c r="Z276" s="308" t="s">
        <v>707</v>
      </c>
      <c r="AA276" s="332" t="s">
        <v>1410</v>
      </c>
      <c r="AB276" s="615"/>
      <c r="AC276" s="112">
        <v>0.25</v>
      </c>
      <c r="AD276" s="602">
        <v>1</v>
      </c>
      <c r="AE276" s="241" t="s">
        <v>95</v>
      </c>
      <c r="AF276" s="145" t="s">
        <v>2264</v>
      </c>
      <c r="AG276" s="145" t="s">
        <v>2265</v>
      </c>
      <c r="AH276" s="242" t="s">
        <v>91</v>
      </c>
      <c r="AI276" s="80" t="s">
        <v>98</v>
      </c>
      <c r="AJ276" s="177">
        <v>23000363</v>
      </c>
      <c r="AK276" s="178">
        <v>5750090.75</v>
      </c>
      <c r="AL276" s="172">
        <v>15900000</v>
      </c>
      <c r="AM276" s="172">
        <v>12500000</v>
      </c>
      <c r="AN276" s="172">
        <v>1125000</v>
      </c>
      <c r="AO276" s="653"/>
      <c r="AP276" s="971">
        <v>0.5</v>
      </c>
      <c r="AQ276" s="972">
        <v>1</v>
      </c>
      <c r="AR276" s="973" t="s">
        <v>95</v>
      </c>
      <c r="AS276" s="974" t="s">
        <v>2266</v>
      </c>
      <c r="AT276" s="974" t="s">
        <v>2267</v>
      </c>
      <c r="AU276" s="974" t="s">
        <v>91</v>
      </c>
      <c r="AV276" s="975" t="s">
        <v>98</v>
      </c>
      <c r="AW276" s="406">
        <v>23000363</v>
      </c>
      <c r="AX276" s="429">
        <v>5750090.75</v>
      </c>
      <c r="AY276" s="403">
        <v>15900000</v>
      </c>
      <c r="AZ276" s="404">
        <v>12500000</v>
      </c>
      <c r="BA276" s="405">
        <v>4875000</v>
      </c>
      <c r="BB276" s="603"/>
      <c r="BC276" s="926">
        <v>0.75</v>
      </c>
      <c r="BD276" s="927">
        <v>1</v>
      </c>
      <c r="BE276" s="928" t="s">
        <v>95</v>
      </c>
      <c r="BF276" s="930" t="s">
        <v>2268</v>
      </c>
      <c r="BG276" s="930" t="s">
        <v>2269</v>
      </c>
      <c r="BH276" s="930" t="s">
        <v>91</v>
      </c>
      <c r="BI276" s="932" t="s">
        <v>98</v>
      </c>
      <c r="BJ276" s="643">
        <v>23000363</v>
      </c>
      <c r="BK276" s="644">
        <v>17250497.25</v>
      </c>
      <c r="BL276" s="609">
        <f t="shared" si="150"/>
        <v>9100000</v>
      </c>
      <c r="BM276" s="609">
        <v>8600000</v>
      </c>
      <c r="BN276" s="609">
        <v>189498.79487179487</v>
      </c>
      <c r="BP276" s="98">
        <v>1</v>
      </c>
      <c r="BQ276" s="1039">
        <f t="shared" si="153"/>
        <v>1</v>
      </c>
      <c r="BR276" s="78" t="str">
        <f t="shared" si="156"/>
        <v>Avance satisfactorio</v>
      </c>
      <c r="BS276" s="728" t="s">
        <v>2270</v>
      </c>
      <c r="BT276" s="1055" t="s">
        <v>2271</v>
      </c>
      <c r="BU276" s="1055" t="s">
        <v>2248</v>
      </c>
      <c r="BV276" s="80" t="str">
        <f t="shared" si="157"/>
        <v>Terminado</v>
      </c>
    </row>
    <row r="277" spans="1:74" s="611" customFormat="1" ht="66.650000000000006" customHeight="1">
      <c r="A277" s="585"/>
      <c r="B277" s="629" t="s">
        <v>2234</v>
      </c>
      <c r="C277" s="587" t="s">
        <v>2272</v>
      </c>
      <c r="D277" s="630" t="s">
        <v>254</v>
      </c>
      <c r="E277" s="631" t="s">
        <v>2236</v>
      </c>
      <c r="F277" s="630" t="s">
        <v>83</v>
      </c>
      <c r="G277" s="666">
        <v>1</v>
      </c>
      <c r="H277" s="630" t="s">
        <v>2273</v>
      </c>
      <c r="I277" s="633" t="s">
        <v>85</v>
      </c>
      <c r="J277" s="633" t="s">
        <v>86</v>
      </c>
      <c r="K277" s="634" t="s">
        <v>2262</v>
      </c>
      <c r="L277" s="634" t="s">
        <v>2263</v>
      </c>
      <c r="M277" s="635">
        <v>45661</v>
      </c>
      <c r="N277" s="633" t="s">
        <v>156</v>
      </c>
      <c r="O277" s="656">
        <v>0.25</v>
      </c>
      <c r="P277" s="656">
        <v>0.5</v>
      </c>
      <c r="Q277" s="656">
        <v>0.75</v>
      </c>
      <c r="R277" s="657">
        <v>1</v>
      </c>
      <c r="S277" s="633" t="s">
        <v>90</v>
      </c>
      <c r="T277" s="638">
        <v>23000663</v>
      </c>
      <c r="U277" s="812" t="s">
        <v>157</v>
      </c>
      <c r="V277" s="640" t="s">
        <v>158</v>
      </c>
      <c r="W277" s="641">
        <v>38150000</v>
      </c>
      <c r="X277" s="308" t="s">
        <v>913</v>
      </c>
      <c r="Y277" s="308" t="s">
        <v>1769</v>
      </c>
      <c r="Z277" s="308" t="s">
        <v>707</v>
      </c>
      <c r="AA277" s="332" t="s">
        <v>1410</v>
      </c>
      <c r="AB277" s="615"/>
      <c r="AC277" s="112">
        <v>0.25</v>
      </c>
      <c r="AD277" s="602">
        <v>1</v>
      </c>
      <c r="AE277" s="241" t="s">
        <v>95</v>
      </c>
      <c r="AF277" s="145" t="s">
        <v>2274</v>
      </c>
      <c r="AG277" s="145" t="s">
        <v>2275</v>
      </c>
      <c r="AH277" s="242" t="s">
        <v>91</v>
      </c>
      <c r="AI277" s="80" t="s">
        <v>98</v>
      </c>
      <c r="AJ277" s="177">
        <v>23000363</v>
      </c>
      <c r="AK277" s="178">
        <v>5750090.75</v>
      </c>
      <c r="AL277" s="172">
        <v>15900000</v>
      </c>
      <c r="AM277" s="172">
        <v>12500000</v>
      </c>
      <c r="AN277" s="172">
        <v>1125000</v>
      </c>
      <c r="AO277" s="603"/>
      <c r="AP277" s="971">
        <v>0.5</v>
      </c>
      <c r="AQ277" s="972">
        <v>1</v>
      </c>
      <c r="AR277" s="973" t="s">
        <v>95</v>
      </c>
      <c r="AS277" s="974" t="s">
        <v>2276</v>
      </c>
      <c r="AT277" s="974" t="s">
        <v>2277</v>
      </c>
      <c r="AU277" s="974" t="s">
        <v>91</v>
      </c>
      <c r="AV277" s="975" t="s">
        <v>98</v>
      </c>
      <c r="AW277" s="406">
        <v>23000363</v>
      </c>
      <c r="AX277" s="429">
        <v>5750090.75</v>
      </c>
      <c r="AY277" s="430">
        <v>15900000</v>
      </c>
      <c r="AZ277" s="431">
        <v>12500000</v>
      </c>
      <c r="BA277" s="432">
        <v>4875000</v>
      </c>
      <c r="BB277" s="603"/>
      <c r="BC277" s="926">
        <v>0.75</v>
      </c>
      <c r="BD277" s="927">
        <v>1</v>
      </c>
      <c r="BE277" s="928" t="s">
        <v>95</v>
      </c>
      <c r="BF277" s="930" t="s">
        <v>2278</v>
      </c>
      <c r="BG277" s="930" t="s">
        <v>2279</v>
      </c>
      <c r="BH277" s="930" t="s">
        <v>91</v>
      </c>
      <c r="BI277" s="932" t="s">
        <v>98</v>
      </c>
      <c r="BJ277" s="813">
        <v>23000363</v>
      </c>
      <c r="BK277" s="814">
        <v>17250497.25</v>
      </c>
      <c r="BL277" s="609">
        <f t="shared" si="150"/>
        <v>38150000</v>
      </c>
      <c r="BM277" s="609">
        <v>35000000</v>
      </c>
      <c r="BN277" s="609">
        <v>24150000</v>
      </c>
      <c r="BP277" s="98">
        <v>1</v>
      </c>
      <c r="BQ277" s="1039">
        <f t="shared" si="153"/>
        <v>1</v>
      </c>
      <c r="BR277" s="78" t="str">
        <f t="shared" si="156"/>
        <v>Avance satisfactorio</v>
      </c>
      <c r="BS277" s="728" t="s">
        <v>2280</v>
      </c>
      <c r="BT277" s="1055" t="s">
        <v>2281</v>
      </c>
      <c r="BU277" s="1055" t="s">
        <v>2248</v>
      </c>
      <c r="BV277" s="80" t="str">
        <f t="shared" si="157"/>
        <v>Terminado</v>
      </c>
    </row>
    <row r="278" spans="1:74" ht="21.65" customHeight="1">
      <c r="T278" s="101"/>
      <c r="V278" s="816" t="s">
        <v>2282</v>
      </c>
      <c r="W278" s="817">
        <f>+SUM(W8:W269)+W274+W276+W277</f>
        <v>194597506982.6312</v>
      </c>
      <c r="X278" s="615"/>
      <c r="Y278" s="615"/>
      <c r="Z278" s="615"/>
      <c r="AA278" s="615"/>
      <c r="AB278" s="818"/>
      <c r="AC278" s="615"/>
      <c r="AD278" s="615"/>
      <c r="AE278" s="615"/>
      <c r="AF278" s="615"/>
      <c r="AG278" s="615"/>
      <c r="AH278" s="615"/>
      <c r="AI278" s="615"/>
      <c r="AJ278" s="615"/>
      <c r="AK278" s="615"/>
      <c r="AL278" s="615">
        <f>+SUM(AL8:AL277)</f>
        <v>194597506973</v>
      </c>
      <c r="AM278" s="615">
        <f>+SUM(AM8:AM277)</f>
        <v>137178262695.92</v>
      </c>
      <c r="AN278" s="615">
        <f>+SUM(AN8:AN277)</f>
        <v>23695773583.869995</v>
      </c>
      <c r="AO278" s="615"/>
      <c r="AP278" s="615"/>
      <c r="AQ278" s="615"/>
      <c r="AR278" s="615"/>
      <c r="AS278" s="615"/>
      <c r="AT278" s="615"/>
      <c r="AU278" s="615"/>
      <c r="AV278" s="615"/>
      <c r="AW278" s="615"/>
      <c r="AX278" s="615"/>
      <c r="AY278" s="615">
        <f>+SUM(AY8:AY277)</f>
        <v>194597506973</v>
      </c>
      <c r="AZ278" s="615">
        <f>+SUM(AZ8:AZ277)</f>
        <v>159164712258</v>
      </c>
      <c r="BA278" s="615">
        <f>+SUM(BA8:BA277)</f>
        <v>75220068145</v>
      </c>
      <c r="BB278" s="615"/>
      <c r="BC278" s="615"/>
      <c r="BD278" s="615"/>
      <c r="BE278" s="615"/>
      <c r="BF278" s="615"/>
      <c r="BG278" s="615"/>
      <c r="BH278" s="615"/>
      <c r="BI278" s="615"/>
      <c r="BJ278" s="615"/>
      <c r="BK278" s="819" t="s">
        <v>2282</v>
      </c>
      <c r="BL278" s="1038">
        <f>+SUM(BL8:BL269)+BL274+BL276+BL277</f>
        <v>194597506982.6312</v>
      </c>
      <c r="BM278" s="1038">
        <f>+SUM(BM8:BM269)+BM274+BM276+BM277</f>
        <v>169323142276.76984</v>
      </c>
      <c r="BN278" s="1038">
        <f>+SUM(BN8:BN269)+BN274+BN276+BN277</f>
        <v>130093731340.8894</v>
      </c>
    </row>
    <row r="279" spans="1:74" ht="21.65" customHeight="1">
      <c r="T279" s="101"/>
      <c r="V279" s="816" t="s">
        <v>2283</v>
      </c>
      <c r="W279" s="817">
        <f>+SUM(W8:W277)</f>
        <v>230208408328.6312</v>
      </c>
      <c r="X279" s="615"/>
      <c r="Y279" s="615"/>
      <c r="Z279" s="615"/>
      <c r="AA279" s="615"/>
      <c r="AB279" s="818"/>
      <c r="AC279" s="615"/>
      <c r="AD279" s="615"/>
      <c r="AE279" s="615"/>
      <c r="AF279" s="615"/>
      <c r="AG279" s="615"/>
      <c r="AH279" s="615"/>
      <c r="AI279" s="615"/>
      <c r="AJ279" s="615"/>
      <c r="AK279" s="615"/>
      <c r="AL279" s="615"/>
      <c r="AM279" s="615"/>
      <c r="AN279" s="615"/>
      <c r="AO279" s="615"/>
      <c r="AP279" s="615"/>
      <c r="AQ279" s="615"/>
      <c r="AR279" s="615"/>
      <c r="AS279" s="615"/>
      <c r="AT279" s="615"/>
      <c r="AU279" s="615"/>
      <c r="AV279" s="615"/>
      <c r="AW279" s="615"/>
      <c r="AX279" s="615"/>
      <c r="AY279" s="615"/>
      <c r="AZ279" s="615"/>
      <c r="BA279" s="615"/>
      <c r="BB279" s="615"/>
      <c r="BC279" s="615"/>
      <c r="BD279" s="615"/>
      <c r="BE279" s="615"/>
      <c r="BF279" s="615"/>
      <c r="BG279" s="615"/>
      <c r="BH279" s="615"/>
      <c r="BI279" s="615"/>
      <c r="BJ279" s="615"/>
      <c r="BK279" s="819" t="s">
        <v>2283</v>
      </c>
      <c r="BL279" s="1038">
        <f>+SUM(BL8:BL277)</f>
        <v>230208408328.6312</v>
      </c>
      <c r="BM279" s="1038">
        <f>+SUM(BM8:BM277)</f>
        <v>196097032109.76984</v>
      </c>
      <c r="BN279" s="1038">
        <f>+SUM(BN8:BN277)</f>
        <v>143739281614.8894</v>
      </c>
    </row>
    <row r="280" spans="1:74" ht="16.5" customHeight="1">
      <c r="X280" s="615"/>
      <c r="Y280" s="615"/>
      <c r="Z280" s="615"/>
      <c r="AA280" s="615"/>
      <c r="AC280" s="615"/>
      <c r="AD280" s="615"/>
      <c r="AE280" s="615"/>
      <c r="AF280" s="615"/>
      <c r="AG280" s="615"/>
      <c r="AH280" s="615"/>
      <c r="AI280" s="615"/>
      <c r="AJ280" s="615"/>
      <c r="AK280" s="615"/>
      <c r="AL280" s="615"/>
      <c r="AM280" s="615"/>
      <c r="AN280" s="615"/>
      <c r="AO280" s="615"/>
      <c r="AP280" s="615"/>
      <c r="AQ280" s="615"/>
      <c r="AR280" s="615"/>
      <c r="AS280" s="615"/>
      <c r="AT280" s="615"/>
      <c r="AU280" s="615"/>
      <c r="AV280" s="615"/>
      <c r="AW280" s="615"/>
      <c r="AX280" s="615"/>
      <c r="AY280" s="615"/>
      <c r="AZ280" s="615"/>
      <c r="BA280" s="615"/>
      <c r="BB280" s="615"/>
      <c r="BC280" s="615"/>
      <c r="BD280" s="615"/>
      <c r="BE280" s="615"/>
      <c r="BF280" s="615"/>
      <c r="BG280" s="615"/>
      <c r="BH280" s="615"/>
      <c r="BI280" s="615"/>
      <c r="BJ280" s="615"/>
      <c r="BK280" s="615"/>
    </row>
    <row r="281" spans="1:74" ht="16.5" customHeight="1">
      <c r="X281" s="615"/>
      <c r="Y281" s="615"/>
      <c r="Z281" s="615"/>
      <c r="AA281" s="615"/>
      <c r="AC281" s="615"/>
      <c r="AD281" s="615"/>
      <c r="AE281" s="615"/>
      <c r="AF281" s="615"/>
      <c r="AG281" s="615"/>
      <c r="AH281" s="615"/>
      <c r="AI281" s="615"/>
      <c r="AJ281" s="615"/>
      <c r="AK281" s="615"/>
      <c r="AL281" s="615"/>
      <c r="AM281" s="615"/>
      <c r="AN281" s="615"/>
      <c r="AO281" s="615"/>
      <c r="AP281" s="615"/>
      <c r="AQ281" s="615"/>
      <c r="AR281" s="615"/>
      <c r="AS281" s="615"/>
      <c r="AT281" s="615"/>
      <c r="AU281" s="615"/>
      <c r="AV281" s="615"/>
      <c r="AW281" s="615"/>
      <c r="AX281" s="615"/>
      <c r="AY281" s="615"/>
      <c r="AZ281" s="615"/>
      <c r="BA281" s="615"/>
      <c r="BB281" s="615"/>
      <c r="BC281" s="615"/>
      <c r="BD281" s="615"/>
      <c r="BE281" s="615"/>
      <c r="BF281" s="615"/>
      <c r="BG281" s="615"/>
      <c r="BH281" s="615"/>
      <c r="BI281" s="615"/>
      <c r="BJ281" s="615"/>
      <c r="BK281" s="615"/>
    </row>
    <row r="282" spans="1:74" ht="16.5" customHeight="1">
      <c r="T282" s="820"/>
      <c r="X282" s="615"/>
      <c r="Y282" s="615"/>
      <c r="Z282" s="615"/>
      <c r="AA282" s="615"/>
      <c r="AC282" s="615"/>
      <c r="AD282" s="615"/>
      <c r="AE282" s="615"/>
      <c r="AF282" s="615"/>
      <c r="AG282" s="615"/>
      <c r="AH282" s="615"/>
      <c r="AI282" s="615"/>
      <c r="AJ282" s="615"/>
      <c r="AK282" s="615"/>
      <c r="AL282" s="615"/>
      <c r="AM282" s="615"/>
      <c r="AN282" s="615"/>
      <c r="AO282" s="615"/>
      <c r="AP282" s="615"/>
      <c r="AQ282" s="615"/>
      <c r="AR282" s="615"/>
      <c r="AS282" s="615"/>
      <c r="AT282" s="615"/>
      <c r="AU282" s="615"/>
      <c r="AV282" s="615"/>
      <c r="AW282" s="615"/>
      <c r="AX282" s="615"/>
      <c r="AY282" s="615"/>
      <c r="AZ282" s="615"/>
      <c r="BA282" s="615"/>
      <c r="BB282" s="615"/>
      <c r="BC282" s="615"/>
      <c r="BD282" s="615"/>
      <c r="BE282" s="615"/>
      <c r="BF282" s="615"/>
      <c r="BG282" s="615"/>
      <c r="BH282" s="615"/>
      <c r="BI282" s="615"/>
      <c r="BJ282" s="615"/>
      <c r="BK282" s="615"/>
    </row>
    <row r="283" spans="1:74" ht="16.5" customHeight="1">
      <c r="X283" s="615"/>
      <c r="Y283" s="615"/>
      <c r="Z283" s="615"/>
      <c r="AA283" s="615"/>
      <c r="AC283" s="615"/>
      <c r="AD283" s="615"/>
      <c r="AE283" s="615"/>
      <c r="AF283" s="615"/>
      <c r="AG283" s="615"/>
      <c r="AH283" s="615"/>
      <c r="AI283" s="615"/>
      <c r="AJ283" s="615"/>
      <c r="AK283" s="615"/>
      <c r="AL283" s="615"/>
      <c r="AM283" s="615"/>
      <c r="AN283" s="615"/>
      <c r="AO283" s="615"/>
      <c r="AP283" s="615"/>
      <c r="AQ283" s="615"/>
      <c r="AR283" s="615"/>
      <c r="AS283" s="615"/>
      <c r="AT283" s="615"/>
      <c r="AU283" s="615"/>
      <c r="AV283" s="615"/>
      <c r="AW283" s="615"/>
      <c r="AX283" s="615"/>
      <c r="AY283" s="615"/>
      <c r="AZ283" s="615"/>
      <c r="BA283" s="615"/>
      <c r="BB283" s="615"/>
      <c r="BC283" s="615"/>
      <c r="BD283" s="615"/>
      <c r="BE283" s="615"/>
      <c r="BF283" s="615"/>
      <c r="BG283" s="615"/>
      <c r="BH283" s="615"/>
      <c r="BI283" s="615"/>
      <c r="BJ283" s="615"/>
      <c r="BK283" s="615"/>
    </row>
    <row r="284" spans="1:74" ht="16.5" customHeight="1">
      <c r="X284" s="615"/>
      <c r="Y284" s="615"/>
      <c r="Z284" s="615"/>
      <c r="AA284" s="615"/>
      <c r="AC284" s="615"/>
      <c r="AD284" s="615"/>
      <c r="AE284" s="615"/>
      <c r="AF284" s="615"/>
      <c r="AG284" s="615"/>
      <c r="AH284" s="615"/>
      <c r="AI284" s="615"/>
      <c r="AJ284" s="615"/>
      <c r="AK284" s="615"/>
      <c r="AL284" s="615"/>
      <c r="AM284" s="615"/>
      <c r="AN284" s="615"/>
      <c r="AO284" s="615"/>
      <c r="AP284" s="615"/>
      <c r="AQ284" s="615"/>
      <c r="AR284" s="615"/>
      <c r="AS284" s="615"/>
      <c r="AT284" s="615"/>
      <c r="AU284" s="615"/>
      <c r="AV284" s="615"/>
      <c r="AW284" s="615"/>
      <c r="AX284" s="615"/>
      <c r="AY284" s="615"/>
      <c r="AZ284" s="615"/>
      <c r="BA284" s="615"/>
      <c r="BB284" s="615"/>
      <c r="BC284" s="615"/>
      <c r="BD284" s="615"/>
      <c r="BE284" s="615"/>
      <c r="BF284" s="615"/>
      <c r="BG284" s="615"/>
      <c r="BH284" s="615"/>
      <c r="BI284" s="615"/>
      <c r="BJ284" s="615"/>
      <c r="BK284" s="615"/>
    </row>
    <row r="285" spans="1:74" ht="16.5" customHeight="1">
      <c r="X285" s="615"/>
      <c r="Y285" s="615"/>
      <c r="Z285" s="615"/>
      <c r="AA285" s="615"/>
      <c r="AC285" s="615"/>
      <c r="AD285" s="615"/>
      <c r="AE285" s="615"/>
      <c r="AF285" s="615"/>
      <c r="AG285" s="615"/>
      <c r="AH285" s="615"/>
      <c r="AI285" s="615"/>
      <c r="AJ285" s="615"/>
      <c r="AK285" s="615"/>
      <c r="AL285" s="615"/>
      <c r="AM285" s="615"/>
      <c r="AN285" s="615"/>
      <c r="AO285" s="615"/>
      <c r="AP285" s="615"/>
      <c r="AQ285" s="615"/>
      <c r="AR285" s="615"/>
      <c r="AS285" s="615"/>
      <c r="AT285" s="615"/>
      <c r="AU285" s="615"/>
      <c r="AV285" s="615"/>
      <c r="AW285" s="615"/>
      <c r="AX285" s="615"/>
      <c r="AY285" s="615"/>
      <c r="AZ285" s="615"/>
      <c r="BA285" s="615"/>
      <c r="BB285" s="615"/>
      <c r="BC285" s="615"/>
      <c r="BD285" s="615"/>
      <c r="BE285" s="615"/>
      <c r="BF285" s="615"/>
      <c r="BG285" s="615"/>
      <c r="BH285" s="615"/>
      <c r="BI285" s="615"/>
      <c r="BJ285" s="615"/>
      <c r="BK285" s="615"/>
    </row>
    <row r="286" spans="1:74" ht="16.5" customHeight="1">
      <c r="X286" s="615"/>
      <c r="Y286" s="615"/>
      <c r="Z286" s="615"/>
      <c r="AA286" s="615"/>
      <c r="AC286" s="615"/>
      <c r="AD286" s="615"/>
      <c r="AE286" s="615"/>
      <c r="AF286" s="615"/>
      <c r="AG286" s="615"/>
      <c r="AH286" s="615"/>
      <c r="AI286" s="615"/>
      <c r="AJ286" s="615"/>
      <c r="AK286" s="615"/>
      <c r="AL286" s="615"/>
      <c r="AM286" s="615"/>
      <c r="AN286" s="615"/>
      <c r="AO286" s="615"/>
      <c r="AP286" s="615"/>
      <c r="AQ286" s="615"/>
      <c r="AR286" s="615"/>
      <c r="AS286" s="615"/>
      <c r="AT286" s="615"/>
      <c r="AU286" s="615"/>
      <c r="AV286" s="615"/>
      <c r="AW286" s="615"/>
      <c r="AX286" s="615"/>
      <c r="AY286" s="615"/>
      <c r="AZ286" s="615"/>
      <c r="BA286" s="615"/>
      <c r="BB286" s="615"/>
      <c r="BC286" s="615"/>
      <c r="BD286" s="615"/>
      <c r="BE286" s="615"/>
      <c r="BF286" s="615"/>
      <c r="BG286" s="615"/>
      <c r="BH286" s="615"/>
      <c r="BI286" s="615"/>
      <c r="BJ286" s="615"/>
      <c r="BK286" s="615"/>
    </row>
    <row r="287" spans="1:74" ht="16.5" customHeight="1">
      <c r="X287" s="615"/>
      <c r="Y287" s="615"/>
      <c r="Z287" s="615"/>
      <c r="AA287" s="615"/>
      <c r="AC287" s="615"/>
      <c r="AD287" s="615"/>
      <c r="AE287" s="615"/>
      <c r="AF287" s="615"/>
      <c r="AG287" s="615"/>
      <c r="AH287" s="615"/>
      <c r="AI287" s="615"/>
      <c r="AJ287" s="615"/>
      <c r="AK287" s="615"/>
      <c r="AL287" s="615"/>
      <c r="AM287" s="615"/>
      <c r="AN287" s="615"/>
      <c r="AO287" s="615"/>
      <c r="AP287" s="615"/>
      <c r="AQ287" s="615"/>
      <c r="AR287" s="615"/>
      <c r="AS287" s="615"/>
      <c r="AT287" s="615"/>
      <c r="AU287" s="615"/>
      <c r="AV287" s="615"/>
      <c r="AW287" s="615"/>
      <c r="AX287" s="615"/>
      <c r="AY287" s="615"/>
      <c r="AZ287" s="615"/>
      <c r="BA287" s="615"/>
      <c r="BB287" s="615"/>
      <c r="BC287" s="615"/>
      <c r="BD287" s="615"/>
      <c r="BE287" s="615"/>
      <c r="BF287" s="615"/>
      <c r="BG287" s="615"/>
      <c r="BH287" s="615"/>
      <c r="BI287" s="615"/>
      <c r="BJ287" s="615"/>
      <c r="BK287" s="615"/>
    </row>
    <row r="288" spans="1:74" ht="16.5" customHeight="1">
      <c r="X288" s="615"/>
      <c r="Y288" s="615"/>
      <c r="Z288" s="615"/>
      <c r="AA288" s="615"/>
      <c r="AC288" s="615"/>
      <c r="AD288" s="615"/>
      <c r="AE288" s="615"/>
      <c r="AF288" s="615"/>
      <c r="AG288" s="615"/>
      <c r="AH288" s="615"/>
      <c r="AI288" s="615"/>
      <c r="AJ288" s="615"/>
      <c r="AK288" s="615"/>
      <c r="AL288" s="615"/>
      <c r="AM288" s="615"/>
      <c r="AN288" s="615"/>
      <c r="AO288" s="615"/>
      <c r="AP288" s="615"/>
      <c r="AQ288" s="615"/>
      <c r="AR288" s="615"/>
      <c r="AS288" s="615"/>
      <c r="AT288" s="615"/>
      <c r="AU288" s="615"/>
      <c r="AV288" s="615"/>
      <c r="AW288" s="615"/>
      <c r="AX288" s="615"/>
      <c r="AY288" s="615"/>
      <c r="AZ288" s="615"/>
      <c r="BA288" s="615"/>
      <c r="BB288" s="818"/>
      <c r="BC288" s="818"/>
      <c r="BD288" s="818"/>
      <c r="BE288" s="818"/>
      <c r="BF288" s="818"/>
      <c r="BG288" s="818"/>
      <c r="BH288" s="818"/>
      <c r="BI288" s="818"/>
      <c r="BJ288" s="818"/>
      <c r="BK288" s="818"/>
    </row>
    <row r="289" spans="24:63" ht="16.5" customHeight="1">
      <c r="X289" s="615"/>
      <c r="Y289" s="615"/>
      <c r="Z289" s="615"/>
      <c r="AA289" s="615"/>
      <c r="AC289" s="615"/>
      <c r="AD289" s="615"/>
      <c r="AE289" s="615"/>
      <c r="AF289" s="615"/>
      <c r="AG289" s="615"/>
      <c r="AH289" s="615"/>
      <c r="AI289" s="615"/>
      <c r="AJ289" s="615"/>
      <c r="AK289" s="615"/>
      <c r="AL289" s="615"/>
      <c r="AM289" s="615"/>
      <c r="AN289" s="615"/>
      <c r="AO289" s="615"/>
      <c r="AP289" s="615"/>
      <c r="AQ289" s="615"/>
      <c r="AR289" s="615"/>
      <c r="AS289" s="615"/>
      <c r="AT289" s="615"/>
      <c r="AU289" s="615"/>
      <c r="AV289" s="615"/>
      <c r="AW289" s="615"/>
      <c r="AX289" s="615"/>
      <c r="AY289" s="615"/>
      <c r="AZ289" s="615"/>
      <c r="BA289" s="615"/>
      <c r="BB289" s="818"/>
      <c r="BC289" s="818"/>
      <c r="BD289" s="818"/>
      <c r="BE289" s="818"/>
      <c r="BF289" s="818"/>
      <c r="BG289" s="818"/>
      <c r="BH289" s="818"/>
      <c r="BI289" s="818"/>
      <c r="BJ289" s="818"/>
      <c r="BK289" s="818"/>
    </row>
    <row r="290" spans="24:63" ht="16.5" customHeight="1">
      <c r="X290" s="615"/>
      <c r="Y290" s="615"/>
      <c r="Z290" s="615"/>
      <c r="AA290" s="615"/>
      <c r="AC290" s="615"/>
      <c r="AD290" s="615"/>
      <c r="AE290" s="615"/>
      <c r="AF290" s="615"/>
      <c r="AG290" s="615"/>
      <c r="AH290" s="615"/>
      <c r="AI290" s="615"/>
      <c r="AJ290" s="615"/>
      <c r="AK290" s="615"/>
      <c r="AL290" s="615"/>
      <c r="AM290" s="615"/>
      <c r="AN290" s="615"/>
      <c r="AO290" s="615"/>
      <c r="AP290" s="615"/>
      <c r="AQ290" s="615"/>
      <c r="AR290" s="615"/>
      <c r="AS290" s="615"/>
      <c r="AT290" s="615"/>
      <c r="AU290" s="615"/>
      <c r="AV290" s="615"/>
      <c r="AW290" s="615"/>
      <c r="AX290" s="615"/>
      <c r="AY290" s="615"/>
      <c r="AZ290" s="615"/>
      <c r="BA290" s="615"/>
    </row>
    <row r="291" spans="24:63" ht="16.5" customHeight="1">
      <c r="X291" s="615"/>
      <c r="Y291" s="615"/>
      <c r="Z291" s="615"/>
      <c r="AA291" s="615"/>
      <c r="AC291" s="615"/>
      <c r="AD291" s="615"/>
      <c r="AE291" s="615"/>
      <c r="AF291" s="615"/>
      <c r="AG291" s="615"/>
      <c r="AH291" s="615"/>
      <c r="AI291" s="615"/>
      <c r="AJ291" s="615"/>
      <c r="AK291" s="615"/>
      <c r="AL291" s="615"/>
      <c r="AM291" s="615"/>
      <c r="AN291" s="615"/>
      <c r="AO291" s="615"/>
      <c r="AP291" s="615"/>
      <c r="AQ291" s="615"/>
      <c r="AR291" s="615"/>
      <c r="AS291" s="615"/>
      <c r="AT291" s="615"/>
      <c r="AU291" s="615"/>
      <c r="AV291" s="615"/>
      <c r="AW291" s="615"/>
      <c r="AX291" s="615"/>
      <c r="AY291" s="615"/>
      <c r="AZ291" s="615"/>
      <c r="BA291" s="615"/>
    </row>
    <row r="292" spans="24:63" ht="16.5" customHeight="1">
      <c r="X292" s="615"/>
      <c r="Y292" s="615"/>
      <c r="Z292" s="615"/>
      <c r="AA292" s="615"/>
      <c r="AC292" s="615"/>
      <c r="AD292" s="615"/>
      <c r="AE292" s="615"/>
      <c r="AF292" s="615"/>
      <c r="AG292" s="615"/>
      <c r="AH292" s="615"/>
      <c r="AI292" s="615"/>
      <c r="AJ292" s="615"/>
      <c r="AK292" s="615"/>
      <c r="AL292" s="615"/>
      <c r="AM292" s="615"/>
      <c r="AN292" s="615"/>
      <c r="AO292" s="615"/>
      <c r="AP292" s="615"/>
      <c r="AQ292" s="615"/>
      <c r="AR292" s="615"/>
      <c r="AS292" s="615"/>
      <c r="AT292" s="615"/>
      <c r="AU292" s="615"/>
      <c r="AV292" s="615"/>
      <c r="AW292" s="615"/>
      <c r="AX292" s="615"/>
      <c r="AY292" s="615"/>
      <c r="AZ292" s="615"/>
      <c r="BA292" s="615"/>
    </row>
    <row r="293" spans="24:63" ht="16.5" customHeight="1">
      <c r="X293" s="615"/>
      <c r="Y293" s="615"/>
      <c r="Z293" s="615"/>
      <c r="AA293" s="615"/>
      <c r="AC293" s="615"/>
      <c r="AD293" s="615"/>
      <c r="AE293" s="615"/>
      <c r="AF293" s="615"/>
      <c r="AG293" s="615"/>
      <c r="AH293" s="615"/>
      <c r="AI293" s="615"/>
      <c r="AJ293" s="615"/>
      <c r="AK293" s="615"/>
      <c r="AL293" s="615"/>
      <c r="AM293" s="615"/>
      <c r="AN293" s="615"/>
      <c r="AO293" s="615"/>
      <c r="AP293" s="615"/>
      <c r="AQ293" s="615"/>
      <c r="AR293" s="615"/>
      <c r="AS293" s="615"/>
      <c r="AT293" s="615"/>
      <c r="AU293" s="615"/>
      <c r="AV293" s="615"/>
      <c r="AW293" s="615"/>
      <c r="AX293" s="615"/>
      <c r="AY293" s="615"/>
      <c r="AZ293" s="615"/>
      <c r="BA293" s="615"/>
    </row>
    <row r="294" spans="24:63" ht="16.5" customHeight="1">
      <c r="X294" s="615"/>
      <c r="Y294" s="615"/>
      <c r="Z294" s="615"/>
      <c r="AA294" s="615"/>
      <c r="AC294" s="615"/>
      <c r="AD294" s="615"/>
      <c r="AE294" s="615"/>
      <c r="AF294" s="615"/>
      <c r="AG294" s="615"/>
      <c r="AH294" s="615"/>
      <c r="AI294" s="615"/>
      <c r="AJ294" s="615"/>
      <c r="AK294" s="615"/>
      <c r="AL294" s="615"/>
      <c r="AM294" s="615"/>
      <c r="AN294" s="615"/>
      <c r="AO294" s="615"/>
      <c r="AP294" s="615"/>
      <c r="AQ294" s="615"/>
      <c r="AR294" s="615"/>
      <c r="AS294" s="615"/>
      <c r="AT294" s="615"/>
      <c r="AU294" s="615"/>
      <c r="AV294" s="615"/>
      <c r="AW294" s="615"/>
      <c r="AX294" s="615"/>
      <c r="AY294" s="615"/>
      <c r="AZ294" s="615"/>
      <c r="BA294" s="615"/>
    </row>
    <row r="295" spans="24:63" ht="16.5" customHeight="1">
      <c r="X295" s="615"/>
      <c r="Y295" s="615"/>
      <c r="Z295" s="615"/>
      <c r="AA295" s="615"/>
      <c r="AC295" s="615"/>
      <c r="AD295" s="615"/>
      <c r="AE295" s="615"/>
      <c r="AF295" s="615"/>
      <c r="AG295" s="615"/>
      <c r="AH295" s="615"/>
      <c r="AI295" s="615"/>
      <c r="AJ295" s="615"/>
      <c r="AK295" s="615"/>
      <c r="AL295" s="615"/>
      <c r="AM295" s="615"/>
      <c r="AN295" s="615"/>
      <c r="AO295" s="615"/>
      <c r="AP295" s="615"/>
      <c r="AQ295" s="615"/>
      <c r="AR295" s="615"/>
      <c r="AS295" s="615"/>
      <c r="AT295" s="615"/>
      <c r="AU295" s="615"/>
      <c r="AV295" s="615"/>
      <c r="AW295" s="615"/>
      <c r="AX295" s="615"/>
      <c r="AY295" s="615"/>
      <c r="AZ295" s="615"/>
      <c r="BA295" s="615"/>
    </row>
    <row r="296" spans="24:63" ht="16.5" customHeight="1">
      <c r="X296" s="615"/>
      <c r="Y296" s="615"/>
      <c r="Z296" s="615"/>
      <c r="AA296" s="615"/>
      <c r="AC296" s="615"/>
      <c r="AD296" s="615"/>
      <c r="AE296" s="615"/>
      <c r="AF296" s="615"/>
      <c r="AG296" s="615"/>
      <c r="AH296" s="615"/>
      <c r="AI296" s="615"/>
      <c r="AJ296" s="615"/>
      <c r="AK296" s="615"/>
      <c r="AL296" s="615"/>
      <c r="AM296" s="615"/>
      <c r="AN296" s="615"/>
      <c r="AO296" s="615"/>
      <c r="AP296" s="615"/>
      <c r="AQ296" s="615"/>
      <c r="AR296" s="615"/>
      <c r="AS296" s="615"/>
      <c r="AT296" s="615"/>
      <c r="AU296" s="615"/>
      <c r="AV296" s="615"/>
      <c r="AW296" s="615"/>
      <c r="AX296" s="615"/>
      <c r="AY296" s="615"/>
      <c r="AZ296" s="615"/>
      <c r="BA296" s="615"/>
    </row>
    <row r="297" spans="24:63" ht="16.5" customHeight="1">
      <c r="X297" s="615"/>
      <c r="Y297" s="615"/>
      <c r="Z297" s="615"/>
      <c r="AA297" s="615"/>
      <c r="AC297" s="615"/>
      <c r="AD297" s="615"/>
      <c r="AE297" s="615"/>
      <c r="AF297" s="615"/>
      <c r="AG297" s="615"/>
      <c r="AH297" s="615"/>
      <c r="AI297" s="615"/>
      <c r="AJ297" s="615"/>
      <c r="AK297" s="615"/>
      <c r="AL297" s="615"/>
      <c r="AM297" s="615"/>
      <c r="AN297" s="615"/>
      <c r="AO297" s="615"/>
      <c r="AP297" s="615"/>
      <c r="AQ297" s="615"/>
      <c r="AR297" s="615"/>
      <c r="AS297" s="615"/>
      <c r="AT297" s="615"/>
      <c r="AU297" s="615"/>
      <c r="AV297" s="615"/>
      <c r="AW297" s="615"/>
      <c r="AX297" s="615"/>
      <c r="AY297" s="615"/>
      <c r="AZ297" s="615"/>
      <c r="BA297" s="615"/>
    </row>
    <row r="298" spans="24:63" ht="16.5" customHeight="1">
      <c r="X298" s="615"/>
      <c r="Y298" s="615"/>
      <c r="Z298" s="615"/>
      <c r="AA298" s="615"/>
      <c r="AC298" s="615"/>
      <c r="AD298" s="615"/>
      <c r="AE298" s="615"/>
      <c r="AF298" s="615"/>
      <c r="AG298" s="615"/>
      <c r="AH298" s="615"/>
      <c r="AI298" s="615"/>
      <c r="AJ298" s="615"/>
      <c r="AK298" s="615"/>
      <c r="AL298" s="615"/>
      <c r="AM298" s="615"/>
      <c r="AN298" s="615"/>
      <c r="AO298" s="615"/>
      <c r="AP298" s="615"/>
      <c r="AQ298" s="615"/>
      <c r="AR298" s="615"/>
      <c r="AS298" s="615"/>
      <c r="AT298" s="615"/>
      <c r="AU298" s="615"/>
      <c r="AV298" s="615"/>
      <c r="AW298" s="615"/>
      <c r="AX298" s="615"/>
      <c r="AY298" s="615"/>
      <c r="AZ298" s="615"/>
      <c r="BA298" s="615"/>
    </row>
    <row r="299" spans="24:63" ht="16.5" customHeight="1">
      <c r="X299" s="615"/>
      <c r="Y299" s="615"/>
      <c r="Z299" s="615"/>
      <c r="AA299" s="615"/>
      <c r="AC299" s="615"/>
      <c r="AD299" s="615"/>
      <c r="AE299" s="615"/>
      <c r="AF299" s="615"/>
      <c r="AG299" s="615"/>
      <c r="AH299" s="615"/>
      <c r="AI299" s="615"/>
      <c r="AJ299" s="615"/>
      <c r="AK299" s="615"/>
      <c r="AL299" s="615"/>
      <c r="AM299" s="615"/>
      <c r="AN299" s="615"/>
      <c r="AO299" s="615"/>
      <c r="AP299" s="615"/>
      <c r="AQ299" s="615"/>
      <c r="AR299" s="615"/>
      <c r="AS299" s="615"/>
      <c r="AT299" s="615"/>
      <c r="AU299" s="615"/>
      <c r="AV299" s="615"/>
      <c r="AW299" s="615"/>
      <c r="AX299" s="615"/>
      <c r="AY299" s="615"/>
      <c r="AZ299" s="615"/>
      <c r="BA299" s="615"/>
    </row>
    <row r="300" spans="24:63" ht="16.5" customHeight="1">
      <c r="X300" s="615"/>
      <c r="Y300" s="615"/>
      <c r="Z300" s="615"/>
      <c r="AA300" s="615"/>
      <c r="AC300" s="615"/>
      <c r="AD300" s="615"/>
      <c r="AE300" s="615"/>
      <c r="AF300" s="615"/>
      <c r="AG300" s="615"/>
      <c r="AH300" s="615"/>
      <c r="AI300" s="615"/>
      <c r="AJ300" s="615"/>
      <c r="AK300" s="615"/>
      <c r="AL300" s="615"/>
      <c r="AM300" s="615"/>
      <c r="AN300" s="615"/>
      <c r="AO300" s="615"/>
      <c r="AP300" s="615"/>
      <c r="AQ300" s="615"/>
      <c r="AR300" s="615"/>
      <c r="AS300" s="615"/>
      <c r="AT300" s="615"/>
      <c r="AU300" s="615"/>
      <c r="AV300" s="615"/>
      <c r="AW300" s="615"/>
      <c r="AX300" s="615"/>
      <c r="AY300" s="615"/>
      <c r="AZ300" s="615"/>
      <c r="BA300" s="615"/>
    </row>
    <row r="301" spans="24:63" ht="16.5" customHeight="1">
      <c r="X301" s="615"/>
      <c r="Y301" s="615"/>
      <c r="Z301" s="615"/>
      <c r="AA301" s="615"/>
      <c r="AC301" s="615"/>
      <c r="AD301" s="615"/>
      <c r="AE301" s="615"/>
      <c r="AF301" s="615"/>
      <c r="AG301" s="615"/>
      <c r="AH301" s="615"/>
      <c r="AI301" s="615"/>
      <c r="AJ301" s="615"/>
      <c r="AK301" s="615"/>
      <c r="AL301" s="615"/>
      <c r="AM301" s="615"/>
      <c r="AN301" s="615"/>
      <c r="AO301" s="615"/>
      <c r="AP301" s="615"/>
      <c r="AQ301" s="615"/>
      <c r="AR301" s="615"/>
      <c r="AS301" s="615"/>
      <c r="AT301" s="615"/>
      <c r="AU301" s="615"/>
      <c r="AV301" s="615"/>
      <c r="AW301" s="615"/>
      <c r="AX301" s="615"/>
      <c r="AY301" s="615"/>
      <c r="AZ301" s="615"/>
      <c r="BA301" s="615"/>
    </row>
    <row r="302" spans="24:63" ht="16.5" customHeight="1">
      <c r="X302" s="615"/>
      <c r="Y302" s="615"/>
      <c r="Z302" s="615"/>
      <c r="AA302" s="615"/>
      <c r="AC302" s="615"/>
      <c r="AD302" s="615"/>
      <c r="AE302" s="615"/>
      <c r="AF302" s="615"/>
      <c r="AG302" s="615"/>
      <c r="AH302" s="615"/>
      <c r="AI302" s="615"/>
      <c r="AJ302" s="615"/>
      <c r="AK302" s="615"/>
      <c r="AL302" s="615"/>
      <c r="AM302" s="615"/>
      <c r="AN302" s="615"/>
      <c r="AO302" s="615"/>
      <c r="AP302" s="615"/>
      <c r="AQ302" s="615"/>
      <c r="AR302" s="615"/>
      <c r="AS302" s="615"/>
      <c r="AT302" s="615"/>
      <c r="AU302" s="615"/>
      <c r="AV302" s="615"/>
      <c r="AW302" s="615"/>
      <c r="AX302" s="615"/>
      <c r="AY302" s="615"/>
      <c r="AZ302" s="615"/>
      <c r="BA302" s="615"/>
    </row>
    <row r="303" spans="24:63" ht="16.5" customHeight="1">
      <c r="X303" s="615"/>
      <c r="Y303" s="615"/>
      <c r="Z303" s="615"/>
      <c r="AA303" s="615"/>
      <c r="AC303" s="615"/>
      <c r="AD303" s="615"/>
      <c r="AE303" s="615"/>
      <c r="AF303" s="615"/>
      <c r="AG303" s="615"/>
      <c r="AH303" s="615"/>
      <c r="AI303" s="615"/>
      <c r="AJ303" s="615"/>
      <c r="AK303" s="615"/>
      <c r="AL303" s="615"/>
      <c r="AM303" s="615"/>
      <c r="AN303" s="615"/>
      <c r="AO303" s="615"/>
      <c r="AP303" s="615"/>
      <c r="AQ303" s="615"/>
      <c r="AR303" s="615"/>
      <c r="AS303" s="615"/>
      <c r="AT303" s="615"/>
      <c r="AU303" s="615"/>
      <c r="AV303" s="615"/>
      <c r="AW303" s="615"/>
      <c r="AX303" s="615"/>
      <c r="AY303" s="615"/>
      <c r="AZ303" s="615"/>
      <c r="BA303" s="615"/>
    </row>
    <row r="304" spans="24:63">
      <c r="X304" s="601"/>
      <c r="Y304" s="601"/>
      <c r="Z304" s="601"/>
      <c r="AA304" s="601"/>
      <c r="AC304" s="615"/>
      <c r="AD304" s="615"/>
      <c r="AE304" s="615"/>
      <c r="AF304" s="615"/>
      <c r="AG304" s="615"/>
      <c r="AH304" s="615"/>
      <c r="AI304" s="615"/>
      <c r="AJ304" s="615"/>
      <c r="AK304" s="615"/>
      <c r="AL304" s="615"/>
      <c r="AM304" s="615"/>
      <c r="AN304" s="615"/>
      <c r="AO304" s="615"/>
      <c r="AP304" s="615"/>
      <c r="AQ304" s="615"/>
      <c r="AR304" s="615"/>
      <c r="AS304" s="615"/>
      <c r="AT304" s="615"/>
      <c r="AU304" s="615"/>
      <c r="AV304" s="615"/>
      <c r="AW304" s="615"/>
      <c r="AX304" s="615"/>
      <c r="AY304" s="615"/>
      <c r="AZ304" s="615"/>
      <c r="BA304" s="615"/>
    </row>
    <row r="305" spans="24:53" ht="16.5" customHeight="1">
      <c r="X305" s="615"/>
      <c r="Y305" s="615"/>
      <c r="Z305" s="615"/>
      <c r="AA305" s="615"/>
      <c r="AC305" s="615"/>
      <c r="AD305" s="615"/>
      <c r="AE305" s="615"/>
      <c r="AF305" s="615"/>
      <c r="AG305" s="615"/>
      <c r="AH305" s="615"/>
      <c r="AI305" s="615"/>
      <c r="AJ305" s="615"/>
      <c r="AK305" s="615"/>
      <c r="AL305" s="615"/>
      <c r="AM305" s="615"/>
      <c r="AN305" s="615"/>
      <c r="AO305" s="615"/>
      <c r="AP305" s="615"/>
      <c r="AQ305" s="615"/>
      <c r="AR305" s="615"/>
      <c r="AS305" s="615"/>
      <c r="AT305" s="615"/>
      <c r="AU305" s="615"/>
      <c r="AV305" s="615"/>
      <c r="AW305" s="615"/>
      <c r="AX305" s="615"/>
      <c r="AY305" s="615"/>
      <c r="AZ305" s="615"/>
      <c r="BA305" s="615"/>
    </row>
    <row r="306" spans="24:53">
      <c r="X306" s="615"/>
      <c r="Y306" s="615"/>
      <c r="Z306" s="615"/>
      <c r="AA306" s="615"/>
      <c r="AC306" s="615"/>
      <c r="AD306" s="615"/>
      <c r="AE306" s="615"/>
      <c r="AF306" s="615"/>
      <c r="AG306" s="615"/>
      <c r="AH306" s="615"/>
      <c r="AI306" s="615"/>
      <c r="AJ306" s="615"/>
      <c r="AK306" s="615"/>
      <c r="AL306" s="615"/>
      <c r="AM306" s="615"/>
      <c r="AN306" s="615"/>
      <c r="AO306" s="615"/>
      <c r="AP306" s="615"/>
      <c r="AQ306" s="615"/>
      <c r="AR306" s="615"/>
      <c r="AS306" s="615"/>
      <c r="AT306" s="615"/>
      <c r="AU306" s="615"/>
      <c r="AV306" s="615"/>
      <c r="AW306" s="615"/>
      <c r="AX306" s="615"/>
      <c r="AY306" s="615"/>
      <c r="AZ306" s="615"/>
      <c r="BA306" s="615"/>
    </row>
    <row r="307" spans="24:53" ht="16.5" customHeight="1">
      <c r="X307" s="615"/>
      <c r="Y307" s="615"/>
      <c r="Z307" s="615"/>
      <c r="AA307" s="615"/>
      <c r="AC307" s="615"/>
      <c r="AD307" s="615"/>
      <c r="AE307" s="615"/>
      <c r="AF307" s="615"/>
      <c r="AG307" s="615"/>
      <c r="AH307" s="615"/>
      <c r="AI307" s="615"/>
      <c r="AJ307" s="615"/>
      <c r="AK307" s="615"/>
      <c r="AL307" s="615"/>
      <c r="AM307" s="615"/>
      <c r="AN307" s="615"/>
      <c r="AO307" s="615"/>
      <c r="AP307" s="615"/>
      <c r="AQ307" s="615"/>
      <c r="AR307" s="615"/>
      <c r="AS307" s="615"/>
      <c r="AT307" s="615"/>
      <c r="AU307" s="615"/>
      <c r="AV307" s="615"/>
      <c r="AW307" s="615"/>
      <c r="AX307" s="615"/>
      <c r="AY307" s="615"/>
      <c r="AZ307" s="615"/>
      <c r="BA307" s="615"/>
    </row>
    <row r="308" spans="24:53">
      <c r="X308" s="615"/>
      <c r="Y308" s="615"/>
      <c r="Z308" s="615"/>
      <c r="AA308" s="615"/>
      <c r="AC308" s="615"/>
      <c r="AD308" s="615"/>
      <c r="AE308" s="615"/>
      <c r="AF308" s="615"/>
      <c r="AG308" s="615"/>
      <c r="AH308" s="615"/>
      <c r="AI308" s="615"/>
      <c r="AJ308" s="615"/>
      <c r="AK308" s="615"/>
      <c r="AL308" s="615"/>
      <c r="AM308" s="615"/>
      <c r="AN308" s="615"/>
      <c r="AO308" s="615"/>
      <c r="AP308" s="615"/>
      <c r="AQ308" s="615"/>
      <c r="AR308" s="615"/>
      <c r="AS308" s="615"/>
      <c r="AT308" s="615"/>
      <c r="AU308" s="615"/>
      <c r="AV308" s="615"/>
      <c r="AW308" s="615"/>
      <c r="AX308" s="615"/>
      <c r="AY308" s="615"/>
      <c r="AZ308" s="615"/>
      <c r="BA308" s="615"/>
    </row>
    <row r="309" spans="24:53" ht="16.5" customHeight="1">
      <c r="X309" s="615"/>
      <c r="Y309" s="615"/>
      <c r="Z309" s="615"/>
      <c r="AA309" s="615"/>
      <c r="AC309" s="615"/>
      <c r="AD309" s="615"/>
      <c r="AE309" s="615"/>
      <c r="AF309" s="615"/>
      <c r="AG309" s="615"/>
      <c r="AH309" s="615"/>
      <c r="AI309" s="615"/>
      <c r="AJ309" s="615"/>
      <c r="AK309" s="615"/>
      <c r="AL309" s="615"/>
      <c r="AM309" s="615"/>
      <c r="AN309" s="615"/>
      <c r="AO309" s="615"/>
      <c r="AP309" s="615"/>
      <c r="AQ309" s="615"/>
      <c r="AR309" s="615"/>
      <c r="AS309" s="615"/>
      <c r="AT309" s="615"/>
      <c r="AU309" s="615"/>
      <c r="AV309" s="615"/>
      <c r="AW309" s="615"/>
      <c r="AX309" s="615"/>
      <c r="AY309" s="615"/>
      <c r="AZ309" s="615"/>
      <c r="BA309" s="615"/>
    </row>
    <row r="310" spans="24:53" ht="16.5" customHeight="1">
      <c r="X310" s="615"/>
      <c r="Y310" s="615"/>
      <c r="Z310" s="615"/>
      <c r="AA310" s="615"/>
      <c r="AC310" s="615"/>
      <c r="AD310" s="615"/>
      <c r="AE310" s="615"/>
      <c r="AF310" s="615"/>
      <c r="AG310" s="615"/>
      <c r="AH310" s="615"/>
      <c r="AI310" s="615"/>
      <c r="AJ310" s="615"/>
      <c r="AK310" s="615"/>
      <c r="AL310" s="615"/>
      <c r="AM310" s="615"/>
      <c r="AN310" s="615"/>
      <c r="AO310" s="615"/>
      <c r="AP310" s="615"/>
      <c r="AQ310" s="615"/>
      <c r="AR310" s="615"/>
      <c r="AS310" s="615"/>
      <c r="AT310" s="615"/>
      <c r="AU310" s="615"/>
      <c r="AV310" s="615"/>
      <c r="AW310" s="615"/>
      <c r="AX310" s="615"/>
      <c r="AY310" s="615"/>
      <c r="AZ310" s="615"/>
      <c r="BA310" s="615"/>
    </row>
    <row r="311" spans="24:53" ht="16.5" customHeight="1">
      <c r="X311" s="615"/>
      <c r="Y311" s="615"/>
      <c r="Z311" s="615"/>
      <c r="AA311" s="615"/>
      <c r="AC311" s="615"/>
      <c r="AD311" s="615"/>
      <c r="AE311" s="615"/>
      <c r="AF311" s="615"/>
      <c r="AG311" s="615"/>
      <c r="AH311" s="615"/>
      <c r="AI311" s="615"/>
      <c r="AJ311" s="615"/>
      <c r="AK311" s="615"/>
      <c r="AL311" s="615"/>
      <c r="AM311" s="615"/>
      <c r="AN311" s="615"/>
      <c r="AO311" s="615"/>
      <c r="AP311" s="615"/>
      <c r="AQ311" s="615"/>
      <c r="AR311" s="615"/>
      <c r="AS311" s="615"/>
      <c r="AT311" s="615"/>
      <c r="AU311" s="615"/>
      <c r="AV311" s="615"/>
      <c r="AW311" s="615"/>
      <c r="AX311" s="615"/>
      <c r="AY311" s="615"/>
      <c r="AZ311" s="615"/>
      <c r="BA311" s="615"/>
    </row>
    <row r="312" spans="24:53">
      <c r="X312" s="615"/>
      <c r="Y312" s="615"/>
      <c r="Z312" s="615"/>
      <c r="AA312" s="615"/>
      <c r="AC312" s="615"/>
      <c r="AD312" s="615"/>
      <c r="AE312" s="615"/>
      <c r="AF312" s="615"/>
      <c r="AG312" s="615"/>
      <c r="AH312" s="615"/>
      <c r="AI312" s="615"/>
      <c r="AJ312" s="615"/>
      <c r="AK312" s="615"/>
      <c r="AL312" s="615"/>
      <c r="AM312" s="615"/>
      <c r="AN312" s="615"/>
      <c r="AO312" s="615"/>
      <c r="AP312" s="615"/>
      <c r="AQ312" s="615"/>
      <c r="AR312" s="615"/>
      <c r="AS312" s="615"/>
      <c r="AT312" s="615"/>
      <c r="AU312" s="615"/>
      <c r="AV312" s="615"/>
      <c r="AW312" s="615"/>
      <c r="AX312" s="615"/>
      <c r="AY312" s="615"/>
      <c r="AZ312" s="615"/>
      <c r="BA312" s="615"/>
    </row>
    <row r="313" spans="24:53" ht="16.5" customHeight="1">
      <c r="X313" s="615"/>
      <c r="Y313" s="615"/>
      <c r="Z313" s="615"/>
      <c r="AA313" s="615"/>
      <c r="AC313" s="615"/>
      <c r="AD313" s="615"/>
      <c r="AE313" s="615"/>
      <c r="AF313" s="615"/>
      <c r="AG313" s="615"/>
      <c r="AH313" s="615"/>
      <c r="AI313" s="615"/>
      <c r="AJ313" s="615"/>
      <c r="AK313" s="615"/>
      <c r="AL313" s="615"/>
      <c r="AM313" s="615"/>
      <c r="AN313" s="615"/>
      <c r="AO313" s="615"/>
      <c r="AP313" s="615"/>
      <c r="AQ313" s="615"/>
      <c r="AR313" s="615"/>
      <c r="AS313" s="615"/>
      <c r="AT313" s="615"/>
      <c r="AU313" s="615"/>
      <c r="AV313" s="615"/>
      <c r="AW313" s="615"/>
      <c r="AX313" s="615"/>
      <c r="AY313" s="615"/>
      <c r="AZ313" s="615"/>
      <c r="BA313" s="615"/>
    </row>
    <row r="314" spans="24:53" ht="16.5" customHeight="1">
      <c r="X314" s="615"/>
      <c r="Y314" s="615"/>
      <c r="Z314" s="615"/>
      <c r="AA314" s="615"/>
      <c r="AC314" s="601"/>
      <c r="AD314" s="601"/>
      <c r="AE314" s="601"/>
      <c r="AF314" s="601"/>
      <c r="AG314" s="601"/>
      <c r="AH314" s="601"/>
      <c r="AI314" s="601"/>
      <c r="AJ314" s="601"/>
      <c r="AK314" s="601"/>
      <c r="AL314" s="601"/>
      <c r="AM314" s="601"/>
      <c r="AN314" s="601"/>
      <c r="AO314" s="601"/>
      <c r="AP314" s="601"/>
      <c r="AQ314" s="601"/>
      <c r="AR314" s="601"/>
      <c r="AS314" s="601"/>
      <c r="AT314" s="601"/>
      <c r="AU314" s="601"/>
      <c r="AV314" s="601"/>
      <c r="AW314" s="601"/>
      <c r="AX314" s="601"/>
      <c r="AY314" s="601"/>
      <c r="AZ314" s="601"/>
      <c r="BA314" s="601"/>
    </row>
    <row r="315" spans="24:53" ht="16.5" customHeight="1">
      <c r="X315" s="615"/>
      <c r="Y315" s="615"/>
      <c r="Z315" s="615"/>
      <c r="AA315" s="615"/>
      <c r="AC315" s="615"/>
      <c r="AD315" s="615"/>
      <c r="AE315" s="615"/>
      <c r="AF315" s="615"/>
      <c r="AG315" s="615"/>
      <c r="AH315" s="615"/>
      <c r="AI315" s="615"/>
      <c r="AJ315" s="615"/>
      <c r="AK315" s="615"/>
      <c r="AL315" s="615"/>
      <c r="AM315" s="615"/>
      <c r="AN315" s="615"/>
      <c r="AO315" s="615"/>
      <c r="AP315" s="615"/>
      <c r="AQ315" s="615"/>
      <c r="AR315" s="615"/>
      <c r="AS315" s="615"/>
      <c r="AT315" s="615"/>
      <c r="AU315" s="615"/>
      <c r="AV315" s="615"/>
      <c r="AW315" s="615"/>
      <c r="AX315" s="615"/>
      <c r="AY315" s="615"/>
      <c r="AZ315" s="615"/>
      <c r="BA315" s="615"/>
    </row>
    <row r="316" spans="24:53" ht="16.5" customHeight="1">
      <c r="X316" s="615"/>
      <c r="Y316" s="615"/>
      <c r="Z316" s="615"/>
      <c r="AA316" s="615"/>
      <c r="AC316" s="615"/>
      <c r="AD316" s="615"/>
      <c r="AE316" s="615"/>
      <c r="AF316" s="615"/>
      <c r="AG316" s="615"/>
      <c r="AH316" s="615"/>
      <c r="AI316" s="615"/>
      <c r="AJ316" s="615"/>
      <c r="AK316" s="615"/>
      <c r="AL316" s="615"/>
      <c r="AM316" s="615"/>
      <c r="AN316" s="615"/>
      <c r="AO316" s="615"/>
      <c r="AP316" s="615"/>
      <c r="AQ316" s="615"/>
      <c r="AR316" s="615"/>
      <c r="AS316" s="615"/>
      <c r="AT316" s="615"/>
      <c r="AU316" s="615"/>
      <c r="AV316" s="615"/>
      <c r="AW316" s="615"/>
      <c r="AX316" s="615"/>
      <c r="AY316" s="615"/>
      <c r="AZ316" s="615"/>
      <c r="BA316" s="615"/>
    </row>
    <row r="317" spans="24:53" ht="16.5" customHeight="1">
      <c r="X317" s="615"/>
      <c r="Y317" s="615"/>
      <c r="Z317" s="615"/>
      <c r="AA317" s="615"/>
      <c r="AC317" s="615"/>
      <c r="AD317" s="615"/>
      <c r="AE317" s="615"/>
      <c r="AF317" s="615"/>
      <c r="AG317" s="615"/>
      <c r="AH317" s="615"/>
      <c r="AI317" s="615"/>
      <c r="AJ317" s="615"/>
      <c r="AK317" s="615"/>
      <c r="AL317" s="615"/>
      <c r="AM317" s="615"/>
      <c r="AN317" s="615"/>
      <c r="AO317" s="615"/>
      <c r="AP317" s="615"/>
      <c r="AQ317" s="615"/>
      <c r="AR317" s="615"/>
      <c r="AS317" s="615"/>
      <c r="AT317" s="615"/>
      <c r="AU317" s="615"/>
      <c r="AV317" s="615"/>
      <c r="AW317" s="615"/>
      <c r="AX317" s="615"/>
      <c r="AY317" s="615"/>
      <c r="AZ317" s="615"/>
      <c r="BA317" s="615"/>
    </row>
    <row r="318" spans="24:53" ht="16.5" customHeight="1">
      <c r="X318" s="615"/>
      <c r="Y318" s="615"/>
      <c r="Z318" s="615"/>
      <c r="AA318" s="615"/>
      <c r="AC318" s="615"/>
      <c r="AD318" s="615"/>
      <c r="AE318" s="615"/>
      <c r="AF318" s="615"/>
      <c r="AG318" s="615"/>
      <c r="AH318" s="615"/>
      <c r="AI318" s="615"/>
      <c r="AJ318" s="615"/>
      <c r="AK318" s="615"/>
      <c r="AL318" s="615"/>
      <c r="AM318" s="615"/>
      <c r="AN318" s="615"/>
      <c r="AO318" s="615"/>
      <c r="AP318" s="615"/>
      <c r="AQ318" s="615"/>
      <c r="AR318" s="615"/>
      <c r="AS318" s="615"/>
      <c r="AT318" s="615"/>
      <c r="AU318" s="615"/>
      <c r="AV318" s="615"/>
      <c r="AW318" s="615"/>
      <c r="AX318" s="615"/>
      <c r="AY318" s="615"/>
      <c r="AZ318" s="615"/>
      <c r="BA318" s="615"/>
    </row>
    <row r="319" spans="24:53" ht="16.5" customHeight="1">
      <c r="X319" s="615"/>
      <c r="Y319" s="615"/>
      <c r="Z319" s="615"/>
      <c r="AA319" s="615"/>
      <c r="AC319" s="615"/>
      <c r="AD319" s="615"/>
      <c r="AE319" s="615"/>
      <c r="AF319" s="615"/>
      <c r="AG319" s="615"/>
      <c r="AH319" s="615"/>
      <c r="AI319" s="615"/>
      <c r="AJ319" s="615"/>
      <c r="AK319" s="615"/>
      <c r="AL319" s="615"/>
      <c r="AM319" s="615"/>
      <c r="AN319" s="615"/>
      <c r="AO319" s="615"/>
      <c r="AP319" s="615"/>
      <c r="AQ319" s="615"/>
      <c r="AR319" s="615"/>
      <c r="AS319" s="615"/>
      <c r="AT319" s="615"/>
      <c r="AU319" s="615"/>
      <c r="AV319" s="615"/>
      <c r="AW319" s="615"/>
      <c r="AX319" s="615"/>
      <c r="AY319" s="615"/>
      <c r="AZ319" s="615"/>
      <c r="BA319" s="615"/>
    </row>
    <row r="320" spans="24:53" ht="16.5" customHeight="1">
      <c r="X320" s="615"/>
      <c r="Y320" s="615"/>
      <c r="Z320" s="615"/>
      <c r="AA320" s="615"/>
      <c r="AC320" s="615"/>
      <c r="AD320" s="615"/>
      <c r="AE320" s="615"/>
      <c r="AF320" s="615"/>
      <c r="AG320" s="615"/>
      <c r="AH320" s="615"/>
      <c r="AI320" s="615"/>
      <c r="AJ320" s="615"/>
      <c r="AK320" s="615"/>
      <c r="AL320" s="615"/>
      <c r="AM320" s="615"/>
      <c r="AN320" s="615"/>
      <c r="AO320" s="615"/>
      <c r="AP320" s="615"/>
      <c r="AQ320" s="615"/>
      <c r="AR320" s="615"/>
      <c r="AS320" s="615"/>
      <c r="AT320" s="615"/>
      <c r="AU320" s="615"/>
      <c r="AV320" s="615"/>
      <c r="AW320" s="615"/>
      <c r="AX320" s="615"/>
      <c r="AY320" s="615"/>
      <c r="AZ320" s="615"/>
      <c r="BA320" s="615"/>
    </row>
    <row r="321" spans="24:53" ht="16.5" customHeight="1">
      <c r="X321" s="615"/>
      <c r="Y321" s="615"/>
      <c r="Z321" s="615"/>
      <c r="AA321" s="615"/>
      <c r="AC321" s="615"/>
      <c r="AD321" s="615"/>
      <c r="AE321" s="615"/>
      <c r="AF321" s="615"/>
      <c r="AG321" s="615"/>
      <c r="AH321" s="615"/>
      <c r="AI321" s="615"/>
      <c r="AJ321" s="615"/>
      <c r="AK321" s="615"/>
      <c r="AL321" s="615"/>
      <c r="AM321" s="615"/>
      <c r="AN321" s="615"/>
      <c r="AO321" s="615"/>
      <c r="AP321" s="615"/>
      <c r="AQ321" s="615"/>
      <c r="AR321" s="615"/>
      <c r="AS321" s="615"/>
      <c r="AT321" s="615"/>
      <c r="AU321" s="615"/>
      <c r="AV321" s="615"/>
      <c r="AW321" s="615"/>
      <c r="AX321" s="615"/>
      <c r="AY321" s="615"/>
      <c r="AZ321" s="615"/>
      <c r="BA321" s="615"/>
    </row>
    <row r="322" spans="24:53">
      <c r="X322" s="615"/>
      <c r="Y322" s="615"/>
      <c r="Z322" s="615"/>
      <c r="AA322" s="615"/>
      <c r="AC322" s="615"/>
      <c r="AD322" s="615"/>
      <c r="AE322" s="615"/>
      <c r="AF322" s="615"/>
      <c r="AG322" s="615"/>
      <c r="AH322" s="615"/>
      <c r="AI322" s="615"/>
      <c r="AJ322" s="615"/>
      <c r="AK322" s="615"/>
      <c r="AL322" s="615"/>
      <c r="AM322" s="615"/>
      <c r="AN322" s="615"/>
      <c r="AO322" s="615"/>
      <c r="AP322" s="615"/>
      <c r="AQ322" s="615"/>
      <c r="AR322" s="615"/>
      <c r="AS322" s="615"/>
      <c r="AT322" s="615"/>
      <c r="AU322" s="615"/>
      <c r="AV322" s="615"/>
      <c r="AW322" s="615"/>
      <c r="AX322" s="615"/>
      <c r="AY322" s="615"/>
      <c r="AZ322" s="615"/>
      <c r="BA322" s="615"/>
    </row>
    <row r="323" spans="24:53" ht="16.5" customHeight="1">
      <c r="X323" s="615"/>
      <c r="Y323" s="615"/>
      <c r="Z323" s="615"/>
      <c r="AA323" s="615"/>
      <c r="AC323" s="615"/>
      <c r="AD323" s="615"/>
      <c r="AE323" s="615"/>
      <c r="AF323" s="615"/>
      <c r="AG323" s="615"/>
      <c r="AH323" s="615"/>
      <c r="AI323" s="615"/>
      <c r="AJ323" s="615"/>
      <c r="AK323" s="615"/>
      <c r="AL323" s="615"/>
      <c r="AM323" s="615"/>
      <c r="AN323" s="615"/>
      <c r="AO323" s="615"/>
      <c r="AP323" s="615"/>
      <c r="AQ323" s="615"/>
      <c r="AR323" s="615"/>
      <c r="AS323" s="615"/>
      <c r="AT323" s="615"/>
      <c r="AU323" s="615"/>
      <c r="AV323" s="615"/>
      <c r="AW323" s="615"/>
      <c r="AX323" s="615"/>
      <c r="AY323" s="615"/>
      <c r="AZ323" s="615"/>
      <c r="BA323" s="615"/>
    </row>
    <row r="324" spans="24:53" ht="16.5" customHeight="1">
      <c r="X324" s="615"/>
      <c r="Y324" s="615"/>
      <c r="Z324" s="615"/>
      <c r="AA324" s="615"/>
      <c r="AC324" s="615"/>
      <c r="AD324" s="615"/>
      <c r="AE324" s="615"/>
      <c r="AF324" s="615"/>
      <c r="AG324" s="615"/>
      <c r="AH324" s="615"/>
      <c r="AI324" s="615"/>
      <c r="AJ324" s="615"/>
      <c r="AK324" s="615"/>
      <c r="AL324" s="615"/>
      <c r="AM324" s="615"/>
      <c r="AN324" s="615"/>
      <c r="AO324" s="615"/>
      <c r="AP324" s="615"/>
      <c r="AQ324" s="615"/>
      <c r="AR324" s="615"/>
      <c r="AS324" s="615"/>
      <c r="AT324" s="615"/>
      <c r="AU324" s="615"/>
      <c r="AV324" s="615"/>
      <c r="AW324" s="615"/>
      <c r="AX324" s="615"/>
      <c r="AY324" s="615"/>
      <c r="AZ324" s="615"/>
      <c r="BA324" s="615"/>
    </row>
    <row r="325" spans="24:53" ht="16.5" customHeight="1">
      <c r="X325" s="615"/>
      <c r="Y325" s="615"/>
      <c r="Z325" s="615"/>
      <c r="AA325" s="615"/>
      <c r="AC325" s="615"/>
      <c r="AD325" s="615"/>
      <c r="AE325" s="615"/>
      <c r="AF325" s="615"/>
      <c r="AG325" s="615"/>
      <c r="AH325" s="615"/>
      <c r="AI325" s="615"/>
      <c r="AJ325" s="615"/>
      <c r="AK325" s="615"/>
      <c r="AL325" s="615"/>
      <c r="AM325" s="615"/>
      <c r="AN325" s="615"/>
      <c r="AO325" s="615"/>
      <c r="AP325" s="615"/>
      <c r="AQ325" s="615"/>
      <c r="AR325" s="615"/>
      <c r="AS325" s="615"/>
      <c r="AT325" s="615"/>
      <c r="AU325" s="615"/>
      <c r="AV325" s="615"/>
      <c r="AW325" s="615"/>
      <c r="AX325" s="615"/>
      <c r="AY325" s="615"/>
      <c r="AZ325" s="615"/>
      <c r="BA325" s="615"/>
    </row>
    <row r="326" spans="24:53" ht="16.5" customHeight="1">
      <c r="X326" s="615"/>
      <c r="Y326" s="615"/>
      <c r="Z326" s="615"/>
      <c r="AA326" s="615"/>
      <c r="AC326" s="615"/>
      <c r="AD326" s="615"/>
      <c r="AE326" s="615"/>
      <c r="AF326" s="615"/>
      <c r="AG326" s="615"/>
      <c r="AH326" s="615"/>
      <c r="AI326" s="615"/>
      <c r="AJ326" s="615"/>
      <c r="AK326" s="615"/>
      <c r="AL326" s="615"/>
      <c r="AM326" s="615"/>
      <c r="AN326" s="615"/>
      <c r="AO326" s="615"/>
      <c r="AP326" s="615"/>
      <c r="AQ326" s="615"/>
      <c r="AR326" s="615"/>
      <c r="AS326" s="615"/>
      <c r="AT326" s="615"/>
      <c r="AU326" s="615"/>
      <c r="AV326" s="615"/>
      <c r="AW326" s="615"/>
      <c r="AX326" s="615"/>
      <c r="AY326" s="615"/>
      <c r="AZ326" s="615"/>
      <c r="BA326" s="615"/>
    </row>
    <row r="327" spans="24:53" ht="16.5" customHeight="1">
      <c r="X327" s="615"/>
      <c r="Y327" s="615"/>
      <c r="Z327" s="615"/>
      <c r="AA327" s="615"/>
      <c r="AC327" s="615"/>
      <c r="AD327" s="615"/>
      <c r="AE327" s="615"/>
      <c r="AF327" s="615"/>
      <c r="AG327" s="615"/>
      <c r="AH327" s="615"/>
      <c r="AI327" s="615"/>
      <c r="AJ327" s="615"/>
      <c r="AK327" s="615"/>
      <c r="AL327" s="615"/>
      <c r="AM327" s="615"/>
      <c r="AN327" s="615"/>
      <c r="AO327" s="615"/>
      <c r="AP327" s="615"/>
      <c r="AQ327" s="615"/>
      <c r="AR327" s="615"/>
      <c r="AS327" s="615"/>
      <c r="AT327" s="615"/>
      <c r="AU327" s="615"/>
      <c r="AV327" s="615"/>
      <c r="AW327" s="615"/>
      <c r="AX327" s="615"/>
      <c r="AY327" s="615"/>
      <c r="AZ327" s="615"/>
      <c r="BA327" s="615"/>
    </row>
    <row r="328" spans="24:53" ht="16.5" customHeight="1">
      <c r="X328" s="615"/>
      <c r="Y328" s="615"/>
      <c r="Z328" s="615"/>
      <c r="AA328" s="615"/>
      <c r="AC328" s="615"/>
      <c r="AD328" s="615"/>
      <c r="AE328" s="615"/>
      <c r="AF328" s="615"/>
      <c r="AG328" s="615"/>
      <c r="AH328" s="615"/>
      <c r="AI328" s="615"/>
      <c r="AJ328" s="615"/>
      <c r="AK328" s="615"/>
      <c r="AL328" s="615"/>
      <c r="AM328" s="615"/>
      <c r="AN328" s="615"/>
      <c r="AO328" s="615"/>
      <c r="AP328" s="615"/>
      <c r="AQ328" s="615"/>
      <c r="AR328" s="615"/>
      <c r="AS328" s="615"/>
      <c r="AT328" s="615"/>
      <c r="AU328" s="615"/>
      <c r="AV328" s="615"/>
      <c r="AW328" s="615"/>
      <c r="AX328" s="615"/>
      <c r="AY328" s="615"/>
      <c r="AZ328" s="615"/>
      <c r="BA328" s="615"/>
    </row>
    <row r="329" spans="24:53" ht="16.5" customHeight="1">
      <c r="X329" s="615"/>
      <c r="Y329" s="615"/>
      <c r="Z329" s="615"/>
      <c r="AA329" s="615"/>
      <c r="AC329" s="615"/>
      <c r="AD329" s="615"/>
      <c r="AE329" s="615"/>
      <c r="AF329" s="615"/>
      <c r="AG329" s="615"/>
      <c r="AH329" s="615"/>
      <c r="AI329" s="615"/>
      <c r="AJ329" s="615"/>
      <c r="AK329" s="615"/>
      <c r="AL329" s="615"/>
      <c r="AM329" s="615"/>
      <c r="AN329" s="615"/>
      <c r="AO329" s="615"/>
      <c r="AP329" s="615"/>
      <c r="AQ329" s="615"/>
      <c r="AR329" s="615"/>
      <c r="AS329" s="615"/>
      <c r="AT329" s="615"/>
      <c r="AU329" s="615"/>
      <c r="AV329" s="615"/>
      <c r="AW329" s="615"/>
      <c r="AX329" s="615"/>
      <c r="AY329" s="615"/>
      <c r="AZ329" s="615"/>
      <c r="BA329" s="615"/>
    </row>
    <row r="330" spans="24:53" ht="16.5" customHeight="1">
      <c r="X330" s="615"/>
      <c r="Y330" s="615"/>
      <c r="Z330" s="615"/>
      <c r="AA330" s="615"/>
      <c r="AC330" s="615"/>
      <c r="AD330" s="615"/>
      <c r="AE330" s="615"/>
      <c r="AF330" s="615"/>
      <c r="AG330" s="615"/>
      <c r="AH330" s="615"/>
      <c r="AI330" s="615"/>
      <c r="AJ330" s="615"/>
      <c r="AK330" s="615"/>
      <c r="AL330" s="615"/>
      <c r="AM330" s="615"/>
      <c r="AN330" s="615"/>
      <c r="AO330" s="615"/>
      <c r="AP330" s="615"/>
      <c r="AQ330" s="615"/>
      <c r="AR330" s="615"/>
      <c r="AS330" s="615"/>
      <c r="AT330" s="615"/>
      <c r="AU330" s="615"/>
      <c r="AV330" s="615"/>
      <c r="AW330" s="615"/>
      <c r="AX330" s="615"/>
      <c r="AY330" s="615"/>
      <c r="AZ330" s="615"/>
      <c r="BA330" s="615"/>
    </row>
    <row r="331" spans="24:53" ht="16.5" customHeight="1">
      <c r="X331" s="601"/>
      <c r="Y331" s="601"/>
      <c r="Z331" s="601"/>
      <c r="AA331" s="601"/>
      <c r="AC331" s="615"/>
      <c r="AD331" s="615"/>
      <c r="AE331" s="615"/>
      <c r="AF331" s="615"/>
      <c r="AG331" s="615"/>
      <c r="AH331" s="615"/>
      <c r="AI331" s="615"/>
      <c r="AJ331" s="615"/>
      <c r="AK331" s="615"/>
      <c r="AL331" s="615"/>
      <c r="AM331" s="615"/>
      <c r="AN331" s="615"/>
      <c r="AO331" s="615"/>
      <c r="AP331" s="615"/>
      <c r="AQ331" s="615"/>
      <c r="AR331" s="615"/>
      <c r="AS331" s="615"/>
      <c r="AT331" s="615"/>
      <c r="AU331" s="615"/>
      <c r="AV331" s="615"/>
      <c r="AW331" s="615"/>
      <c r="AX331" s="615"/>
      <c r="AY331" s="615"/>
      <c r="AZ331" s="615"/>
      <c r="BA331" s="615"/>
    </row>
    <row r="332" spans="24:53" ht="16.5" customHeight="1">
      <c r="X332" s="615"/>
      <c r="Y332" s="615"/>
      <c r="Z332" s="615"/>
      <c r="AA332" s="615"/>
      <c r="AC332" s="615"/>
      <c r="AD332" s="615"/>
      <c r="AE332" s="615"/>
      <c r="AF332" s="615"/>
      <c r="AG332" s="615"/>
      <c r="AH332" s="615"/>
      <c r="AI332" s="615"/>
      <c r="AJ332" s="615"/>
      <c r="AK332" s="615"/>
      <c r="AL332" s="615"/>
      <c r="AM332" s="615"/>
      <c r="AN332" s="615"/>
      <c r="AO332" s="615"/>
      <c r="AP332" s="615"/>
      <c r="AQ332" s="615"/>
      <c r="AR332" s="615"/>
      <c r="AS332" s="615"/>
      <c r="AT332" s="615"/>
      <c r="AU332" s="615"/>
      <c r="AV332" s="615"/>
      <c r="AW332" s="615"/>
      <c r="AX332" s="615"/>
      <c r="AY332" s="615"/>
      <c r="AZ332" s="615"/>
      <c r="BA332" s="615"/>
    </row>
    <row r="333" spans="24:53" ht="16.5" customHeight="1">
      <c r="X333" s="601"/>
      <c r="Y333" s="601"/>
      <c r="Z333" s="601"/>
      <c r="AA333" s="601"/>
      <c r="AC333" s="615"/>
      <c r="AD333" s="615"/>
      <c r="AE333" s="615"/>
      <c r="AF333" s="615"/>
      <c r="AG333" s="615"/>
      <c r="AH333" s="615"/>
      <c r="AI333" s="615"/>
      <c r="AJ333" s="615"/>
      <c r="AK333" s="615"/>
      <c r="AL333" s="615"/>
      <c r="AM333" s="615"/>
      <c r="AN333" s="615"/>
      <c r="AO333" s="615"/>
      <c r="AP333" s="615"/>
      <c r="AQ333" s="615"/>
      <c r="AR333" s="615"/>
      <c r="AS333" s="615"/>
      <c r="AT333" s="615"/>
      <c r="AU333" s="615"/>
      <c r="AV333" s="615"/>
      <c r="AW333" s="615"/>
      <c r="AX333" s="615"/>
      <c r="AY333" s="615"/>
      <c r="AZ333" s="615"/>
      <c r="BA333" s="615"/>
    </row>
    <row r="334" spans="24:53" ht="16.5" customHeight="1">
      <c r="X334" s="615"/>
      <c r="Y334" s="615"/>
      <c r="Z334" s="615"/>
      <c r="AA334" s="615"/>
      <c r="AC334" s="615"/>
      <c r="AD334" s="615"/>
      <c r="AE334" s="615"/>
      <c r="AF334" s="615"/>
      <c r="AG334" s="615"/>
      <c r="AH334" s="615"/>
      <c r="AI334" s="615"/>
      <c r="AJ334" s="615"/>
      <c r="AK334" s="615"/>
      <c r="AL334" s="615"/>
      <c r="AM334" s="615"/>
      <c r="AN334" s="615"/>
      <c r="AO334" s="615"/>
      <c r="AP334" s="615"/>
      <c r="AQ334" s="615"/>
      <c r="AR334" s="615"/>
      <c r="AS334" s="615"/>
      <c r="AT334" s="615"/>
      <c r="AU334" s="615"/>
      <c r="AV334" s="615"/>
      <c r="AW334" s="615"/>
      <c r="AX334" s="615"/>
      <c r="AY334" s="615"/>
      <c r="AZ334" s="615"/>
      <c r="BA334" s="615"/>
    </row>
    <row r="335" spans="24:53" ht="16.5" customHeight="1">
      <c r="X335" s="601"/>
      <c r="Y335" s="601"/>
      <c r="Z335" s="601"/>
      <c r="AA335" s="601"/>
      <c r="AC335" s="615"/>
      <c r="AD335" s="615"/>
      <c r="AE335" s="615"/>
      <c r="AF335" s="615"/>
      <c r="AG335" s="615"/>
      <c r="AH335" s="615"/>
      <c r="AI335" s="615"/>
      <c r="AJ335" s="615"/>
      <c r="AK335" s="615"/>
      <c r="AL335" s="615"/>
      <c r="AM335" s="615"/>
      <c r="AN335" s="615"/>
      <c r="AO335" s="615"/>
      <c r="AP335" s="615"/>
      <c r="AQ335" s="615"/>
      <c r="AR335" s="615"/>
      <c r="AS335" s="615"/>
      <c r="AT335" s="615"/>
      <c r="AU335" s="615"/>
      <c r="AV335" s="615"/>
      <c r="AW335" s="615"/>
      <c r="AX335" s="615"/>
      <c r="AY335" s="615"/>
      <c r="AZ335" s="615"/>
      <c r="BA335" s="615"/>
    </row>
    <row r="336" spans="24:53" ht="16.5" customHeight="1">
      <c r="X336" s="615"/>
      <c r="Y336" s="615"/>
      <c r="Z336" s="615"/>
      <c r="AA336" s="615"/>
      <c r="AC336" s="615"/>
      <c r="AD336" s="615"/>
      <c r="AE336" s="615"/>
      <c r="AF336" s="615"/>
      <c r="AG336" s="615"/>
      <c r="AH336" s="615"/>
      <c r="AI336" s="615"/>
      <c r="AJ336" s="615"/>
      <c r="AK336" s="615"/>
      <c r="AL336" s="615"/>
      <c r="AM336" s="615"/>
      <c r="AN336" s="615"/>
      <c r="AO336" s="615"/>
      <c r="AP336" s="615"/>
      <c r="AQ336" s="615"/>
      <c r="AR336" s="615"/>
      <c r="AS336" s="615"/>
      <c r="AT336" s="615"/>
      <c r="AU336" s="615"/>
      <c r="AV336" s="615"/>
      <c r="AW336" s="615"/>
      <c r="AX336" s="615"/>
      <c r="AY336" s="615"/>
      <c r="AZ336" s="615"/>
      <c r="BA336" s="615"/>
    </row>
    <row r="337" spans="24:53" ht="16.5" customHeight="1">
      <c r="X337" s="615"/>
      <c r="Y337" s="615"/>
      <c r="Z337" s="615"/>
      <c r="AA337" s="615"/>
      <c r="AC337" s="615"/>
      <c r="AD337" s="615"/>
      <c r="AE337" s="615"/>
      <c r="AF337" s="615"/>
      <c r="AG337" s="615"/>
      <c r="AH337" s="615"/>
      <c r="AI337" s="615"/>
      <c r="AJ337" s="615"/>
      <c r="AK337" s="615"/>
      <c r="AL337" s="615"/>
      <c r="AM337" s="615"/>
      <c r="AN337" s="615"/>
      <c r="AO337" s="615"/>
      <c r="AP337" s="615"/>
      <c r="AQ337" s="615"/>
      <c r="AR337" s="615"/>
      <c r="AS337" s="615"/>
      <c r="AT337" s="615"/>
      <c r="AU337" s="615"/>
      <c r="AV337" s="615"/>
      <c r="AW337" s="615"/>
      <c r="AX337" s="615"/>
      <c r="AY337" s="615"/>
      <c r="AZ337" s="615"/>
      <c r="BA337" s="615"/>
    </row>
    <row r="338" spans="24:53" ht="16.5" customHeight="1">
      <c r="X338" s="615"/>
      <c r="Y338" s="615"/>
      <c r="Z338" s="615"/>
      <c r="AA338" s="615"/>
      <c r="AC338" s="615"/>
      <c r="AD338" s="615"/>
      <c r="AE338" s="615"/>
      <c r="AF338" s="615"/>
      <c r="AG338" s="615"/>
      <c r="AH338" s="615"/>
      <c r="AI338" s="615"/>
      <c r="AJ338" s="615"/>
      <c r="AK338" s="615"/>
      <c r="AL338" s="615"/>
      <c r="AM338" s="615"/>
      <c r="AN338" s="615"/>
      <c r="AO338" s="615"/>
      <c r="AP338" s="615"/>
      <c r="AQ338" s="615"/>
      <c r="AR338" s="615"/>
      <c r="AS338" s="615"/>
      <c r="AT338" s="615"/>
      <c r="AU338" s="615"/>
      <c r="AV338" s="615"/>
      <c r="AW338" s="615"/>
      <c r="AX338" s="615"/>
      <c r="AY338" s="615"/>
      <c r="AZ338" s="615"/>
      <c r="BA338" s="615"/>
    </row>
    <row r="339" spans="24:53" ht="16.5" customHeight="1">
      <c r="X339" s="615"/>
      <c r="Y339" s="615"/>
      <c r="Z339" s="615"/>
      <c r="AA339" s="615"/>
      <c r="AC339" s="615"/>
      <c r="AD339" s="615"/>
      <c r="AE339" s="615"/>
      <c r="AF339" s="615"/>
      <c r="AG339" s="615"/>
      <c r="AH339" s="615"/>
      <c r="AI339" s="615"/>
      <c r="AJ339" s="615"/>
      <c r="AK339" s="615"/>
      <c r="AL339" s="615"/>
      <c r="AM339" s="615"/>
      <c r="AN339" s="615"/>
      <c r="AO339" s="615"/>
      <c r="AP339" s="615"/>
      <c r="AQ339" s="615"/>
      <c r="AR339" s="615"/>
      <c r="AS339" s="615"/>
      <c r="AT339" s="615"/>
      <c r="AU339" s="615"/>
      <c r="AV339" s="615"/>
      <c r="AW339" s="615"/>
      <c r="AX339" s="615"/>
      <c r="AY339" s="615"/>
      <c r="AZ339" s="615"/>
      <c r="BA339" s="615"/>
    </row>
    <row r="340" spans="24:53">
      <c r="X340" s="601"/>
      <c r="Y340" s="601"/>
      <c r="Z340" s="601"/>
      <c r="AA340" s="601"/>
      <c r="AC340" s="615"/>
      <c r="AD340" s="615"/>
      <c r="AE340" s="615"/>
      <c r="AF340" s="615"/>
      <c r="AG340" s="615"/>
      <c r="AH340" s="615"/>
      <c r="AI340" s="615"/>
      <c r="AJ340" s="615"/>
      <c r="AK340" s="615"/>
      <c r="AL340" s="615"/>
      <c r="AM340" s="615"/>
      <c r="AN340" s="615"/>
      <c r="AO340" s="615"/>
      <c r="AP340" s="615"/>
      <c r="AQ340" s="615"/>
      <c r="AR340" s="615"/>
      <c r="AS340" s="615"/>
      <c r="AT340" s="615"/>
      <c r="AU340" s="615"/>
      <c r="AV340" s="615"/>
      <c r="AW340" s="615"/>
      <c r="AX340" s="615"/>
      <c r="AY340" s="615"/>
      <c r="AZ340" s="615"/>
      <c r="BA340" s="615"/>
    </row>
    <row r="341" spans="24:53" ht="16.5" customHeight="1">
      <c r="X341" s="601"/>
      <c r="Y341" s="601"/>
      <c r="Z341" s="601"/>
      <c r="AA341" s="601"/>
      <c r="AC341" s="601"/>
      <c r="AD341" s="601"/>
      <c r="AE341" s="601"/>
      <c r="AF341" s="601"/>
      <c r="AG341" s="601"/>
      <c r="AH341" s="601"/>
      <c r="AI341" s="601"/>
      <c r="AJ341" s="601"/>
      <c r="AK341" s="601"/>
      <c r="AL341" s="601"/>
      <c r="AM341" s="601"/>
      <c r="AN341" s="601"/>
      <c r="AO341" s="601"/>
      <c r="AP341" s="601"/>
      <c r="AQ341" s="601"/>
      <c r="AR341" s="601"/>
      <c r="AS341" s="601"/>
      <c r="AT341" s="601"/>
      <c r="AU341" s="601"/>
      <c r="AV341" s="601"/>
      <c r="AW341" s="601"/>
      <c r="AX341" s="601"/>
      <c r="AY341" s="601"/>
      <c r="AZ341" s="601"/>
      <c r="BA341" s="601"/>
    </row>
    <row r="342" spans="24:53">
      <c r="X342" s="811"/>
      <c r="Y342" s="811"/>
      <c r="Z342" s="811"/>
      <c r="AA342" s="811"/>
      <c r="AC342" s="615"/>
      <c r="AD342" s="615"/>
      <c r="AE342" s="615"/>
      <c r="AF342" s="615"/>
      <c r="AG342" s="615"/>
      <c r="AH342" s="615"/>
      <c r="AI342" s="615"/>
      <c r="AJ342" s="615"/>
      <c r="AK342" s="615"/>
      <c r="AL342" s="615"/>
      <c r="AM342" s="615"/>
      <c r="AN342" s="615"/>
      <c r="AO342" s="615"/>
      <c r="AP342" s="615"/>
      <c r="AQ342" s="615"/>
      <c r="AR342" s="615"/>
      <c r="AS342" s="615"/>
      <c r="AT342" s="615"/>
      <c r="AU342" s="615"/>
      <c r="AV342" s="615"/>
      <c r="AW342" s="615"/>
      <c r="AX342" s="615"/>
      <c r="AY342" s="615"/>
      <c r="AZ342" s="615"/>
      <c r="BA342" s="615"/>
    </row>
    <row r="343" spans="24:53" ht="16.5" customHeight="1">
      <c r="X343" s="811"/>
      <c r="Y343" s="811"/>
      <c r="Z343" s="811"/>
      <c r="AA343" s="811"/>
      <c r="AC343" s="601"/>
      <c r="AD343" s="601"/>
      <c r="AE343" s="601"/>
      <c r="AF343" s="601"/>
      <c r="AG343" s="601"/>
      <c r="AH343" s="601"/>
      <c r="AI343" s="601"/>
      <c r="AJ343" s="601"/>
      <c r="AK343" s="601"/>
      <c r="AL343" s="601"/>
      <c r="AM343" s="601"/>
      <c r="AN343" s="601"/>
      <c r="AO343" s="601"/>
      <c r="AP343" s="601"/>
      <c r="AQ343" s="601"/>
      <c r="AR343" s="601"/>
      <c r="AS343" s="601"/>
      <c r="AT343" s="601"/>
      <c r="AU343" s="601"/>
      <c r="AV343" s="601"/>
      <c r="AW343" s="601"/>
      <c r="AX343" s="601"/>
      <c r="AY343" s="601"/>
      <c r="AZ343" s="601"/>
      <c r="BA343" s="601"/>
    </row>
    <row r="344" spans="24:53">
      <c r="X344" s="821"/>
      <c r="Y344" s="821"/>
      <c r="Z344" s="821"/>
      <c r="AA344" s="821"/>
      <c r="AC344" s="615"/>
      <c r="AD344" s="615"/>
      <c r="AE344" s="615"/>
      <c r="AF344" s="615"/>
      <c r="AG344" s="615"/>
      <c r="AH344" s="615"/>
      <c r="AI344" s="615"/>
      <c r="AJ344" s="615"/>
      <c r="AK344" s="615"/>
      <c r="AL344" s="615"/>
      <c r="AM344" s="615"/>
      <c r="AN344" s="615"/>
      <c r="AO344" s="615"/>
      <c r="AP344" s="615"/>
      <c r="AQ344" s="615"/>
      <c r="AR344" s="615"/>
      <c r="AS344" s="615"/>
      <c r="AT344" s="615"/>
      <c r="AU344" s="615"/>
      <c r="AV344" s="615"/>
      <c r="AW344" s="615"/>
      <c r="AX344" s="615"/>
      <c r="AY344" s="615"/>
      <c r="AZ344" s="615"/>
      <c r="BA344" s="615"/>
    </row>
    <row r="345" spans="24:53" ht="16.5" customHeight="1">
      <c r="X345" s="822"/>
      <c r="Y345" s="822"/>
      <c r="Z345" s="822"/>
      <c r="AA345" s="822"/>
      <c r="AC345" s="601"/>
      <c r="AD345" s="601"/>
      <c r="AE345" s="601"/>
      <c r="AF345" s="601"/>
      <c r="AG345" s="601"/>
      <c r="AH345" s="601"/>
      <c r="AI345" s="601"/>
      <c r="AJ345" s="601"/>
      <c r="AK345" s="601"/>
      <c r="AL345" s="601"/>
      <c r="AM345" s="601"/>
      <c r="AN345" s="601"/>
      <c r="AO345" s="601"/>
      <c r="AP345" s="601"/>
      <c r="AQ345" s="601"/>
      <c r="AR345" s="601"/>
      <c r="AS345" s="601"/>
      <c r="AT345" s="601"/>
      <c r="AU345" s="601"/>
      <c r="AV345" s="601"/>
      <c r="AW345" s="601"/>
      <c r="AX345" s="601"/>
      <c r="AY345" s="601"/>
      <c r="AZ345" s="601"/>
      <c r="BA345" s="601"/>
    </row>
    <row r="346" spans="24:53" ht="16.5" customHeight="1">
      <c r="X346" s="821"/>
      <c r="Y346" s="821"/>
      <c r="Z346" s="821"/>
      <c r="AA346" s="821"/>
      <c r="AC346" s="615"/>
      <c r="AD346" s="615"/>
      <c r="AE346" s="615"/>
      <c r="AF346" s="615"/>
      <c r="AG346" s="615"/>
      <c r="AH346" s="615"/>
      <c r="AI346" s="615"/>
      <c r="AJ346" s="615"/>
      <c r="AK346" s="615"/>
      <c r="AL346" s="615"/>
      <c r="AM346" s="615"/>
      <c r="AN346" s="615"/>
      <c r="AO346" s="615"/>
      <c r="AP346" s="615"/>
      <c r="AQ346" s="615"/>
      <c r="AR346" s="615"/>
      <c r="AS346" s="615"/>
      <c r="AT346" s="615"/>
      <c r="AU346" s="615"/>
      <c r="AV346" s="615"/>
      <c r="AW346" s="615"/>
      <c r="AX346" s="615"/>
      <c r="AY346" s="615"/>
      <c r="AZ346" s="615"/>
      <c r="BA346" s="615"/>
    </row>
    <row r="347" spans="24:53" ht="16.5" customHeight="1">
      <c r="X347" s="821"/>
      <c r="Y347" s="821"/>
      <c r="Z347" s="821"/>
      <c r="AA347" s="821"/>
      <c r="AC347" s="615"/>
      <c r="AD347" s="615"/>
      <c r="AE347" s="615"/>
      <c r="AF347" s="615"/>
      <c r="AG347" s="615"/>
      <c r="AH347" s="615"/>
      <c r="AI347" s="615"/>
      <c r="AJ347" s="615"/>
      <c r="AK347" s="615"/>
      <c r="AL347" s="615"/>
      <c r="AM347" s="615"/>
      <c r="AN347" s="615"/>
      <c r="AO347" s="615"/>
      <c r="AP347" s="615"/>
      <c r="AQ347" s="615"/>
      <c r="AR347" s="615"/>
      <c r="AS347" s="615"/>
      <c r="AT347" s="615"/>
      <c r="AU347" s="615"/>
      <c r="AV347" s="615"/>
      <c r="AW347" s="615"/>
      <c r="AX347" s="615"/>
      <c r="AY347" s="615"/>
      <c r="AZ347" s="615"/>
      <c r="BA347" s="615"/>
    </row>
    <row r="348" spans="24:53" ht="16.5" customHeight="1">
      <c r="X348" s="818"/>
      <c r="Y348" s="818"/>
      <c r="Z348" s="818"/>
      <c r="AA348" s="818"/>
      <c r="AC348" s="615"/>
      <c r="AD348" s="615"/>
      <c r="AE348" s="615"/>
      <c r="AF348" s="615"/>
      <c r="AG348" s="615"/>
      <c r="AH348" s="615"/>
      <c r="AI348" s="615"/>
      <c r="AJ348" s="615"/>
      <c r="AK348" s="615"/>
      <c r="AL348" s="615"/>
      <c r="AM348" s="615"/>
      <c r="AN348" s="615"/>
      <c r="AO348" s="615"/>
      <c r="AP348" s="615"/>
      <c r="AQ348" s="615"/>
      <c r="AR348" s="615"/>
      <c r="AS348" s="615"/>
      <c r="AT348" s="615"/>
      <c r="AU348" s="615"/>
      <c r="AV348" s="615"/>
      <c r="AW348" s="615"/>
      <c r="AX348" s="615"/>
      <c r="AY348" s="615"/>
      <c r="AZ348" s="615"/>
      <c r="BA348" s="615"/>
    </row>
    <row r="349" spans="24:53" ht="16.5" customHeight="1">
      <c r="X349" s="818"/>
      <c r="Y349" s="818"/>
      <c r="Z349" s="818"/>
      <c r="AA349" s="818"/>
      <c r="AC349" s="615"/>
      <c r="AD349" s="615"/>
      <c r="AE349" s="615"/>
      <c r="AF349" s="615"/>
      <c r="AG349" s="615"/>
      <c r="AH349" s="615"/>
      <c r="AI349" s="615"/>
      <c r="AJ349" s="615"/>
      <c r="AK349" s="615"/>
      <c r="AL349" s="615"/>
      <c r="AM349" s="615"/>
      <c r="AN349" s="615"/>
      <c r="AO349" s="615"/>
      <c r="AP349" s="615"/>
      <c r="AQ349" s="615"/>
      <c r="AR349" s="615"/>
      <c r="AS349" s="615"/>
      <c r="AT349" s="615"/>
      <c r="AU349" s="615"/>
      <c r="AV349" s="615"/>
      <c r="AW349" s="615"/>
      <c r="AX349" s="615"/>
      <c r="AY349" s="615"/>
      <c r="AZ349" s="615"/>
      <c r="BA349" s="615"/>
    </row>
    <row r="350" spans="24:53">
      <c r="AC350" s="601"/>
      <c r="AD350" s="601"/>
      <c r="AE350" s="601"/>
      <c r="AF350" s="601"/>
      <c r="AG350" s="601"/>
      <c r="AH350" s="601"/>
      <c r="AI350" s="601"/>
      <c r="AJ350" s="601"/>
      <c r="AK350" s="601"/>
      <c r="AL350" s="601"/>
      <c r="AM350" s="601"/>
      <c r="AN350" s="601"/>
      <c r="AO350" s="601"/>
      <c r="AP350" s="601"/>
      <c r="AQ350" s="601"/>
      <c r="AR350" s="601"/>
      <c r="AS350" s="601"/>
      <c r="AT350" s="601"/>
      <c r="AU350" s="601"/>
      <c r="AV350" s="601"/>
      <c r="AW350" s="601"/>
      <c r="AX350" s="601"/>
      <c r="AY350" s="601"/>
      <c r="AZ350" s="601"/>
      <c r="BA350" s="601"/>
    </row>
    <row r="351" spans="24:53">
      <c r="AC351" s="601"/>
      <c r="AD351" s="601"/>
      <c r="AE351" s="601"/>
      <c r="AF351" s="601"/>
      <c r="AG351" s="601"/>
      <c r="AH351" s="601"/>
      <c r="AI351" s="601"/>
      <c r="AJ351" s="601"/>
      <c r="AK351" s="601"/>
      <c r="AL351" s="601"/>
      <c r="AM351" s="601"/>
      <c r="AN351" s="601"/>
      <c r="AO351" s="601"/>
      <c r="AP351" s="601"/>
      <c r="AQ351" s="601"/>
      <c r="AR351" s="601"/>
      <c r="AS351" s="601"/>
      <c r="AT351" s="601"/>
      <c r="AU351" s="601"/>
      <c r="AV351" s="601"/>
      <c r="AW351" s="601"/>
      <c r="AX351" s="601"/>
      <c r="AY351" s="601"/>
      <c r="AZ351" s="601"/>
      <c r="BA351" s="601"/>
    </row>
    <row r="352" spans="24:53" ht="16.5" customHeight="1">
      <c r="AC352" s="811"/>
      <c r="AD352" s="811"/>
      <c r="AE352" s="811"/>
      <c r="AF352" s="811"/>
      <c r="AG352" s="811"/>
      <c r="AH352" s="811"/>
      <c r="AI352" s="811"/>
      <c r="AJ352" s="811"/>
      <c r="AK352" s="811"/>
      <c r="AL352" s="811"/>
      <c r="AM352" s="811"/>
      <c r="AN352" s="811"/>
      <c r="AO352" s="811"/>
      <c r="AP352" s="811"/>
      <c r="AQ352" s="811"/>
      <c r="AR352" s="811"/>
      <c r="AS352" s="811"/>
      <c r="AT352" s="811"/>
      <c r="AU352" s="811"/>
      <c r="AV352" s="811"/>
      <c r="AW352" s="811"/>
      <c r="AX352" s="811"/>
      <c r="AY352" s="811"/>
      <c r="AZ352" s="811"/>
      <c r="BA352" s="811"/>
    </row>
    <row r="353" spans="29:53" ht="16.5" customHeight="1">
      <c r="AC353" s="811"/>
      <c r="AD353" s="811"/>
      <c r="AE353" s="811"/>
      <c r="AF353" s="811"/>
      <c r="AG353" s="811"/>
      <c r="AH353" s="811"/>
      <c r="AI353" s="811"/>
      <c r="AJ353" s="811"/>
      <c r="AK353" s="811"/>
      <c r="AL353" s="811"/>
      <c r="AM353" s="811"/>
      <c r="AN353" s="811"/>
      <c r="AO353" s="811"/>
      <c r="AP353" s="811"/>
      <c r="AQ353" s="811"/>
      <c r="AR353" s="811"/>
      <c r="AS353" s="811"/>
      <c r="AT353" s="811"/>
      <c r="AU353" s="811"/>
      <c r="AV353" s="811"/>
      <c r="AW353" s="811"/>
      <c r="AX353" s="811"/>
      <c r="AY353" s="811"/>
      <c r="AZ353" s="811"/>
      <c r="BA353" s="811"/>
    </row>
    <row r="354" spans="29:53" ht="16.5" customHeight="1">
      <c r="AC354" s="615"/>
      <c r="AD354" s="615"/>
      <c r="AE354" s="615"/>
      <c r="AF354" s="615"/>
      <c r="AG354" s="615"/>
      <c r="AH354" s="615"/>
      <c r="AI354" s="615"/>
      <c r="AJ354" s="615"/>
      <c r="AK354" s="615"/>
      <c r="AL354" s="615"/>
      <c r="AM354" s="615"/>
      <c r="AN354" s="615"/>
      <c r="AO354" s="615"/>
      <c r="AP354" s="615"/>
      <c r="AQ354" s="615"/>
      <c r="AR354" s="615"/>
      <c r="AS354" s="615"/>
      <c r="AT354" s="615"/>
      <c r="AU354" s="615"/>
      <c r="AV354" s="615"/>
      <c r="AW354" s="615"/>
      <c r="AX354" s="615"/>
      <c r="AY354" s="615"/>
      <c r="AZ354" s="615"/>
      <c r="BA354" s="615"/>
    </row>
    <row r="355" spans="29:53" ht="16.5" customHeight="1">
      <c r="AC355" s="601"/>
      <c r="AD355" s="601"/>
      <c r="AE355" s="601"/>
      <c r="AF355" s="601"/>
      <c r="AG355" s="601"/>
      <c r="AH355" s="601"/>
      <c r="AI355" s="601"/>
      <c r="AJ355" s="601"/>
      <c r="AK355" s="601"/>
      <c r="AL355" s="601"/>
      <c r="AM355" s="601"/>
      <c r="AN355" s="601"/>
      <c r="AO355" s="601"/>
      <c r="AP355" s="601"/>
      <c r="AQ355" s="601"/>
      <c r="AR355" s="601"/>
      <c r="AS355" s="601"/>
      <c r="AT355" s="601"/>
      <c r="AU355" s="601"/>
      <c r="AV355" s="601"/>
      <c r="AW355" s="601"/>
      <c r="AX355" s="601"/>
      <c r="AY355" s="601"/>
      <c r="AZ355" s="601"/>
      <c r="BA355" s="601"/>
    </row>
    <row r="356" spans="29:53">
      <c r="AC356" s="615"/>
      <c r="AD356" s="615"/>
      <c r="AE356" s="615"/>
      <c r="AF356" s="615"/>
      <c r="AG356" s="615"/>
      <c r="AH356" s="615"/>
      <c r="AI356" s="615"/>
      <c r="AJ356" s="615"/>
      <c r="AK356" s="615"/>
      <c r="AL356" s="615"/>
      <c r="AM356" s="615"/>
      <c r="AN356" s="615"/>
      <c r="AO356" s="615"/>
      <c r="AP356" s="615"/>
      <c r="AQ356" s="615"/>
      <c r="AR356" s="615"/>
      <c r="AS356" s="615"/>
      <c r="AT356" s="615"/>
      <c r="AU356" s="615"/>
      <c r="AV356" s="615"/>
      <c r="AW356" s="615"/>
      <c r="AX356" s="615"/>
      <c r="AY356" s="615"/>
      <c r="AZ356" s="615"/>
      <c r="BA356" s="615"/>
    </row>
    <row r="357" spans="29:53" ht="16.5" customHeight="1">
      <c r="AC357" s="615"/>
      <c r="AD357" s="615"/>
      <c r="AE357" s="615"/>
      <c r="AF357" s="615"/>
      <c r="AG357" s="615"/>
      <c r="AH357" s="615"/>
      <c r="AI357" s="615"/>
      <c r="AJ357" s="615"/>
      <c r="AK357" s="615"/>
      <c r="AL357" s="615"/>
      <c r="AM357" s="615"/>
      <c r="AN357" s="615"/>
      <c r="AO357" s="615"/>
      <c r="AP357" s="615"/>
      <c r="AQ357" s="615"/>
      <c r="AR357" s="615"/>
      <c r="AS357" s="615"/>
      <c r="AT357" s="615"/>
      <c r="AU357" s="615"/>
      <c r="AV357" s="615"/>
      <c r="AW357" s="615"/>
      <c r="AX357" s="615"/>
      <c r="AY357" s="615"/>
      <c r="AZ357" s="615"/>
      <c r="BA357" s="615"/>
    </row>
    <row r="358" spans="29:53" ht="16.5" customHeight="1">
      <c r="AC358" s="818"/>
      <c r="AD358" s="818"/>
      <c r="AE358" s="818"/>
      <c r="AF358" s="818"/>
      <c r="AG358" s="818"/>
      <c r="AH358" s="818"/>
      <c r="AI358" s="818"/>
      <c r="AJ358" s="818"/>
      <c r="AK358" s="818"/>
      <c r="AL358" s="818"/>
      <c r="AM358" s="818"/>
      <c r="AN358" s="818"/>
      <c r="AO358" s="818"/>
      <c r="AP358" s="818"/>
      <c r="AQ358" s="818"/>
      <c r="AR358" s="818"/>
      <c r="AS358" s="818"/>
      <c r="AT358" s="818"/>
      <c r="AU358" s="818"/>
      <c r="AV358" s="818"/>
      <c r="AW358" s="818"/>
      <c r="AX358" s="818"/>
      <c r="AY358" s="818"/>
      <c r="AZ358" s="818"/>
      <c r="BA358" s="818"/>
    </row>
    <row r="359" spans="29:53" ht="16.5" customHeight="1">
      <c r="AC359" s="818"/>
      <c r="AD359" s="818"/>
      <c r="AE359" s="818"/>
      <c r="AF359" s="818"/>
      <c r="AG359" s="818"/>
      <c r="AH359" s="818"/>
      <c r="AI359" s="818"/>
      <c r="AJ359" s="818"/>
      <c r="AK359" s="818"/>
      <c r="AL359" s="818"/>
      <c r="AM359" s="818"/>
      <c r="AN359" s="818"/>
      <c r="AO359" s="818"/>
      <c r="AP359" s="818"/>
      <c r="AQ359" s="818"/>
      <c r="AR359" s="818"/>
      <c r="AS359" s="818"/>
      <c r="AT359" s="818"/>
      <c r="AU359" s="818"/>
      <c r="AV359" s="818"/>
      <c r="AW359" s="818"/>
      <c r="AX359" s="818"/>
      <c r="AY359" s="818"/>
      <c r="AZ359" s="818"/>
      <c r="BA359" s="818"/>
    </row>
  </sheetData>
  <sheetProtection formatCells="0" formatColumns="0" formatRows="0"/>
  <mergeCells count="3089">
    <mergeCell ref="BP247:BP249"/>
    <mergeCell ref="BS247:BS249"/>
    <mergeCell ref="BT247:BT249"/>
    <mergeCell ref="BU247:BU249"/>
    <mergeCell ref="BP250:BP252"/>
    <mergeCell ref="BS250:BS252"/>
    <mergeCell ref="BT250:BT252"/>
    <mergeCell ref="BU250:BU252"/>
    <mergeCell ref="BV247:BV249"/>
    <mergeCell ref="BV250:BV252"/>
    <mergeCell ref="BQ247:BQ249"/>
    <mergeCell ref="BQ250:BQ252"/>
    <mergeCell ref="BS253:BS256"/>
    <mergeCell ref="BP253:BP256"/>
    <mergeCell ref="BT253:BT256"/>
    <mergeCell ref="BU253:BU256"/>
    <mergeCell ref="BP257:BP259"/>
    <mergeCell ref="BS257:BS259"/>
    <mergeCell ref="BT257:BT259"/>
    <mergeCell ref="BU257:BU259"/>
    <mergeCell ref="BV253:BV256"/>
    <mergeCell ref="BV257:BV259"/>
    <mergeCell ref="BQ253:BQ256"/>
    <mergeCell ref="BQ257:BQ259"/>
    <mergeCell ref="BR247:BR249"/>
    <mergeCell ref="BR250:BR252"/>
    <mergeCell ref="BR253:BR256"/>
    <mergeCell ref="BR257:BR259"/>
    <mergeCell ref="BP229:BP230"/>
    <mergeCell ref="BS229:BS230"/>
    <mergeCell ref="BT229:BT230"/>
    <mergeCell ref="BU229:BU230"/>
    <mergeCell ref="BP232:BP233"/>
    <mergeCell ref="BS232:BS233"/>
    <mergeCell ref="BT232:BT233"/>
    <mergeCell ref="BU232:BU233"/>
    <mergeCell ref="BP245:BP246"/>
    <mergeCell ref="BS245:BS246"/>
    <mergeCell ref="BT245:BT246"/>
    <mergeCell ref="BU245:BU246"/>
    <mergeCell ref="BV229:BV230"/>
    <mergeCell ref="BV232:BV233"/>
    <mergeCell ref="BV245:BV246"/>
    <mergeCell ref="BQ229:BQ230"/>
    <mergeCell ref="BQ232:BQ233"/>
    <mergeCell ref="BQ245:BQ246"/>
    <mergeCell ref="BR229:BR230"/>
    <mergeCell ref="BR232:BR233"/>
    <mergeCell ref="BR245:BR246"/>
    <mergeCell ref="BP214:BP216"/>
    <mergeCell ref="BS214:BS216"/>
    <mergeCell ref="BT214:BT216"/>
    <mergeCell ref="BU214:BU216"/>
    <mergeCell ref="BR211:BR212"/>
    <mergeCell ref="BR214:BR216"/>
    <mergeCell ref="BV211:BV212"/>
    <mergeCell ref="BV214:BV216"/>
    <mergeCell ref="BQ211:BQ212"/>
    <mergeCell ref="BQ214:BQ216"/>
    <mergeCell ref="BP219:BP220"/>
    <mergeCell ref="BS219:BS220"/>
    <mergeCell ref="BT219:BT220"/>
    <mergeCell ref="BU219:BU220"/>
    <mergeCell ref="BP226:BP227"/>
    <mergeCell ref="BS226:BS227"/>
    <mergeCell ref="BT226:BT227"/>
    <mergeCell ref="BU226:BU227"/>
    <mergeCell ref="BV219:BV220"/>
    <mergeCell ref="BV226:BV227"/>
    <mergeCell ref="BQ219:BQ220"/>
    <mergeCell ref="BQ226:BQ227"/>
    <mergeCell ref="BR219:BR220"/>
    <mergeCell ref="BR226:BR227"/>
    <mergeCell ref="BP205:BP206"/>
    <mergeCell ref="BS205:BS206"/>
    <mergeCell ref="BT205:BT206"/>
    <mergeCell ref="BU205:BU206"/>
    <mergeCell ref="BP208:BP209"/>
    <mergeCell ref="BS208:BS209"/>
    <mergeCell ref="BT208:BT209"/>
    <mergeCell ref="BU208:BU209"/>
    <mergeCell ref="BR205:BR206"/>
    <mergeCell ref="BR208:BR209"/>
    <mergeCell ref="BV205:BV206"/>
    <mergeCell ref="BV208:BV209"/>
    <mergeCell ref="BQ205:BQ206"/>
    <mergeCell ref="BQ208:BQ209"/>
    <mergeCell ref="BP211:BP212"/>
    <mergeCell ref="BS211:BS212"/>
    <mergeCell ref="BT211:BT212"/>
    <mergeCell ref="BU211:BU212"/>
    <mergeCell ref="BP188:BP190"/>
    <mergeCell ref="BS188:BS190"/>
    <mergeCell ref="BT188:BT190"/>
    <mergeCell ref="BU188:BU190"/>
    <mergeCell ref="BP193:BP195"/>
    <mergeCell ref="BS193:BS195"/>
    <mergeCell ref="BT193:BT195"/>
    <mergeCell ref="BU193:BU195"/>
    <mergeCell ref="BV188:BV190"/>
    <mergeCell ref="BV193:BV195"/>
    <mergeCell ref="BQ188:BQ190"/>
    <mergeCell ref="BQ193:BQ195"/>
    <mergeCell ref="BP196:BP197"/>
    <mergeCell ref="BS196:BS197"/>
    <mergeCell ref="BT196:BT197"/>
    <mergeCell ref="BU196:BU197"/>
    <mergeCell ref="BP200:BP202"/>
    <mergeCell ref="BS200:BS202"/>
    <mergeCell ref="BT200:BT202"/>
    <mergeCell ref="BU200:BU202"/>
    <mergeCell ref="BV196:BV197"/>
    <mergeCell ref="BV200:BV202"/>
    <mergeCell ref="BQ196:BQ197"/>
    <mergeCell ref="BQ200:BQ202"/>
    <mergeCell ref="BR188:BR190"/>
    <mergeCell ref="BR193:BR195"/>
    <mergeCell ref="BR196:BR197"/>
    <mergeCell ref="BR200:BR202"/>
    <mergeCell ref="BP180:BP182"/>
    <mergeCell ref="BS180:BS182"/>
    <mergeCell ref="BT180:BT182"/>
    <mergeCell ref="BU180:BU182"/>
    <mergeCell ref="BP183:BP185"/>
    <mergeCell ref="BS183:BS185"/>
    <mergeCell ref="BT183:BT185"/>
    <mergeCell ref="BU183:BU185"/>
    <mergeCell ref="BP186:BP187"/>
    <mergeCell ref="BS186:BS187"/>
    <mergeCell ref="BT186:BT187"/>
    <mergeCell ref="BU186:BU187"/>
    <mergeCell ref="BV180:BV182"/>
    <mergeCell ref="BV183:BV185"/>
    <mergeCell ref="BV186:BV187"/>
    <mergeCell ref="BQ180:BQ182"/>
    <mergeCell ref="BQ183:BQ185"/>
    <mergeCell ref="BQ186:BQ187"/>
    <mergeCell ref="BR180:BR182"/>
    <mergeCell ref="BR183:BR185"/>
    <mergeCell ref="BR186:BR187"/>
    <mergeCell ref="BP152:BP153"/>
    <mergeCell ref="BS152:BS153"/>
    <mergeCell ref="BT152:BT153"/>
    <mergeCell ref="BU152:BU153"/>
    <mergeCell ref="BP157:BP163"/>
    <mergeCell ref="BS157:BS163"/>
    <mergeCell ref="BT157:BT163"/>
    <mergeCell ref="BU157:BU163"/>
    <mergeCell ref="BV152:BV153"/>
    <mergeCell ref="BV157:BV163"/>
    <mergeCell ref="BQ152:BQ153"/>
    <mergeCell ref="BQ157:BQ163"/>
    <mergeCell ref="BP165:BP167"/>
    <mergeCell ref="BS165:BS167"/>
    <mergeCell ref="BT165:BT167"/>
    <mergeCell ref="BU165:BU167"/>
    <mergeCell ref="BP173:BP174"/>
    <mergeCell ref="BS173:BS174"/>
    <mergeCell ref="BT173:BT174"/>
    <mergeCell ref="BU173:BU174"/>
    <mergeCell ref="BV165:BV167"/>
    <mergeCell ref="BV173:BV174"/>
    <mergeCell ref="BQ165:BQ167"/>
    <mergeCell ref="BQ173:BQ174"/>
    <mergeCell ref="BR152:BR153"/>
    <mergeCell ref="BR157:BR163"/>
    <mergeCell ref="BR165:BR167"/>
    <mergeCell ref="BR173:BR174"/>
    <mergeCell ref="BP135:BP136"/>
    <mergeCell ref="BS135:BS136"/>
    <mergeCell ref="BT135:BT136"/>
    <mergeCell ref="BU135:BU136"/>
    <mergeCell ref="BP143:BP144"/>
    <mergeCell ref="BS143:BS144"/>
    <mergeCell ref="BT143:BT144"/>
    <mergeCell ref="BU143:BU144"/>
    <mergeCell ref="BV135:BV136"/>
    <mergeCell ref="BV143:BV144"/>
    <mergeCell ref="BQ135:BQ136"/>
    <mergeCell ref="BQ143:BQ144"/>
    <mergeCell ref="BP146:BP148"/>
    <mergeCell ref="BS146:BS148"/>
    <mergeCell ref="BT146:BT148"/>
    <mergeCell ref="BU146:BU148"/>
    <mergeCell ref="BP150:BP151"/>
    <mergeCell ref="BS150:BS151"/>
    <mergeCell ref="BT150:BT151"/>
    <mergeCell ref="BU150:BU151"/>
    <mergeCell ref="BV146:BV148"/>
    <mergeCell ref="BV150:BV151"/>
    <mergeCell ref="BQ150:BQ151"/>
    <mergeCell ref="BQ146:BQ148"/>
    <mergeCell ref="BR135:BR136"/>
    <mergeCell ref="BR143:BR144"/>
    <mergeCell ref="BR146:BR148"/>
    <mergeCell ref="BR150:BR151"/>
    <mergeCell ref="BP117:BP118"/>
    <mergeCell ref="BS117:BS118"/>
    <mergeCell ref="BT117:BT118"/>
    <mergeCell ref="BU117:BU118"/>
    <mergeCell ref="BV112:BV113"/>
    <mergeCell ref="BV117:BV118"/>
    <mergeCell ref="BQ112:BQ113"/>
    <mergeCell ref="BQ117:BQ118"/>
    <mergeCell ref="BR112:BR113"/>
    <mergeCell ref="BR117:BR118"/>
    <mergeCell ref="BP130:BP132"/>
    <mergeCell ref="BS130:BS132"/>
    <mergeCell ref="BT130:BT132"/>
    <mergeCell ref="BU130:BU132"/>
    <mergeCell ref="BP133:BP134"/>
    <mergeCell ref="BS133:BS134"/>
    <mergeCell ref="BT133:BT134"/>
    <mergeCell ref="BU133:BU134"/>
    <mergeCell ref="BV130:BV132"/>
    <mergeCell ref="BV133:BV134"/>
    <mergeCell ref="BQ130:BQ132"/>
    <mergeCell ref="BQ133:BQ134"/>
    <mergeCell ref="BR130:BR132"/>
    <mergeCell ref="BR133:BR134"/>
    <mergeCell ref="BP95:BP96"/>
    <mergeCell ref="BS95:BS96"/>
    <mergeCell ref="BT95:BT96"/>
    <mergeCell ref="BU95:BU96"/>
    <mergeCell ref="BP109:BP111"/>
    <mergeCell ref="BS109:BS111"/>
    <mergeCell ref="BT109:BT111"/>
    <mergeCell ref="BU109:BU111"/>
    <mergeCell ref="BV95:BV96"/>
    <mergeCell ref="BV109:BV111"/>
    <mergeCell ref="BQ95:BQ96"/>
    <mergeCell ref="BQ109:BQ111"/>
    <mergeCell ref="BR95:BR96"/>
    <mergeCell ref="BR109:BR111"/>
    <mergeCell ref="BP112:BP113"/>
    <mergeCell ref="BS112:BS113"/>
    <mergeCell ref="BT112:BT113"/>
    <mergeCell ref="BU112:BU113"/>
    <mergeCell ref="BV69:BV70"/>
    <mergeCell ref="BV74:BV75"/>
    <mergeCell ref="BQ69:BQ70"/>
    <mergeCell ref="BQ74:BQ75"/>
    <mergeCell ref="BR69:BR70"/>
    <mergeCell ref="BR74:BR75"/>
    <mergeCell ref="BP76:BP77"/>
    <mergeCell ref="BS76:BS77"/>
    <mergeCell ref="BT76:BT77"/>
    <mergeCell ref="BU76:BU77"/>
    <mergeCell ref="BP92:BP94"/>
    <mergeCell ref="BS92:BS94"/>
    <mergeCell ref="BT92:BT94"/>
    <mergeCell ref="BU92:BU94"/>
    <mergeCell ref="BV76:BV77"/>
    <mergeCell ref="BV92:BV94"/>
    <mergeCell ref="BQ76:BQ77"/>
    <mergeCell ref="BQ92:BQ94"/>
    <mergeCell ref="BR76:BR77"/>
    <mergeCell ref="BR92:BR94"/>
    <mergeCell ref="BP63:BP65"/>
    <mergeCell ref="BS63:BS65"/>
    <mergeCell ref="BT63:BT65"/>
    <mergeCell ref="BU63:BU65"/>
    <mergeCell ref="BP67:BP68"/>
    <mergeCell ref="BS67:BS68"/>
    <mergeCell ref="BT67:BT68"/>
    <mergeCell ref="BU67:BU68"/>
    <mergeCell ref="BQ63:BQ65"/>
    <mergeCell ref="BQ67:BQ68"/>
    <mergeCell ref="BR63:BR65"/>
    <mergeCell ref="BR67:BR68"/>
    <mergeCell ref="BP69:BP70"/>
    <mergeCell ref="BS69:BS70"/>
    <mergeCell ref="BT69:BT70"/>
    <mergeCell ref="BU69:BU70"/>
    <mergeCell ref="BP74:BP75"/>
    <mergeCell ref="BS74:BS75"/>
    <mergeCell ref="BT74:BT75"/>
    <mergeCell ref="BU74:BU75"/>
    <mergeCell ref="BP35:BP36"/>
    <mergeCell ref="BS35:BS36"/>
    <mergeCell ref="BT35:BT36"/>
    <mergeCell ref="BU35:BU36"/>
    <mergeCell ref="BP53:BP54"/>
    <mergeCell ref="BS53:BS54"/>
    <mergeCell ref="BT53:BT54"/>
    <mergeCell ref="BU53:BU54"/>
    <mergeCell ref="BQ35:BQ36"/>
    <mergeCell ref="BQ53:BQ54"/>
    <mergeCell ref="BR35:BR36"/>
    <mergeCell ref="BR53:BR54"/>
    <mergeCell ref="BP55:BP56"/>
    <mergeCell ref="BS55:BS56"/>
    <mergeCell ref="BT55:BT56"/>
    <mergeCell ref="BU55:BU56"/>
    <mergeCell ref="BP57:BP58"/>
    <mergeCell ref="BS57:BS58"/>
    <mergeCell ref="BT57:BT58"/>
    <mergeCell ref="BU57:BU58"/>
    <mergeCell ref="BQ55:BQ56"/>
    <mergeCell ref="BQ57:BQ58"/>
    <mergeCell ref="BR55:BR56"/>
    <mergeCell ref="BR57:BR58"/>
    <mergeCell ref="BP17:BP18"/>
    <mergeCell ref="BS17:BS18"/>
    <mergeCell ref="BT17:BT18"/>
    <mergeCell ref="BU17:BU18"/>
    <mergeCell ref="BP19:BP20"/>
    <mergeCell ref="BS19:BS20"/>
    <mergeCell ref="BT19:BT20"/>
    <mergeCell ref="BU19:BU20"/>
    <mergeCell ref="BQ17:BQ18"/>
    <mergeCell ref="BQ19:BQ20"/>
    <mergeCell ref="BR17:BR18"/>
    <mergeCell ref="BR19:BR20"/>
    <mergeCell ref="BP21:BP22"/>
    <mergeCell ref="BS21:BS22"/>
    <mergeCell ref="BT21:BT22"/>
    <mergeCell ref="BU21:BU22"/>
    <mergeCell ref="BP25:BP26"/>
    <mergeCell ref="BS25:BS26"/>
    <mergeCell ref="BT25:BT26"/>
    <mergeCell ref="BU25:BU26"/>
    <mergeCell ref="BQ21:BQ22"/>
    <mergeCell ref="BQ25:BQ26"/>
    <mergeCell ref="BR21:BR22"/>
    <mergeCell ref="BR25:BR26"/>
    <mergeCell ref="BK257:BK259"/>
    <mergeCell ref="U258:U259"/>
    <mergeCell ref="BE257:BE259"/>
    <mergeCell ref="BF257:BF259"/>
    <mergeCell ref="BG257:BG259"/>
    <mergeCell ref="BH257:BH259"/>
    <mergeCell ref="BI257:BI259"/>
    <mergeCell ref="BJ257:BJ259"/>
    <mergeCell ref="AX257:AX259"/>
    <mergeCell ref="AY257:AY259"/>
    <mergeCell ref="AZ257:AZ259"/>
    <mergeCell ref="BA257:BA259"/>
    <mergeCell ref="BC257:BC259"/>
    <mergeCell ref="BD257:BD259"/>
    <mergeCell ref="AR257:AR259"/>
    <mergeCell ref="AS257:AS259"/>
    <mergeCell ref="AT257:AT259"/>
    <mergeCell ref="AU257:AU259"/>
    <mergeCell ref="AV257:AV259"/>
    <mergeCell ref="AW257:AW259"/>
    <mergeCell ref="AK257:AK259"/>
    <mergeCell ref="AL257:AL259"/>
    <mergeCell ref="AM257:AM259"/>
    <mergeCell ref="AN257:AN259"/>
    <mergeCell ref="AP257:AP259"/>
    <mergeCell ref="AQ257:AQ259"/>
    <mergeCell ref="AE257:AE259"/>
    <mergeCell ref="AF257:AF259"/>
    <mergeCell ref="AG257:AG259"/>
    <mergeCell ref="AH257:AH259"/>
    <mergeCell ref="AI257:AI259"/>
    <mergeCell ref="AJ257:AJ259"/>
    <mergeCell ref="X257:X259"/>
    <mergeCell ref="Y257:Y259"/>
    <mergeCell ref="Z257:Z259"/>
    <mergeCell ref="AA257:AA259"/>
    <mergeCell ref="AC257:AC259"/>
    <mergeCell ref="AD257:AD259"/>
    <mergeCell ref="O257:O259"/>
    <mergeCell ref="P257:P259"/>
    <mergeCell ref="Q257:Q259"/>
    <mergeCell ref="R257:R259"/>
    <mergeCell ref="S257:S259"/>
    <mergeCell ref="T257:T259"/>
    <mergeCell ref="I257:I259"/>
    <mergeCell ref="J257:J259"/>
    <mergeCell ref="K257:K259"/>
    <mergeCell ref="L257:L259"/>
    <mergeCell ref="M257:M259"/>
    <mergeCell ref="N257:N259"/>
    <mergeCell ref="BJ253:BJ256"/>
    <mergeCell ref="BK253:BK256"/>
    <mergeCell ref="U254:U256"/>
    <mergeCell ref="B257:B259"/>
    <mergeCell ref="C257:C259"/>
    <mergeCell ref="D257:D259"/>
    <mergeCell ref="E257:E259"/>
    <mergeCell ref="F257:F259"/>
    <mergeCell ref="G257:G259"/>
    <mergeCell ref="H257:H259"/>
    <mergeCell ref="BD253:BD256"/>
    <mergeCell ref="BE253:BE256"/>
    <mergeCell ref="BF253:BF256"/>
    <mergeCell ref="BG253:BG256"/>
    <mergeCell ref="BH253:BH256"/>
    <mergeCell ref="BI253:BI256"/>
    <mergeCell ref="AW253:AW256"/>
    <mergeCell ref="AX253:AX256"/>
    <mergeCell ref="AY253:AY256"/>
    <mergeCell ref="AZ253:AZ256"/>
    <mergeCell ref="BA253:BA256"/>
    <mergeCell ref="BC253:BC256"/>
    <mergeCell ref="AQ253:AQ256"/>
    <mergeCell ref="AR253:AR256"/>
    <mergeCell ref="AS253:AS256"/>
    <mergeCell ref="AT253:AT256"/>
    <mergeCell ref="AU253:AU256"/>
    <mergeCell ref="AV253:AV256"/>
    <mergeCell ref="AJ253:AJ256"/>
    <mergeCell ref="AK253:AK256"/>
    <mergeCell ref="AL253:AL256"/>
    <mergeCell ref="AM253:AM256"/>
    <mergeCell ref="AN253:AN256"/>
    <mergeCell ref="AP253:AP256"/>
    <mergeCell ref="AD253:AD256"/>
    <mergeCell ref="AE253:AE256"/>
    <mergeCell ref="AF253:AF256"/>
    <mergeCell ref="AG253:AG256"/>
    <mergeCell ref="AH253:AH256"/>
    <mergeCell ref="AI253:AI256"/>
    <mergeCell ref="T253:T256"/>
    <mergeCell ref="X253:X256"/>
    <mergeCell ref="Y253:Y256"/>
    <mergeCell ref="Z253:Z256"/>
    <mergeCell ref="AA253:AA256"/>
    <mergeCell ref="AC253:AC256"/>
    <mergeCell ref="N253:N256"/>
    <mergeCell ref="O253:O256"/>
    <mergeCell ref="P253:P256"/>
    <mergeCell ref="Q253:Q256"/>
    <mergeCell ref="R253:R256"/>
    <mergeCell ref="S253:S256"/>
    <mergeCell ref="H253:H256"/>
    <mergeCell ref="I253:I256"/>
    <mergeCell ref="J253:J256"/>
    <mergeCell ref="K253:K256"/>
    <mergeCell ref="L253:L256"/>
    <mergeCell ref="M253:M256"/>
    <mergeCell ref="B253:B256"/>
    <mergeCell ref="C253:C256"/>
    <mergeCell ref="D253:D256"/>
    <mergeCell ref="E253:E256"/>
    <mergeCell ref="F253:F256"/>
    <mergeCell ref="G253:G256"/>
    <mergeCell ref="BF250:BF252"/>
    <mergeCell ref="BG250:BG252"/>
    <mergeCell ref="BH250:BH252"/>
    <mergeCell ref="BI250:BI252"/>
    <mergeCell ref="BJ250:BJ252"/>
    <mergeCell ref="AF250:AF252"/>
    <mergeCell ref="AG250:AG252"/>
    <mergeCell ref="AH250:AH252"/>
    <mergeCell ref="AI250:AI252"/>
    <mergeCell ref="AJ250:AJ252"/>
    <mergeCell ref="AK250:AK252"/>
    <mergeCell ref="Y250:Y252"/>
    <mergeCell ref="Z250:Z252"/>
    <mergeCell ref="AA250:AA252"/>
    <mergeCell ref="AC250:AC252"/>
    <mergeCell ref="AD250:AD252"/>
    <mergeCell ref="AE250:AE252"/>
    <mergeCell ref="Q250:Q252"/>
    <mergeCell ref="R250:R252"/>
    <mergeCell ref="S250:S252"/>
    <mergeCell ref="BK250:BK252"/>
    <mergeCell ref="AY250:AY252"/>
    <mergeCell ref="AZ250:AZ252"/>
    <mergeCell ref="BA250:BA252"/>
    <mergeCell ref="BC250:BC252"/>
    <mergeCell ref="BD250:BD252"/>
    <mergeCell ref="BE250:BE252"/>
    <mergeCell ref="AS250:AS252"/>
    <mergeCell ref="AT250:AT252"/>
    <mergeCell ref="AU250:AU252"/>
    <mergeCell ref="AV250:AV252"/>
    <mergeCell ref="AW250:AW252"/>
    <mergeCell ref="AX250:AX252"/>
    <mergeCell ref="AL250:AL252"/>
    <mergeCell ref="AM250:AM252"/>
    <mergeCell ref="AN250:AN252"/>
    <mergeCell ref="AP250:AP252"/>
    <mergeCell ref="AQ250:AQ252"/>
    <mergeCell ref="AR250:AR252"/>
    <mergeCell ref="T250:T252"/>
    <mergeCell ref="U250:U251"/>
    <mergeCell ref="X250:X252"/>
    <mergeCell ref="K250:K252"/>
    <mergeCell ref="L250:L252"/>
    <mergeCell ref="M250:M252"/>
    <mergeCell ref="N250:N252"/>
    <mergeCell ref="O250:O252"/>
    <mergeCell ref="P250:P252"/>
    <mergeCell ref="BK247:BK249"/>
    <mergeCell ref="B250:B252"/>
    <mergeCell ref="C250:C252"/>
    <mergeCell ref="D250:D252"/>
    <mergeCell ref="E250:E252"/>
    <mergeCell ref="F250:F252"/>
    <mergeCell ref="G250:G252"/>
    <mergeCell ref="H250:H252"/>
    <mergeCell ref="I250:I252"/>
    <mergeCell ref="J250:J252"/>
    <mergeCell ref="BE247:BE249"/>
    <mergeCell ref="BF247:BF249"/>
    <mergeCell ref="BG247:BG249"/>
    <mergeCell ref="BH247:BH249"/>
    <mergeCell ref="BI247:BI249"/>
    <mergeCell ref="BJ247:BJ249"/>
    <mergeCell ref="AX247:AX249"/>
    <mergeCell ref="AY247:AY249"/>
    <mergeCell ref="AZ247:AZ249"/>
    <mergeCell ref="BA247:BA249"/>
    <mergeCell ref="BC247:BC249"/>
    <mergeCell ref="BD247:BD249"/>
    <mergeCell ref="AR247:AR249"/>
    <mergeCell ref="AS247:AS249"/>
    <mergeCell ref="AT247:AT249"/>
    <mergeCell ref="AU247:AU249"/>
    <mergeCell ref="AV247:AV249"/>
    <mergeCell ref="AW247:AW249"/>
    <mergeCell ref="AK247:AK249"/>
    <mergeCell ref="AL247:AL249"/>
    <mergeCell ref="AM247:AM249"/>
    <mergeCell ref="AN247:AN249"/>
    <mergeCell ref="AP247:AP249"/>
    <mergeCell ref="AQ247:AQ249"/>
    <mergeCell ref="AE247:AE249"/>
    <mergeCell ref="AF247:AF249"/>
    <mergeCell ref="AG247:AG249"/>
    <mergeCell ref="AH247:AH249"/>
    <mergeCell ref="AI247:AI249"/>
    <mergeCell ref="AJ247:AJ249"/>
    <mergeCell ref="X247:X249"/>
    <mergeCell ref="Y247:Y249"/>
    <mergeCell ref="Z247:Z249"/>
    <mergeCell ref="AA247:AA249"/>
    <mergeCell ref="AC247:AC249"/>
    <mergeCell ref="AD247:AD249"/>
    <mergeCell ref="P247:P249"/>
    <mergeCell ref="Q247:Q249"/>
    <mergeCell ref="R247:R249"/>
    <mergeCell ref="S247:S249"/>
    <mergeCell ref="T247:T249"/>
    <mergeCell ref="U247:U248"/>
    <mergeCell ref="J247:J249"/>
    <mergeCell ref="K247:K249"/>
    <mergeCell ref="L247:L249"/>
    <mergeCell ref="M247:M249"/>
    <mergeCell ref="N247:N249"/>
    <mergeCell ref="O247:O249"/>
    <mergeCell ref="BJ245:BJ246"/>
    <mergeCell ref="BK245:BK246"/>
    <mergeCell ref="B247:B249"/>
    <mergeCell ref="C247:C249"/>
    <mergeCell ref="D247:D249"/>
    <mergeCell ref="E247:E249"/>
    <mergeCell ref="F247:F249"/>
    <mergeCell ref="G247:G249"/>
    <mergeCell ref="H247:H249"/>
    <mergeCell ref="I247:I249"/>
    <mergeCell ref="BD245:BD246"/>
    <mergeCell ref="BE245:BE246"/>
    <mergeCell ref="BF245:BF246"/>
    <mergeCell ref="BG245:BG246"/>
    <mergeCell ref="BH245:BH246"/>
    <mergeCell ref="BI245:BI246"/>
    <mergeCell ref="AW245:AW246"/>
    <mergeCell ref="AX245:AX246"/>
    <mergeCell ref="AY245:AY246"/>
    <mergeCell ref="AZ245:AZ246"/>
    <mergeCell ref="BA245:BA246"/>
    <mergeCell ref="BC245:BC246"/>
    <mergeCell ref="AQ245:AQ246"/>
    <mergeCell ref="AR245:AR246"/>
    <mergeCell ref="AS245:AS246"/>
    <mergeCell ref="AT245:AT246"/>
    <mergeCell ref="AU245:AU246"/>
    <mergeCell ref="AV245:AV246"/>
    <mergeCell ref="AJ245:AJ246"/>
    <mergeCell ref="AK245:AK246"/>
    <mergeCell ref="AL245:AL246"/>
    <mergeCell ref="AM245:AM246"/>
    <mergeCell ref="AN245:AN246"/>
    <mergeCell ref="AP245:AP246"/>
    <mergeCell ref="AD245:AD246"/>
    <mergeCell ref="AE245:AE246"/>
    <mergeCell ref="AF245:AF246"/>
    <mergeCell ref="AG245:AG246"/>
    <mergeCell ref="AH245:AH246"/>
    <mergeCell ref="AI245:AI246"/>
    <mergeCell ref="U245:U246"/>
    <mergeCell ref="X245:X246"/>
    <mergeCell ref="Y245:Y246"/>
    <mergeCell ref="Z245:Z246"/>
    <mergeCell ref="AA245:AA246"/>
    <mergeCell ref="AC245:AC246"/>
    <mergeCell ref="O245:O246"/>
    <mergeCell ref="P245:P246"/>
    <mergeCell ref="Q245:Q246"/>
    <mergeCell ref="R245:R246"/>
    <mergeCell ref="S245:S246"/>
    <mergeCell ref="T245:T246"/>
    <mergeCell ref="I245:I246"/>
    <mergeCell ref="J245:J246"/>
    <mergeCell ref="K245:K246"/>
    <mergeCell ref="L245:L246"/>
    <mergeCell ref="M245:M246"/>
    <mergeCell ref="N245:N246"/>
    <mergeCell ref="BI232:BI233"/>
    <mergeCell ref="BJ232:BJ233"/>
    <mergeCell ref="BK232:BK233"/>
    <mergeCell ref="B245:B246"/>
    <mergeCell ref="C245:C246"/>
    <mergeCell ref="D245:D246"/>
    <mergeCell ref="E245:E246"/>
    <mergeCell ref="F245:F246"/>
    <mergeCell ref="G245:G246"/>
    <mergeCell ref="H245:H246"/>
    <mergeCell ref="BC232:BC233"/>
    <mergeCell ref="BD232:BD233"/>
    <mergeCell ref="BE232:BE233"/>
    <mergeCell ref="BF232:BF233"/>
    <mergeCell ref="BG232:BG233"/>
    <mergeCell ref="BH232:BH233"/>
    <mergeCell ref="AV232:AV233"/>
    <mergeCell ref="AW232:AW233"/>
    <mergeCell ref="AX232:AX233"/>
    <mergeCell ref="AY232:AY233"/>
    <mergeCell ref="AZ232:AZ233"/>
    <mergeCell ref="BA232:BA233"/>
    <mergeCell ref="AP232:AP233"/>
    <mergeCell ref="AQ232:AQ233"/>
    <mergeCell ref="AR232:AR233"/>
    <mergeCell ref="AS232:AS233"/>
    <mergeCell ref="AT232:AT233"/>
    <mergeCell ref="AU232:AU233"/>
    <mergeCell ref="AI232:AI233"/>
    <mergeCell ref="AJ232:AJ233"/>
    <mergeCell ref="AK232:AK233"/>
    <mergeCell ref="AL232:AL233"/>
    <mergeCell ref="AM232:AM233"/>
    <mergeCell ref="AN232:AN233"/>
    <mergeCell ref="AC232:AC233"/>
    <mergeCell ref="AD232:AD233"/>
    <mergeCell ref="AE232:AE233"/>
    <mergeCell ref="AF232:AF233"/>
    <mergeCell ref="AG232:AG233"/>
    <mergeCell ref="AH232:AH233"/>
    <mergeCell ref="T232:T233"/>
    <mergeCell ref="U232:U233"/>
    <mergeCell ref="X232:X233"/>
    <mergeCell ref="Y232:Y233"/>
    <mergeCell ref="Z232:Z233"/>
    <mergeCell ref="AA232:AA233"/>
    <mergeCell ref="N232:N233"/>
    <mergeCell ref="O232:O233"/>
    <mergeCell ref="P232:P233"/>
    <mergeCell ref="Q232:Q233"/>
    <mergeCell ref="R232:R233"/>
    <mergeCell ref="S232:S233"/>
    <mergeCell ref="H232:H233"/>
    <mergeCell ref="I232:I233"/>
    <mergeCell ref="J232:J233"/>
    <mergeCell ref="K232:K233"/>
    <mergeCell ref="L232:L233"/>
    <mergeCell ref="M232:M233"/>
    <mergeCell ref="B232:B233"/>
    <mergeCell ref="C232:C233"/>
    <mergeCell ref="D232:D233"/>
    <mergeCell ref="E232:E233"/>
    <mergeCell ref="F232:F233"/>
    <mergeCell ref="G232:G233"/>
    <mergeCell ref="BF229:BF230"/>
    <mergeCell ref="BG229:BG230"/>
    <mergeCell ref="BH229:BH230"/>
    <mergeCell ref="BI229:BI230"/>
    <mergeCell ref="BJ229:BJ230"/>
    <mergeCell ref="BK229:BK230"/>
    <mergeCell ref="AY229:AY230"/>
    <mergeCell ref="AZ229:AZ230"/>
    <mergeCell ref="BA229:BA230"/>
    <mergeCell ref="BC229:BC230"/>
    <mergeCell ref="BD229:BD230"/>
    <mergeCell ref="BE229:BE230"/>
    <mergeCell ref="AS229:AS230"/>
    <mergeCell ref="AT229:AT230"/>
    <mergeCell ref="AU229:AU230"/>
    <mergeCell ref="AV229:AV230"/>
    <mergeCell ref="AW229:AW230"/>
    <mergeCell ref="AX229:AX230"/>
    <mergeCell ref="AL229:AL230"/>
    <mergeCell ref="AM229:AM230"/>
    <mergeCell ref="AN229:AN230"/>
    <mergeCell ref="AP229:AP230"/>
    <mergeCell ref="AQ229:AQ230"/>
    <mergeCell ref="AR229:AR230"/>
    <mergeCell ref="AF229:AF230"/>
    <mergeCell ref="AG229:AG230"/>
    <mergeCell ref="AH229:AH230"/>
    <mergeCell ref="AI229:AI230"/>
    <mergeCell ref="AJ229:AJ230"/>
    <mergeCell ref="AK229:AK230"/>
    <mergeCell ref="Y229:Y230"/>
    <mergeCell ref="Z229:Z230"/>
    <mergeCell ref="AA229:AA230"/>
    <mergeCell ref="AC229:AC230"/>
    <mergeCell ref="AD229:AD230"/>
    <mergeCell ref="AE229:AE230"/>
    <mergeCell ref="Q229:Q230"/>
    <mergeCell ref="R229:R230"/>
    <mergeCell ref="S229:S230"/>
    <mergeCell ref="T229:T230"/>
    <mergeCell ref="U229:U230"/>
    <mergeCell ref="X229:X230"/>
    <mergeCell ref="K229:K230"/>
    <mergeCell ref="L229:L230"/>
    <mergeCell ref="M229:M230"/>
    <mergeCell ref="N229:N230"/>
    <mergeCell ref="O229:O230"/>
    <mergeCell ref="P229:P230"/>
    <mergeCell ref="BK226:BK227"/>
    <mergeCell ref="B229:B230"/>
    <mergeCell ref="C229:C230"/>
    <mergeCell ref="D229:D230"/>
    <mergeCell ref="E229:E230"/>
    <mergeCell ref="F229:F230"/>
    <mergeCell ref="G229:G230"/>
    <mergeCell ref="H229:H230"/>
    <mergeCell ref="I229:I230"/>
    <mergeCell ref="J229:J230"/>
    <mergeCell ref="BE226:BE227"/>
    <mergeCell ref="BF226:BF227"/>
    <mergeCell ref="BG226:BG227"/>
    <mergeCell ref="BH226:BH227"/>
    <mergeCell ref="BI226:BI227"/>
    <mergeCell ref="BJ226:BJ227"/>
    <mergeCell ref="AX226:AX227"/>
    <mergeCell ref="AY226:AY227"/>
    <mergeCell ref="AZ226:AZ227"/>
    <mergeCell ref="BA226:BA227"/>
    <mergeCell ref="BC226:BC227"/>
    <mergeCell ref="BD226:BD227"/>
    <mergeCell ref="AR226:AR227"/>
    <mergeCell ref="AS226:AS227"/>
    <mergeCell ref="AT226:AT227"/>
    <mergeCell ref="AU226:AU227"/>
    <mergeCell ref="AV226:AV227"/>
    <mergeCell ref="AW226:AW227"/>
    <mergeCell ref="AK226:AK227"/>
    <mergeCell ref="AL226:AL227"/>
    <mergeCell ref="AM226:AM227"/>
    <mergeCell ref="AN226:AN227"/>
    <mergeCell ref="AP226:AP227"/>
    <mergeCell ref="AQ226:AQ227"/>
    <mergeCell ref="AE226:AE227"/>
    <mergeCell ref="AF226:AF227"/>
    <mergeCell ref="AG226:AG227"/>
    <mergeCell ref="AH226:AH227"/>
    <mergeCell ref="AI226:AI227"/>
    <mergeCell ref="AJ226:AJ227"/>
    <mergeCell ref="X226:X227"/>
    <mergeCell ref="Y226:Y227"/>
    <mergeCell ref="Z226:Z227"/>
    <mergeCell ref="AA226:AA227"/>
    <mergeCell ref="AC226:AC227"/>
    <mergeCell ref="AD226:AD227"/>
    <mergeCell ref="P226:P227"/>
    <mergeCell ref="Q226:Q227"/>
    <mergeCell ref="R226:R227"/>
    <mergeCell ref="S226:S227"/>
    <mergeCell ref="T226:T227"/>
    <mergeCell ref="U226:U227"/>
    <mergeCell ref="J226:J227"/>
    <mergeCell ref="K226:K227"/>
    <mergeCell ref="L226:L227"/>
    <mergeCell ref="M226:M227"/>
    <mergeCell ref="N226:N227"/>
    <mergeCell ref="O226:O227"/>
    <mergeCell ref="BJ219:BJ220"/>
    <mergeCell ref="BK219:BK220"/>
    <mergeCell ref="B226:B227"/>
    <mergeCell ref="C226:C227"/>
    <mergeCell ref="D226:D227"/>
    <mergeCell ref="E226:E227"/>
    <mergeCell ref="F226:F227"/>
    <mergeCell ref="G226:G227"/>
    <mergeCell ref="H226:H227"/>
    <mergeCell ref="I226:I227"/>
    <mergeCell ref="BD219:BD220"/>
    <mergeCell ref="BE219:BE220"/>
    <mergeCell ref="BF219:BF220"/>
    <mergeCell ref="BG219:BG220"/>
    <mergeCell ref="BH219:BH220"/>
    <mergeCell ref="BI219:BI220"/>
    <mergeCell ref="AW219:AW220"/>
    <mergeCell ref="AX219:AX220"/>
    <mergeCell ref="AY219:AY220"/>
    <mergeCell ref="AZ219:AZ220"/>
    <mergeCell ref="BA219:BA220"/>
    <mergeCell ref="BC219:BC220"/>
    <mergeCell ref="AQ219:AQ220"/>
    <mergeCell ref="AR219:AR220"/>
    <mergeCell ref="AS219:AS220"/>
    <mergeCell ref="AT219:AT220"/>
    <mergeCell ref="AU219:AU220"/>
    <mergeCell ref="AV219:AV220"/>
    <mergeCell ref="AJ219:AJ220"/>
    <mergeCell ref="AK219:AK220"/>
    <mergeCell ref="AL219:AL220"/>
    <mergeCell ref="AM219:AM220"/>
    <mergeCell ref="AN219:AN220"/>
    <mergeCell ref="AP219:AP220"/>
    <mergeCell ref="AD219:AD220"/>
    <mergeCell ref="AE219:AE220"/>
    <mergeCell ref="AF219:AF220"/>
    <mergeCell ref="AG219:AG220"/>
    <mergeCell ref="AH219:AH220"/>
    <mergeCell ref="AI219:AI220"/>
    <mergeCell ref="U219:U220"/>
    <mergeCell ref="X219:X220"/>
    <mergeCell ref="Y219:Y220"/>
    <mergeCell ref="Z219:Z220"/>
    <mergeCell ref="AA219:AA220"/>
    <mergeCell ref="AC219:AC220"/>
    <mergeCell ref="O219:O220"/>
    <mergeCell ref="P219:P220"/>
    <mergeCell ref="Q219:Q220"/>
    <mergeCell ref="R219:R220"/>
    <mergeCell ref="S219:S220"/>
    <mergeCell ref="T219:T220"/>
    <mergeCell ref="I219:I220"/>
    <mergeCell ref="J219:J220"/>
    <mergeCell ref="K219:K220"/>
    <mergeCell ref="L219:L220"/>
    <mergeCell ref="M219:M220"/>
    <mergeCell ref="N219:N220"/>
    <mergeCell ref="BI214:BI216"/>
    <mergeCell ref="BJ214:BJ216"/>
    <mergeCell ref="BK214:BK216"/>
    <mergeCell ref="B219:B220"/>
    <mergeCell ref="C219:C220"/>
    <mergeCell ref="D219:D220"/>
    <mergeCell ref="E219:E220"/>
    <mergeCell ref="F219:F220"/>
    <mergeCell ref="G219:G220"/>
    <mergeCell ref="H219:H220"/>
    <mergeCell ref="BC214:BC216"/>
    <mergeCell ref="BD214:BD216"/>
    <mergeCell ref="BE214:BE216"/>
    <mergeCell ref="BF214:BF216"/>
    <mergeCell ref="BG214:BG216"/>
    <mergeCell ref="BH214:BH216"/>
    <mergeCell ref="AV214:AV216"/>
    <mergeCell ref="AW214:AW216"/>
    <mergeCell ref="AX214:AX216"/>
    <mergeCell ref="AY214:AY216"/>
    <mergeCell ref="AZ214:AZ216"/>
    <mergeCell ref="BA214:BA216"/>
    <mergeCell ref="AP214:AP216"/>
    <mergeCell ref="AQ214:AQ216"/>
    <mergeCell ref="AR214:AR216"/>
    <mergeCell ref="AS214:AS216"/>
    <mergeCell ref="AT214:AT216"/>
    <mergeCell ref="AU214:AU216"/>
    <mergeCell ref="AI214:AI216"/>
    <mergeCell ref="AJ214:AJ216"/>
    <mergeCell ref="AK214:AK216"/>
    <mergeCell ref="AL214:AL216"/>
    <mergeCell ref="AM214:AM216"/>
    <mergeCell ref="AN214:AN216"/>
    <mergeCell ref="AC214:AC216"/>
    <mergeCell ref="AD214:AD216"/>
    <mergeCell ref="AE214:AE216"/>
    <mergeCell ref="AF214:AF216"/>
    <mergeCell ref="AG214:AG216"/>
    <mergeCell ref="AH214:AH216"/>
    <mergeCell ref="T214:T216"/>
    <mergeCell ref="U214:U216"/>
    <mergeCell ref="X214:X216"/>
    <mergeCell ref="Y214:Y216"/>
    <mergeCell ref="Z214:Z216"/>
    <mergeCell ref="AA214:AA216"/>
    <mergeCell ref="N214:N216"/>
    <mergeCell ref="O214:O216"/>
    <mergeCell ref="P214:P216"/>
    <mergeCell ref="Q214:Q216"/>
    <mergeCell ref="R214:R216"/>
    <mergeCell ref="S214:S216"/>
    <mergeCell ref="H214:H216"/>
    <mergeCell ref="I214:I216"/>
    <mergeCell ref="J214:J216"/>
    <mergeCell ref="K214:K216"/>
    <mergeCell ref="L214:L216"/>
    <mergeCell ref="M214:M216"/>
    <mergeCell ref="B214:B216"/>
    <mergeCell ref="C214:C216"/>
    <mergeCell ref="D214:D216"/>
    <mergeCell ref="E214:E216"/>
    <mergeCell ref="F214:F216"/>
    <mergeCell ref="G214:G216"/>
    <mergeCell ref="BF211:BF212"/>
    <mergeCell ref="BG211:BG212"/>
    <mergeCell ref="BH211:BH212"/>
    <mergeCell ref="BI211:BI212"/>
    <mergeCell ref="BJ211:BJ212"/>
    <mergeCell ref="BK211:BK212"/>
    <mergeCell ref="AY211:AY212"/>
    <mergeCell ref="AZ211:AZ212"/>
    <mergeCell ref="BA211:BA212"/>
    <mergeCell ref="BC211:BC212"/>
    <mergeCell ref="BD211:BD212"/>
    <mergeCell ref="BE211:BE212"/>
    <mergeCell ref="AS211:AS212"/>
    <mergeCell ref="AT211:AT212"/>
    <mergeCell ref="AU211:AU212"/>
    <mergeCell ref="AV211:AV212"/>
    <mergeCell ref="AW211:AW212"/>
    <mergeCell ref="AX211:AX212"/>
    <mergeCell ref="AL211:AL212"/>
    <mergeCell ref="AM211:AM212"/>
    <mergeCell ref="AN211:AN212"/>
    <mergeCell ref="AP211:AP212"/>
    <mergeCell ref="AQ211:AQ212"/>
    <mergeCell ref="AR211:AR212"/>
    <mergeCell ref="AF211:AF212"/>
    <mergeCell ref="AG211:AG212"/>
    <mergeCell ref="AH211:AH212"/>
    <mergeCell ref="AI211:AI212"/>
    <mergeCell ref="AJ211:AJ212"/>
    <mergeCell ref="AK211:AK212"/>
    <mergeCell ref="Y211:Y212"/>
    <mergeCell ref="Z211:Z212"/>
    <mergeCell ref="AA211:AA212"/>
    <mergeCell ref="AC211:AC212"/>
    <mergeCell ref="AD211:AD212"/>
    <mergeCell ref="AE211:AE212"/>
    <mergeCell ref="Q211:Q212"/>
    <mergeCell ref="R211:R212"/>
    <mergeCell ref="S211:S212"/>
    <mergeCell ref="T211:T212"/>
    <mergeCell ref="U211:U212"/>
    <mergeCell ref="X211:X212"/>
    <mergeCell ref="K211:K212"/>
    <mergeCell ref="L211:L212"/>
    <mergeCell ref="M211:M212"/>
    <mergeCell ref="N211:N212"/>
    <mergeCell ref="O211:O212"/>
    <mergeCell ref="P211:P212"/>
    <mergeCell ref="BK208:BK209"/>
    <mergeCell ref="B211:B212"/>
    <mergeCell ref="C211:C212"/>
    <mergeCell ref="D211:D212"/>
    <mergeCell ref="E211:E212"/>
    <mergeCell ref="F211:F212"/>
    <mergeCell ref="G211:G212"/>
    <mergeCell ref="H211:H212"/>
    <mergeCell ref="I211:I212"/>
    <mergeCell ref="J211:J212"/>
    <mergeCell ref="BE208:BE209"/>
    <mergeCell ref="BF208:BF209"/>
    <mergeCell ref="BG208:BG209"/>
    <mergeCell ref="BH208:BH209"/>
    <mergeCell ref="BI208:BI209"/>
    <mergeCell ref="BJ208:BJ209"/>
    <mergeCell ref="AX208:AX209"/>
    <mergeCell ref="AY208:AY209"/>
    <mergeCell ref="AZ208:AZ209"/>
    <mergeCell ref="BA208:BA209"/>
    <mergeCell ref="BC208:BC209"/>
    <mergeCell ref="BD208:BD209"/>
    <mergeCell ref="AR208:AR209"/>
    <mergeCell ref="AS208:AS209"/>
    <mergeCell ref="AT208:AT209"/>
    <mergeCell ref="AU208:AU209"/>
    <mergeCell ref="AV208:AV209"/>
    <mergeCell ref="AW208:AW209"/>
    <mergeCell ref="AK208:AK209"/>
    <mergeCell ref="AL208:AL209"/>
    <mergeCell ref="AM208:AM209"/>
    <mergeCell ref="AN208:AN209"/>
    <mergeCell ref="AP208:AP209"/>
    <mergeCell ref="AQ208:AQ209"/>
    <mergeCell ref="AE208:AE209"/>
    <mergeCell ref="AF208:AF209"/>
    <mergeCell ref="AG208:AG209"/>
    <mergeCell ref="AH208:AH209"/>
    <mergeCell ref="AI208:AI209"/>
    <mergeCell ref="AJ208:AJ209"/>
    <mergeCell ref="X208:X209"/>
    <mergeCell ref="Y208:Y209"/>
    <mergeCell ref="Z208:Z209"/>
    <mergeCell ref="AA208:AA209"/>
    <mergeCell ref="AC208:AC209"/>
    <mergeCell ref="AD208:AD209"/>
    <mergeCell ref="P208:P209"/>
    <mergeCell ref="Q208:Q209"/>
    <mergeCell ref="R208:R209"/>
    <mergeCell ref="S208:S209"/>
    <mergeCell ref="T208:T209"/>
    <mergeCell ref="U208:U209"/>
    <mergeCell ref="J208:J209"/>
    <mergeCell ref="K208:K209"/>
    <mergeCell ref="L208:L209"/>
    <mergeCell ref="M208:M209"/>
    <mergeCell ref="N208:N209"/>
    <mergeCell ref="O208:O209"/>
    <mergeCell ref="BJ205:BJ206"/>
    <mergeCell ref="BK205:BK206"/>
    <mergeCell ref="B208:B209"/>
    <mergeCell ref="C208:C209"/>
    <mergeCell ref="D208:D209"/>
    <mergeCell ref="E208:E209"/>
    <mergeCell ref="F208:F209"/>
    <mergeCell ref="G208:G209"/>
    <mergeCell ref="H208:H209"/>
    <mergeCell ref="I208:I209"/>
    <mergeCell ref="BD205:BD206"/>
    <mergeCell ref="BE205:BE206"/>
    <mergeCell ref="BF205:BF206"/>
    <mergeCell ref="BG205:BG206"/>
    <mergeCell ref="BH205:BH206"/>
    <mergeCell ref="BI205:BI206"/>
    <mergeCell ref="AW205:AW206"/>
    <mergeCell ref="AX205:AX206"/>
    <mergeCell ref="AY205:AY206"/>
    <mergeCell ref="AZ205:AZ206"/>
    <mergeCell ref="BA205:BA206"/>
    <mergeCell ref="BC205:BC206"/>
    <mergeCell ref="AQ205:AQ206"/>
    <mergeCell ref="AR205:AR206"/>
    <mergeCell ref="AS205:AS206"/>
    <mergeCell ref="AT205:AT206"/>
    <mergeCell ref="AU205:AU206"/>
    <mergeCell ref="AV205:AV206"/>
    <mergeCell ref="AJ205:AJ206"/>
    <mergeCell ref="AK205:AK206"/>
    <mergeCell ref="AL205:AL206"/>
    <mergeCell ref="AM205:AM206"/>
    <mergeCell ref="AN205:AN206"/>
    <mergeCell ref="AP205:AP206"/>
    <mergeCell ref="AD205:AD206"/>
    <mergeCell ref="AE205:AE206"/>
    <mergeCell ref="AF205:AF206"/>
    <mergeCell ref="AG205:AG206"/>
    <mergeCell ref="AH205:AH206"/>
    <mergeCell ref="AI205:AI206"/>
    <mergeCell ref="U205:U206"/>
    <mergeCell ref="X205:X206"/>
    <mergeCell ref="Y205:Y206"/>
    <mergeCell ref="Z205:Z206"/>
    <mergeCell ref="AA205:AA206"/>
    <mergeCell ref="AC205:AC206"/>
    <mergeCell ref="O205:O206"/>
    <mergeCell ref="P205:P206"/>
    <mergeCell ref="Q205:Q206"/>
    <mergeCell ref="R205:R206"/>
    <mergeCell ref="S205:S206"/>
    <mergeCell ref="T205:T206"/>
    <mergeCell ref="I205:I206"/>
    <mergeCell ref="J205:J206"/>
    <mergeCell ref="K205:K206"/>
    <mergeCell ref="L205:L206"/>
    <mergeCell ref="M205:M206"/>
    <mergeCell ref="N205:N206"/>
    <mergeCell ref="BI200:BI202"/>
    <mergeCell ref="BJ200:BJ202"/>
    <mergeCell ref="BK200:BK202"/>
    <mergeCell ref="B205:B206"/>
    <mergeCell ref="C205:C206"/>
    <mergeCell ref="D205:D206"/>
    <mergeCell ref="E205:E206"/>
    <mergeCell ref="F205:F206"/>
    <mergeCell ref="G205:G206"/>
    <mergeCell ref="H205:H206"/>
    <mergeCell ref="BC200:BC202"/>
    <mergeCell ref="BD200:BD202"/>
    <mergeCell ref="BE200:BE202"/>
    <mergeCell ref="BF200:BF202"/>
    <mergeCell ref="BG200:BG202"/>
    <mergeCell ref="BH200:BH202"/>
    <mergeCell ref="AV200:AV202"/>
    <mergeCell ref="AW200:AW202"/>
    <mergeCell ref="AX200:AX202"/>
    <mergeCell ref="AY200:AY202"/>
    <mergeCell ref="AZ200:AZ202"/>
    <mergeCell ref="BA200:BA202"/>
    <mergeCell ref="AP200:AP202"/>
    <mergeCell ref="AQ200:AQ202"/>
    <mergeCell ref="AR200:AR202"/>
    <mergeCell ref="AS200:AS202"/>
    <mergeCell ref="AT200:AT202"/>
    <mergeCell ref="AU200:AU202"/>
    <mergeCell ref="AI200:AI202"/>
    <mergeCell ref="AJ200:AJ202"/>
    <mergeCell ref="AK200:AK202"/>
    <mergeCell ref="AL200:AL202"/>
    <mergeCell ref="AM200:AM202"/>
    <mergeCell ref="AN200:AN202"/>
    <mergeCell ref="AC200:AC202"/>
    <mergeCell ref="AD200:AD202"/>
    <mergeCell ref="AE200:AE202"/>
    <mergeCell ref="AF200:AF202"/>
    <mergeCell ref="AG200:AG202"/>
    <mergeCell ref="AH200:AH202"/>
    <mergeCell ref="T200:T202"/>
    <mergeCell ref="U200:U202"/>
    <mergeCell ref="X200:X202"/>
    <mergeCell ref="Y200:Y202"/>
    <mergeCell ref="Z200:Z202"/>
    <mergeCell ref="AA200:AA202"/>
    <mergeCell ref="N200:N202"/>
    <mergeCell ref="O200:O202"/>
    <mergeCell ref="P200:P202"/>
    <mergeCell ref="Q200:Q202"/>
    <mergeCell ref="R200:R202"/>
    <mergeCell ref="S200:S202"/>
    <mergeCell ref="H200:H202"/>
    <mergeCell ref="I200:I202"/>
    <mergeCell ref="J200:J202"/>
    <mergeCell ref="K200:K202"/>
    <mergeCell ref="L200:L202"/>
    <mergeCell ref="M200:M202"/>
    <mergeCell ref="B200:B202"/>
    <mergeCell ref="C200:C202"/>
    <mergeCell ref="D200:D202"/>
    <mergeCell ref="E200:E202"/>
    <mergeCell ref="F200:F202"/>
    <mergeCell ref="G200:G202"/>
    <mergeCell ref="BF196:BF197"/>
    <mergeCell ref="BG196:BG197"/>
    <mergeCell ref="BH196:BH197"/>
    <mergeCell ref="BI196:BI197"/>
    <mergeCell ref="BJ196:BJ197"/>
    <mergeCell ref="BK196:BK197"/>
    <mergeCell ref="AY196:AY197"/>
    <mergeCell ref="AZ196:AZ197"/>
    <mergeCell ref="BA196:BA197"/>
    <mergeCell ref="BC196:BC197"/>
    <mergeCell ref="BD196:BD197"/>
    <mergeCell ref="BE196:BE197"/>
    <mergeCell ref="AS196:AS197"/>
    <mergeCell ref="AT196:AT197"/>
    <mergeCell ref="AU196:AU197"/>
    <mergeCell ref="AV196:AV197"/>
    <mergeCell ref="AW196:AW197"/>
    <mergeCell ref="AX196:AX197"/>
    <mergeCell ref="AL196:AL197"/>
    <mergeCell ref="AM196:AM197"/>
    <mergeCell ref="AN196:AN197"/>
    <mergeCell ref="AP196:AP197"/>
    <mergeCell ref="AQ196:AQ197"/>
    <mergeCell ref="AR196:AR197"/>
    <mergeCell ref="AF196:AF197"/>
    <mergeCell ref="AG196:AG197"/>
    <mergeCell ref="AH196:AH197"/>
    <mergeCell ref="AI196:AI197"/>
    <mergeCell ref="AJ196:AJ197"/>
    <mergeCell ref="AK196:AK197"/>
    <mergeCell ref="Y196:Y197"/>
    <mergeCell ref="Z196:Z197"/>
    <mergeCell ref="AA196:AA197"/>
    <mergeCell ref="AC196:AC197"/>
    <mergeCell ref="AD196:AD197"/>
    <mergeCell ref="AE196:AE197"/>
    <mergeCell ref="Q196:Q197"/>
    <mergeCell ref="R196:R197"/>
    <mergeCell ref="S196:S197"/>
    <mergeCell ref="T196:T197"/>
    <mergeCell ref="U196:U197"/>
    <mergeCell ref="X196:X197"/>
    <mergeCell ref="K196:K197"/>
    <mergeCell ref="L196:L197"/>
    <mergeCell ref="M196:M197"/>
    <mergeCell ref="N196:N197"/>
    <mergeCell ref="O196:O197"/>
    <mergeCell ref="P196:P197"/>
    <mergeCell ref="BK193:BK195"/>
    <mergeCell ref="B196:B197"/>
    <mergeCell ref="C196:C197"/>
    <mergeCell ref="D196:D197"/>
    <mergeCell ref="E196:E197"/>
    <mergeCell ref="F196:F197"/>
    <mergeCell ref="G196:G197"/>
    <mergeCell ref="H196:H197"/>
    <mergeCell ref="I196:I197"/>
    <mergeCell ref="J196:J197"/>
    <mergeCell ref="BE193:BE195"/>
    <mergeCell ref="BF193:BF195"/>
    <mergeCell ref="BG193:BG195"/>
    <mergeCell ref="BH193:BH195"/>
    <mergeCell ref="BI193:BI195"/>
    <mergeCell ref="BJ193:BJ195"/>
    <mergeCell ref="AX193:AX195"/>
    <mergeCell ref="AY193:AY195"/>
    <mergeCell ref="AZ193:AZ195"/>
    <mergeCell ref="BA193:BA195"/>
    <mergeCell ref="BC193:BC195"/>
    <mergeCell ref="BD193:BD195"/>
    <mergeCell ref="AR193:AR195"/>
    <mergeCell ref="AS193:AS195"/>
    <mergeCell ref="AT193:AT195"/>
    <mergeCell ref="AU193:AU195"/>
    <mergeCell ref="AV193:AV195"/>
    <mergeCell ref="AW193:AW195"/>
    <mergeCell ref="AK193:AK195"/>
    <mergeCell ref="AL193:AL195"/>
    <mergeCell ref="AM193:AM195"/>
    <mergeCell ref="AN193:AN195"/>
    <mergeCell ref="AP193:AP195"/>
    <mergeCell ref="AQ193:AQ195"/>
    <mergeCell ref="AE193:AE195"/>
    <mergeCell ref="AF193:AF195"/>
    <mergeCell ref="AG193:AG195"/>
    <mergeCell ref="AH193:AH195"/>
    <mergeCell ref="AI193:AI195"/>
    <mergeCell ref="AJ193:AJ195"/>
    <mergeCell ref="X193:X195"/>
    <mergeCell ref="Y193:Y195"/>
    <mergeCell ref="Z193:Z195"/>
    <mergeCell ref="AA193:AA195"/>
    <mergeCell ref="AC193:AC195"/>
    <mergeCell ref="AD193:AD195"/>
    <mergeCell ref="P193:P195"/>
    <mergeCell ref="Q193:Q195"/>
    <mergeCell ref="R193:R195"/>
    <mergeCell ref="S193:S195"/>
    <mergeCell ref="T193:T195"/>
    <mergeCell ref="U193:U194"/>
    <mergeCell ref="J193:J195"/>
    <mergeCell ref="K193:K195"/>
    <mergeCell ref="L193:L195"/>
    <mergeCell ref="M193:M195"/>
    <mergeCell ref="N193:N195"/>
    <mergeCell ref="O193:O195"/>
    <mergeCell ref="BJ188:BJ190"/>
    <mergeCell ref="BK188:BK190"/>
    <mergeCell ref="B193:B195"/>
    <mergeCell ref="C193:C195"/>
    <mergeCell ref="D193:D195"/>
    <mergeCell ref="E193:E195"/>
    <mergeCell ref="F193:F195"/>
    <mergeCell ref="G193:G195"/>
    <mergeCell ref="H193:H195"/>
    <mergeCell ref="I193:I195"/>
    <mergeCell ref="BD188:BD190"/>
    <mergeCell ref="BE188:BE190"/>
    <mergeCell ref="BF188:BF190"/>
    <mergeCell ref="BG188:BG190"/>
    <mergeCell ref="BH188:BH190"/>
    <mergeCell ref="BI188:BI190"/>
    <mergeCell ref="AW188:AW190"/>
    <mergeCell ref="AX188:AX190"/>
    <mergeCell ref="AY188:AY190"/>
    <mergeCell ref="AZ188:AZ190"/>
    <mergeCell ref="BA188:BA190"/>
    <mergeCell ref="BC188:BC190"/>
    <mergeCell ref="AQ188:AQ190"/>
    <mergeCell ref="AR188:AR190"/>
    <mergeCell ref="AS188:AS190"/>
    <mergeCell ref="AT188:AT190"/>
    <mergeCell ref="AU188:AU190"/>
    <mergeCell ref="AV188:AV190"/>
    <mergeCell ref="AJ188:AJ190"/>
    <mergeCell ref="AK188:AK190"/>
    <mergeCell ref="AL188:AL190"/>
    <mergeCell ref="AM188:AM190"/>
    <mergeCell ref="AN188:AN190"/>
    <mergeCell ref="AP188:AP190"/>
    <mergeCell ref="AD188:AD190"/>
    <mergeCell ref="AE188:AE190"/>
    <mergeCell ref="AF188:AF190"/>
    <mergeCell ref="AG188:AG190"/>
    <mergeCell ref="AH188:AH190"/>
    <mergeCell ref="AI188:AI190"/>
    <mergeCell ref="U188:U190"/>
    <mergeCell ref="X188:X190"/>
    <mergeCell ref="Y188:Y190"/>
    <mergeCell ref="Z188:Z190"/>
    <mergeCell ref="AA188:AA190"/>
    <mergeCell ref="AC188:AC190"/>
    <mergeCell ref="O188:O190"/>
    <mergeCell ref="P188:P190"/>
    <mergeCell ref="Q188:Q190"/>
    <mergeCell ref="R188:R190"/>
    <mergeCell ref="S188:S190"/>
    <mergeCell ref="T188:T190"/>
    <mergeCell ref="I188:I190"/>
    <mergeCell ref="J188:J190"/>
    <mergeCell ref="K188:K190"/>
    <mergeCell ref="L188:L190"/>
    <mergeCell ref="M188:M190"/>
    <mergeCell ref="N188:N190"/>
    <mergeCell ref="BI186:BI187"/>
    <mergeCell ref="BJ186:BJ187"/>
    <mergeCell ref="BK186:BK187"/>
    <mergeCell ref="B188:B190"/>
    <mergeCell ref="C188:C190"/>
    <mergeCell ref="D188:D190"/>
    <mergeCell ref="E188:E190"/>
    <mergeCell ref="F188:F190"/>
    <mergeCell ref="G188:G190"/>
    <mergeCell ref="H188:H190"/>
    <mergeCell ref="BC186:BC187"/>
    <mergeCell ref="BD186:BD187"/>
    <mergeCell ref="BE186:BE187"/>
    <mergeCell ref="BF186:BF187"/>
    <mergeCell ref="BG186:BG187"/>
    <mergeCell ref="BH186:BH187"/>
    <mergeCell ref="AV186:AV187"/>
    <mergeCell ref="AW186:AW187"/>
    <mergeCell ref="AX186:AX187"/>
    <mergeCell ref="AY186:AY187"/>
    <mergeCell ref="AZ186:AZ187"/>
    <mergeCell ref="BA186:BA187"/>
    <mergeCell ref="AP186:AP187"/>
    <mergeCell ref="AQ186:AQ187"/>
    <mergeCell ref="AR186:AR187"/>
    <mergeCell ref="AS186:AS187"/>
    <mergeCell ref="AT186:AT187"/>
    <mergeCell ref="AU186:AU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T186:T187"/>
    <mergeCell ref="U186:U187"/>
    <mergeCell ref="X186:X187"/>
    <mergeCell ref="Y186:Y187"/>
    <mergeCell ref="Z186:Z187"/>
    <mergeCell ref="AA186:AA187"/>
    <mergeCell ref="N186:N187"/>
    <mergeCell ref="O186:O187"/>
    <mergeCell ref="P186:P187"/>
    <mergeCell ref="Q186:Q187"/>
    <mergeCell ref="R186:R187"/>
    <mergeCell ref="S186:S187"/>
    <mergeCell ref="H186:H187"/>
    <mergeCell ref="I186:I187"/>
    <mergeCell ref="J186:J187"/>
    <mergeCell ref="K186:K187"/>
    <mergeCell ref="L186:L187"/>
    <mergeCell ref="M186:M187"/>
    <mergeCell ref="B186:B187"/>
    <mergeCell ref="C186:C187"/>
    <mergeCell ref="D186:D187"/>
    <mergeCell ref="E186:E187"/>
    <mergeCell ref="F186:F187"/>
    <mergeCell ref="G186:G187"/>
    <mergeCell ref="BF183:BF185"/>
    <mergeCell ref="BG183:BG185"/>
    <mergeCell ref="BH183:BH185"/>
    <mergeCell ref="BI183:BI185"/>
    <mergeCell ref="BJ183:BJ185"/>
    <mergeCell ref="BK183:BK185"/>
    <mergeCell ref="AY183:AY185"/>
    <mergeCell ref="AZ183:AZ185"/>
    <mergeCell ref="BA183:BA185"/>
    <mergeCell ref="BC183:BC185"/>
    <mergeCell ref="BD183:BD185"/>
    <mergeCell ref="BE183:BE185"/>
    <mergeCell ref="AS183:AS185"/>
    <mergeCell ref="AT183:AT185"/>
    <mergeCell ref="AU183:AU185"/>
    <mergeCell ref="AV183:AV185"/>
    <mergeCell ref="AW183:AW185"/>
    <mergeCell ref="AX183:AX185"/>
    <mergeCell ref="AL183:AL185"/>
    <mergeCell ref="AM183:AM185"/>
    <mergeCell ref="AN183:AN185"/>
    <mergeCell ref="AP183:AP185"/>
    <mergeCell ref="AQ183:AQ185"/>
    <mergeCell ref="AR183:AR185"/>
    <mergeCell ref="AF183:AF185"/>
    <mergeCell ref="AG183:AG185"/>
    <mergeCell ref="AH183:AH185"/>
    <mergeCell ref="AI183:AI185"/>
    <mergeCell ref="AJ183:AJ185"/>
    <mergeCell ref="AK183:AK185"/>
    <mergeCell ref="Y183:Y185"/>
    <mergeCell ref="Z183:Z185"/>
    <mergeCell ref="AA183:AA185"/>
    <mergeCell ref="AC183:AC185"/>
    <mergeCell ref="AD183:AD185"/>
    <mergeCell ref="AE183:AE185"/>
    <mergeCell ref="Q183:Q185"/>
    <mergeCell ref="R183:R185"/>
    <mergeCell ref="S183:S185"/>
    <mergeCell ref="T183:T185"/>
    <mergeCell ref="U183:U185"/>
    <mergeCell ref="X183:X185"/>
    <mergeCell ref="K183:K185"/>
    <mergeCell ref="L183:L185"/>
    <mergeCell ref="M183:M185"/>
    <mergeCell ref="N183:N185"/>
    <mergeCell ref="O183:O185"/>
    <mergeCell ref="P183:P185"/>
    <mergeCell ref="BK180:BK182"/>
    <mergeCell ref="B183:B185"/>
    <mergeCell ref="C183:C185"/>
    <mergeCell ref="D183:D185"/>
    <mergeCell ref="E183:E185"/>
    <mergeCell ref="F183:F185"/>
    <mergeCell ref="G183:G185"/>
    <mergeCell ref="H183:H185"/>
    <mergeCell ref="I183:I185"/>
    <mergeCell ref="J183:J185"/>
    <mergeCell ref="BE180:BE182"/>
    <mergeCell ref="BF180:BF182"/>
    <mergeCell ref="BG180:BG182"/>
    <mergeCell ref="BH180:BH182"/>
    <mergeCell ref="BI180:BI182"/>
    <mergeCell ref="BJ180:BJ182"/>
    <mergeCell ref="AX180:AX182"/>
    <mergeCell ref="AY180:AY182"/>
    <mergeCell ref="AZ180:AZ182"/>
    <mergeCell ref="BA180:BA182"/>
    <mergeCell ref="BC180:BC182"/>
    <mergeCell ref="BD180:BD182"/>
    <mergeCell ref="AR180:AR182"/>
    <mergeCell ref="AS180:AS182"/>
    <mergeCell ref="AT180:AT182"/>
    <mergeCell ref="AU180:AU182"/>
    <mergeCell ref="AV180:AV182"/>
    <mergeCell ref="AW180:AW182"/>
    <mergeCell ref="AK180:AK182"/>
    <mergeCell ref="AL180:AL182"/>
    <mergeCell ref="AM180:AM182"/>
    <mergeCell ref="AN180:AN182"/>
    <mergeCell ref="AP180:AP182"/>
    <mergeCell ref="AQ180:AQ182"/>
    <mergeCell ref="AE180:AE182"/>
    <mergeCell ref="AF180:AF182"/>
    <mergeCell ref="AG180:AG182"/>
    <mergeCell ref="AH180:AH182"/>
    <mergeCell ref="AI180:AI182"/>
    <mergeCell ref="AJ180:AJ182"/>
    <mergeCell ref="X180:X182"/>
    <mergeCell ref="Y180:Y182"/>
    <mergeCell ref="Z180:Z182"/>
    <mergeCell ref="AA180:AA182"/>
    <mergeCell ref="AC180:AC182"/>
    <mergeCell ref="AD180:AD182"/>
    <mergeCell ref="P180:P182"/>
    <mergeCell ref="Q180:Q182"/>
    <mergeCell ref="R180:R182"/>
    <mergeCell ref="S180:S182"/>
    <mergeCell ref="T180:T182"/>
    <mergeCell ref="U180:U182"/>
    <mergeCell ref="J180:J182"/>
    <mergeCell ref="K180:K182"/>
    <mergeCell ref="L180:L182"/>
    <mergeCell ref="M180:M182"/>
    <mergeCell ref="N180:N182"/>
    <mergeCell ref="O180:O182"/>
    <mergeCell ref="BJ173:BJ174"/>
    <mergeCell ref="BK173:BK174"/>
    <mergeCell ref="B180:B182"/>
    <mergeCell ref="C180:C182"/>
    <mergeCell ref="D180:D182"/>
    <mergeCell ref="E180:E182"/>
    <mergeCell ref="F180:F182"/>
    <mergeCell ref="G180:G182"/>
    <mergeCell ref="H180:H182"/>
    <mergeCell ref="I180:I182"/>
    <mergeCell ref="BD173:BD174"/>
    <mergeCell ref="BE173:BE174"/>
    <mergeCell ref="BF173:BF174"/>
    <mergeCell ref="BG173:BG174"/>
    <mergeCell ref="BH173:BH174"/>
    <mergeCell ref="BI173:BI174"/>
    <mergeCell ref="AW173:AW174"/>
    <mergeCell ref="AX173:AX174"/>
    <mergeCell ref="AY173:AY174"/>
    <mergeCell ref="AZ173:AZ174"/>
    <mergeCell ref="BA173:BA174"/>
    <mergeCell ref="BC173:BC174"/>
    <mergeCell ref="AQ173:AQ174"/>
    <mergeCell ref="AR173:AR174"/>
    <mergeCell ref="AS173:AS174"/>
    <mergeCell ref="AT173:AT174"/>
    <mergeCell ref="AU173:AU174"/>
    <mergeCell ref="AV173:AV174"/>
    <mergeCell ref="AJ173:AJ174"/>
    <mergeCell ref="AK173:AK174"/>
    <mergeCell ref="AL173:AL174"/>
    <mergeCell ref="AM173:AM174"/>
    <mergeCell ref="AN173:AN174"/>
    <mergeCell ref="AP173:AP174"/>
    <mergeCell ref="AD173:AD174"/>
    <mergeCell ref="AE173:AE174"/>
    <mergeCell ref="AF173:AF174"/>
    <mergeCell ref="AG173:AG174"/>
    <mergeCell ref="AH173:AH174"/>
    <mergeCell ref="AI173:AI174"/>
    <mergeCell ref="U173:U174"/>
    <mergeCell ref="X173:X174"/>
    <mergeCell ref="Y173:Y174"/>
    <mergeCell ref="Z173:Z174"/>
    <mergeCell ref="AA173:AA174"/>
    <mergeCell ref="AC173:AC174"/>
    <mergeCell ref="O173:O174"/>
    <mergeCell ref="P173:P174"/>
    <mergeCell ref="Q173:Q174"/>
    <mergeCell ref="R173:R174"/>
    <mergeCell ref="S173:S174"/>
    <mergeCell ref="T173:T174"/>
    <mergeCell ref="I173:I174"/>
    <mergeCell ref="J173:J174"/>
    <mergeCell ref="K173:K174"/>
    <mergeCell ref="L173:L174"/>
    <mergeCell ref="M173:M174"/>
    <mergeCell ref="N173:N174"/>
    <mergeCell ref="BJ165:BJ167"/>
    <mergeCell ref="BK165:BK167"/>
    <mergeCell ref="U166:U167"/>
    <mergeCell ref="B173:B174"/>
    <mergeCell ref="C173:C174"/>
    <mergeCell ref="D173:D174"/>
    <mergeCell ref="E173:E174"/>
    <mergeCell ref="F173:F174"/>
    <mergeCell ref="G173:G174"/>
    <mergeCell ref="H173:H174"/>
    <mergeCell ref="BD165:BD167"/>
    <mergeCell ref="BE165:BE167"/>
    <mergeCell ref="BF165:BF167"/>
    <mergeCell ref="BG165:BG167"/>
    <mergeCell ref="BH165:BH167"/>
    <mergeCell ref="BI165:BI167"/>
    <mergeCell ref="AW165:AW167"/>
    <mergeCell ref="AX165:AX167"/>
    <mergeCell ref="AY165:AY167"/>
    <mergeCell ref="AZ165:AZ167"/>
    <mergeCell ref="BA165:BA167"/>
    <mergeCell ref="BC165:BC167"/>
    <mergeCell ref="AQ165:AQ167"/>
    <mergeCell ref="AR165:AR167"/>
    <mergeCell ref="AS165:AS167"/>
    <mergeCell ref="AT165:AT167"/>
    <mergeCell ref="AU165:AU167"/>
    <mergeCell ref="AV165:AV167"/>
    <mergeCell ref="AJ165:AJ167"/>
    <mergeCell ref="AK165:AK167"/>
    <mergeCell ref="AL165:AL167"/>
    <mergeCell ref="AM165:AM167"/>
    <mergeCell ref="AN165:AN167"/>
    <mergeCell ref="AP165:AP167"/>
    <mergeCell ref="AD165:AD167"/>
    <mergeCell ref="AE165:AE167"/>
    <mergeCell ref="AF165:AF167"/>
    <mergeCell ref="AG165:AG167"/>
    <mergeCell ref="AH165:AH167"/>
    <mergeCell ref="AI165:AI167"/>
    <mergeCell ref="T165:T167"/>
    <mergeCell ref="X165:X167"/>
    <mergeCell ref="Y165:Y167"/>
    <mergeCell ref="Z165:Z167"/>
    <mergeCell ref="AA165:AA167"/>
    <mergeCell ref="AC165:AC167"/>
    <mergeCell ref="N165:N167"/>
    <mergeCell ref="O165:O167"/>
    <mergeCell ref="P165:P167"/>
    <mergeCell ref="Q165:Q167"/>
    <mergeCell ref="R165:R167"/>
    <mergeCell ref="S165:S167"/>
    <mergeCell ref="H165:H167"/>
    <mergeCell ref="I165:I167"/>
    <mergeCell ref="J165:J167"/>
    <mergeCell ref="K165:K167"/>
    <mergeCell ref="L165:L167"/>
    <mergeCell ref="M165:M167"/>
    <mergeCell ref="BI157:BI163"/>
    <mergeCell ref="BJ157:BJ163"/>
    <mergeCell ref="BK157:BK163"/>
    <mergeCell ref="U160:U163"/>
    <mergeCell ref="B165:B167"/>
    <mergeCell ref="C165:C167"/>
    <mergeCell ref="D165:D167"/>
    <mergeCell ref="E165:E167"/>
    <mergeCell ref="F165:F167"/>
    <mergeCell ref="G165:G167"/>
    <mergeCell ref="BC157:BC163"/>
    <mergeCell ref="BD157:BD163"/>
    <mergeCell ref="BE157:BE163"/>
    <mergeCell ref="BF157:BF163"/>
    <mergeCell ref="BG157:BG163"/>
    <mergeCell ref="BH157:BH163"/>
    <mergeCell ref="AV157:AV163"/>
    <mergeCell ref="AW157:AW163"/>
    <mergeCell ref="AX157:AX163"/>
    <mergeCell ref="AY157:AY163"/>
    <mergeCell ref="AZ157:AZ163"/>
    <mergeCell ref="BA157:BA163"/>
    <mergeCell ref="AP157:AP163"/>
    <mergeCell ref="AQ157:AQ163"/>
    <mergeCell ref="AR157:AR163"/>
    <mergeCell ref="AS157:AS163"/>
    <mergeCell ref="AT157:AT163"/>
    <mergeCell ref="AU157:AU163"/>
    <mergeCell ref="AI157:AI163"/>
    <mergeCell ref="AJ157:AJ163"/>
    <mergeCell ref="AK157:AK163"/>
    <mergeCell ref="AL157:AL163"/>
    <mergeCell ref="AM157:AM163"/>
    <mergeCell ref="AN157:AN163"/>
    <mergeCell ref="AC157:AC163"/>
    <mergeCell ref="AD157:AD163"/>
    <mergeCell ref="AE157:AE163"/>
    <mergeCell ref="AF157:AF163"/>
    <mergeCell ref="AG157:AG163"/>
    <mergeCell ref="AH157:AH163"/>
    <mergeCell ref="T157:T163"/>
    <mergeCell ref="U157:U159"/>
    <mergeCell ref="X157:X163"/>
    <mergeCell ref="Y157:Y163"/>
    <mergeCell ref="Z157:Z163"/>
    <mergeCell ref="AA157:AA163"/>
    <mergeCell ref="N157:N163"/>
    <mergeCell ref="O157:O163"/>
    <mergeCell ref="P157:P163"/>
    <mergeCell ref="Q157:Q163"/>
    <mergeCell ref="R157:R163"/>
    <mergeCell ref="S157:S163"/>
    <mergeCell ref="H157:H163"/>
    <mergeCell ref="I157:I163"/>
    <mergeCell ref="J157:J163"/>
    <mergeCell ref="K157:K163"/>
    <mergeCell ref="L157:L163"/>
    <mergeCell ref="M157:M163"/>
    <mergeCell ref="B157:B163"/>
    <mergeCell ref="C157:C163"/>
    <mergeCell ref="D157:D163"/>
    <mergeCell ref="E157:E163"/>
    <mergeCell ref="F157:F163"/>
    <mergeCell ref="G157:G163"/>
    <mergeCell ref="BF152:BF153"/>
    <mergeCell ref="BG152:BG153"/>
    <mergeCell ref="BH152:BH153"/>
    <mergeCell ref="BI152:BI153"/>
    <mergeCell ref="BJ152:BJ153"/>
    <mergeCell ref="BK152:BK153"/>
    <mergeCell ref="AY152:AY153"/>
    <mergeCell ref="AZ152:AZ153"/>
    <mergeCell ref="BA152:BA153"/>
    <mergeCell ref="BC152:BC153"/>
    <mergeCell ref="BD152:BD153"/>
    <mergeCell ref="BE152:BE153"/>
    <mergeCell ref="AS152:AS153"/>
    <mergeCell ref="AT152:AT153"/>
    <mergeCell ref="AU152:AU153"/>
    <mergeCell ref="AV152:AV153"/>
    <mergeCell ref="AW152:AW153"/>
    <mergeCell ref="AX152:AX153"/>
    <mergeCell ref="AL152:AL153"/>
    <mergeCell ref="AM152:AM153"/>
    <mergeCell ref="AN152:AN153"/>
    <mergeCell ref="AP152:AP153"/>
    <mergeCell ref="AQ152:AQ153"/>
    <mergeCell ref="AR152:AR153"/>
    <mergeCell ref="AF152:AF153"/>
    <mergeCell ref="AG152:AG153"/>
    <mergeCell ref="AH152:AH153"/>
    <mergeCell ref="AI152:AI153"/>
    <mergeCell ref="AJ152:AJ153"/>
    <mergeCell ref="AK152:AK153"/>
    <mergeCell ref="Y152:Y153"/>
    <mergeCell ref="Z152:Z153"/>
    <mergeCell ref="AA152:AA153"/>
    <mergeCell ref="AC152:AC153"/>
    <mergeCell ref="AD152:AD153"/>
    <mergeCell ref="AE152:AE153"/>
    <mergeCell ref="Q152:Q153"/>
    <mergeCell ref="R152:R153"/>
    <mergeCell ref="S152:S153"/>
    <mergeCell ref="T152:T153"/>
    <mergeCell ref="U152:U153"/>
    <mergeCell ref="X152:X153"/>
    <mergeCell ref="K152:K153"/>
    <mergeCell ref="L152:L153"/>
    <mergeCell ref="M152:M153"/>
    <mergeCell ref="N152:N153"/>
    <mergeCell ref="O152:O153"/>
    <mergeCell ref="P152:P153"/>
    <mergeCell ref="BK150:BK151"/>
    <mergeCell ref="B152:B153"/>
    <mergeCell ref="C152:C153"/>
    <mergeCell ref="D152:D153"/>
    <mergeCell ref="E152:E153"/>
    <mergeCell ref="F152:F153"/>
    <mergeCell ref="G152:G153"/>
    <mergeCell ref="H152:H153"/>
    <mergeCell ref="I152:I153"/>
    <mergeCell ref="J152:J153"/>
    <mergeCell ref="BE150:BE151"/>
    <mergeCell ref="BF150:BF151"/>
    <mergeCell ref="BG150:BG151"/>
    <mergeCell ref="BH150:BH151"/>
    <mergeCell ref="BI150:BI151"/>
    <mergeCell ref="BJ150:BJ151"/>
    <mergeCell ref="AX150:AX151"/>
    <mergeCell ref="AY150:AY151"/>
    <mergeCell ref="AZ150:AZ151"/>
    <mergeCell ref="BA150:BA151"/>
    <mergeCell ref="BC150:BC151"/>
    <mergeCell ref="BD150:BD151"/>
    <mergeCell ref="AR150:AR151"/>
    <mergeCell ref="AS150:AS151"/>
    <mergeCell ref="AT150:AT151"/>
    <mergeCell ref="AU150:AU151"/>
    <mergeCell ref="AV150:AV151"/>
    <mergeCell ref="AW150:AW151"/>
    <mergeCell ref="AK150:AK151"/>
    <mergeCell ref="AL150:AL151"/>
    <mergeCell ref="AM150:AM151"/>
    <mergeCell ref="AN150:AN151"/>
    <mergeCell ref="AP150:AP151"/>
    <mergeCell ref="AQ150:AQ151"/>
    <mergeCell ref="AE150:AE151"/>
    <mergeCell ref="AF150:AF151"/>
    <mergeCell ref="AG150:AG151"/>
    <mergeCell ref="AH150:AH151"/>
    <mergeCell ref="AI150:AI151"/>
    <mergeCell ref="AJ150:AJ151"/>
    <mergeCell ref="X150:X151"/>
    <mergeCell ref="Y150:Y151"/>
    <mergeCell ref="Z150:Z151"/>
    <mergeCell ref="AA150:AA151"/>
    <mergeCell ref="AC150:AC151"/>
    <mergeCell ref="AD150:AD151"/>
    <mergeCell ref="P150:P151"/>
    <mergeCell ref="Q150:Q151"/>
    <mergeCell ref="R150:R151"/>
    <mergeCell ref="S150:S151"/>
    <mergeCell ref="T150:T151"/>
    <mergeCell ref="U150:U151"/>
    <mergeCell ref="J150:J151"/>
    <mergeCell ref="K150:K151"/>
    <mergeCell ref="L150:L151"/>
    <mergeCell ref="M150:M151"/>
    <mergeCell ref="N150:N151"/>
    <mergeCell ref="O150:O151"/>
    <mergeCell ref="BJ146:BJ148"/>
    <mergeCell ref="BK146:BK148"/>
    <mergeCell ref="B150:B151"/>
    <mergeCell ref="C150:C151"/>
    <mergeCell ref="D150:D151"/>
    <mergeCell ref="E150:E151"/>
    <mergeCell ref="F150:F151"/>
    <mergeCell ref="G150:G151"/>
    <mergeCell ref="H150:H151"/>
    <mergeCell ref="I150:I151"/>
    <mergeCell ref="BD146:BD148"/>
    <mergeCell ref="BE146:BE148"/>
    <mergeCell ref="BF146:BF148"/>
    <mergeCell ref="BG146:BG148"/>
    <mergeCell ref="BH146:BH148"/>
    <mergeCell ref="BI146:BI148"/>
    <mergeCell ref="AW146:AW148"/>
    <mergeCell ref="AX146:AX148"/>
    <mergeCell ref="AY146:AY148"/>
    <mergeCell ref="AZ146:AZ148"/>
    <mergeCell ref="BA146:BA148"/>
    <mergeCell ref="BC146:BC148"/>
    <mergeCell ref="AQ146:AQ148"/>
    <mergeCell ref="AR146:AR148"/>
    <mergeCell ref="AS146:AS148"/>
    <mergeCell ref="AT146:AT148"/>
    <mergeCell ref="AU146:AU148"/>
    <mergeCell ref="AV146:AV148"/>
    <mergeCell ref="AJ146:AJ148"/>
    <mergeCell ref="AK146:AK148"/>
    <mergeCell ref="AL146:AL148"/>
    <mergeCell ref="AM146:AM148"/>
    <mergeCell ref="AN146:AN148"/>
    <mergeCell ref="AP146:AP148"/>
    <mergeCell ref="AD146:AD148"/>
    <mergeCell ref="AE146:AE148"/>
    <mergeCell ref="AF146:AF148"/>
    <mergeCell ref="AG146:AG148"/>
    <mergeCell ref="AH146:AH148"/>
    <mergeCell ref="AI146:AI148"/>
    <mergeCell ref="U146:U148"/>
    <mergeCell ref="X146:X148"/>
    <mergeCell ref="Y146:Y148"/>
    <mergeCell ref="Z146:Z148"/>
    <mergeCell ref="AA146:AA148"/>
    <mergeCell ref="AC146:AC148"/>
    <mergeCell ref="O146:O148"/>
    <mergeCell ref="P146:P148"/>
    <mergeCell ref="Q146:Q148"/>
    <mergeCell ref="R146:R148"/>
    <mergeCell ref="S146:S148"/>
    <mergeCell ref="T146:T148"/>
    <mergeCell ref="I146:I148"/>
    <mergeCell ref="J146:J148"/>
    <mergeCell ref="K146:K148"/>
    <mergeCell ref="L146:L148"/>
    <mergeCell ref="M146:M148"/>
    <mergeCell ref="N146:N148"/>
    <mergeCell ref="BI143:BI144"/>
    <mergeCell ref="BJ143:BJ144"/>
    <mergeCell ref="BK143:BK144"/>
    <mergeCell ref="B146:B148"/>
    <mergeCell ref="C146:C148"/>
    <mergeCell ref="D146:D148"/>
    <mergeCell ref="E146:E148"/>
    <mergeCell ref="F146:F148"/>
    <mergeCell ref="G146:G148"/>
    <mergeCell ref="H146:H148"/>
    <mergeCell ref="BC143:BC144"/>
    <mergeCell ref="BD143:BD144"/>
    <mergeCell ref="BE143:BE144"/>
    <mergeCell ref="BF143:BF144"/>
    <mergeCell ref="BG143:BG144"/>
    <mergeCell ref="BH143:BH144"/>
    <mergeCell ref="AV143:AV144"/>
    <mergeCell ref="AW143:AW144"/>
    <mergeCell ref="AX143:AX144"/>
    <mergeCell ref="AY143:AY144"/>
    <mergeCell ref="AZ143:AZ144"/>
    <mergeCell ref="BA143:BA144"/>
    <mergeCell ref="AP143:AP144"/>
    <mergeCell ref="AQ143:AQ144"/>
    <mergeCell ref="AR143:AR144"/>
    <mergeCell ref="AS143:AS144"/>
    <mergeCell ref="AT143:AT144"/>
    <mergeCell ref="AU143:AU144"/>
    <mergeCell ref="AI143:AI144"/>
    <mergeCell ref="AJ143:AJ144"/>
    <mergeCell ref="AK143:AK144"/>
    <mergeCell ref="AL143:AL144"/>
    <mergeCell ref="AM143:AM144"/>
    <mergeCell ref="AN143:AN144"/>
    <mergeCell ref="AC143:AC144"/>
    <mergeCell ref="AD143:AD144"/>
    <mergeCell ref="AE143:AE144"/>
    <mergeCell ref="AF143:AF144"/>
    <mergeCell ref="AG143:AG144"/>
    <mergeCell ref="AH143:AH144"/>
    <mergeCell ref="T143:T144"/>
    <mergeCell ref="U143:U144"/>
    <mergeCell ref="X143:X144"/>
    <mergeCell ref="Y143:Y144"/>
    <mergeCell ref="Z143:Z144"/>
    <mergeCell ref="AA143:AA144"/>
    <mergeCell ref="N143:N144"/>
    <mergeCell ref="O143:O144"/>
    <mergeCell ref="P143:P144"/>
    <mergeCell ref="Q143:Q144"/>
    <mergeCell ref="R143:R144"/>
    <mergeCell ref="S143:S144"/>
    <mergeCell ref="H143:H144"/>
    <mergeCell ref="I143:I144"/>
    <mergeCell ref="J143:J144"/>
    <mergeCell ref="K143:K144"/>
    <mergeCell ref="L143:L144"/>
    <mergeCell ref="M143:M144"/>
    <mergeCell ref="B143:B144"/>
    <mergeCell ref="C143:C144"/>
    <mergeCell ref="D143:D144"/>
    <mergeCell ref="E143:E144"/>
    <mergeCell ref="F143:F144"/>
    <mergeCell ref="G143:G144"/>
    <mergeCell ref="BF135:BF136"/>
    <mergeCell ref="BG135:BG136"/>
    <mergeCell ref="BH135:BH136"/>
    <mergeCell ref="BI135:BI136"/>
    <mergeCell ref="BJ135:BJ136"/>
    <mergeCell ref="BK135:BK136"/>
    <mergeCell ref="AY135:AY136"/>
    <mergeCell ref="AZ135:AZ136"/>
    <mergeCell ref="BA135:BA136"/>
    <mergeCell ref="BC135:BC136"/>
    <mergeCell ref="BD135:BD136"/>
    <mergeCell ref="BE135:BE136"/>
    <mergeCell ref="AS135:AS136"/>
    <mergeCell ref="AT135:AT136"/>
    <mergeCell ref="AU135:AU136"/>
    <mergeCell ref="AV135:AV136"/>
    <mergeCell ref="AW135:AW136"/>
    <mergeCell ref="AX135:AX136"/>
    <mergeCell ref="AL135:AL136"/>
    <mergeCell ref="AM135:AM136"/>
    <mergeCell ref="AN135:AN136"/>
    <mergeCell ref="AP135:AP136"/>
    <mergeCell ref="AQ135:AQ136"/>
    <mergeCell ref="AR135:AR136"/>
    <mergeCell ref="AF135:AF136"/>
    <mergeCell ref="AG135:AG136"/>
    <mergeCell ref="AH135:AH136"/>
    <mergeCell ref="AI135:AI136"/>
    <mergeCell ref="AJ135:AJ136"/>
    <mergeCell ref="AK135:AK136"/>
    <mergeCell ref="Y135:Y136"/>
    <mergeCell ref="Z135:Z136"/>
    <mergeCell ref="AA135:AA136"/>
    <mergeCell ref="AC135:AC136"/>
    <mergeCell ref="AD135:AD136"/>
    <mergeCell ref="AE135:AE136"/>
    <mergeCell ref="Q135:Q136"/>
    <mergeCell ref="R135:R136"/>
    <mergeCell ref="S135:S136"/>
    <mergeCell ref="T135:T136"/>
    <mergeCell ref="U135:U136"/>
    <mergeCell ref="X135:X136"/>
    <mergeCell ref="K135:K136"/>
    <mergeCell ref="L135:L136"/>
    <mergeCell ref="M135:M136"/>
    <mergeCell ref="N135:N136"/>
    <mergeCell ref="O135:O136"/>
    <mergeCell ref="P135:P136"/>
    <mergeCell ref="BK133:BK134"/>
    <mergeCell ref="B135:B136"/>
    <mergeCell ref="C135:C136"/>
    <mergeCell ref="D135:D136"/>
    <mergeCell ref="E135:E136"/>
    <mergeCell ref="F135:F136"/>
    <mergeCell ref="G135:G136"/>
    <mergeCell ref="H135:H136"/>
    <mergeCell ref="I135:I136"/>
    <mergeCell ref="J135:J136"/>
    <mergeCell ref="BE133:BE134"/>
    <mergeCell ref="BF133:BF134"/>
    <mergeCell ref="BG133:BG134"/>
    <mergeCell ref="BH133:BH134"/>
    <mergeCell ref="BI133:BI134"/>
    <mergeCell ref="BJ133:BJ134"/>
    <mergeCell ref="AX133:AX134"/>
    <mergeCell ref="AY133:AY134"/>
    <mergeCell ref="AZ133:AZ134"/>
    <mergeCell ref="BA133:BA134"/>
    <mergeCell ref="BC133:BC134"/>
    <mergeCell ref="BD133:BD134"/>
    <mergeCell ref="AR133:AR134"/>
    <mergeCell ref="AS133:AS134"/>
    <mergeCell ref="AT133:AT134"/>
    <mergeCell ref="AU133:AU134"/>
    <mergeCell ref="AV133:AV134"/>
    <mergeCell ref="AW133:AW134"/>
    <mergeCell ref="AK133:AK134"/>
    <mergeCell ref="AL133:AL134"/>
    <mergeCell ref="AM133:AM134"/>
    <mergeCell ref="AN133:AN134"/>
    <mergeCell ref="AP133:AP134"/>
    <mergeCell ref="AQ133:AQ134"/>
    <mergeCell ref="AE133:AE134"/>
    <mergeCell ref="AF133:AF134"/>
    <mergeCell ref="AG133:AG134"/>
    <mergeCell ref="AH133:AH134"/>
    <mergeCell ref="AI133:AI134"/>
    <mergeCell ref="AJ133:AJ134"/>
    <mergeCell ref="X133:X134"/>
    <mergeCell ref="Y133:Y134"/>
    <mergeCell ref="Z133:Z134"/>
    <mergeCell ref="AA133:AA134"/>
    <mergeCell ref="AC133:AC134"/>
    <mergeCell ref="AD133:AD134"/>
    <mergeCell ref="P133:P134"/>
    <mergeCell ref="Q133:Q134"/>
    <mergeCell ref="R133:R134"/>
    <mergeCell ref="S133:S134"/>
    <mergeCell ref="T133:T134"/>
    <mergeCell ref="U133:U134"/>
    <mergeCell ref="J133:J134"/>
    <mergeCell ref="K133:K134"/>
    <mergeCell ref="L133:L134"/>
    <mergeCell ref="M133:M134"/>
    <mergeCell ref="N133:N134"/>
    <mergeCell ref="O133:O134"/>
    <mergeCell ref="BJ130:BJ132"/>
    <mergeCell ref="BK130:BK132"/>
    <mergeCell ref="B133:B134"/>
    <mergeCell ref="C133:C134"/>
    <mergeCell ref="D133:D134"/>
    <mergeCell ref="E133:E134"/>
    <mergeCell ref="F133:F134"/>
    <mergeCell ref="G133:G134"/>
    <mergeCell ref="H133:H134"/>
    <mergeCell ref="I133:I134"/>
    <mergeCell ref="BD130:BD132"/>
    <mergeCell ref="BE130:BE132"/>
    <mergeCell ref="BF130:BF132"/>
    <mergeCell ref="BG130:BG132"/>
    <mergeCell ref="BH130:BH132"/>
    <mergeCell ref="BI130:BI132"/>
    <mergeCell ref="AW130:AW132"/>
    <mergeCell ref="AX130:AX132"/>
    <mergeCell ref="AY130:AY132"/>
    <mergeCell ref="AZ130:AZ132"/>
    <mergeCell ref="BA130:BA132"/>
    <mergeCell ref="BC130:BC132"/>
    <mergeCell ref="AQ130:AQ132"/>
    <mergeCell ref="AR130:AR132"/>
    <mergeCell ref="AS130:AS132"/>
    <mergeCell ref="AT130:AT132"/>
    <mergeCell ref="AU130:AU132"/>
    <mergeCell ref="AV130:AV132"/>
    <mergeCell ref="AJ130:AJ132"/>
    <mergeCell ref="AK130:AK132"/>
    <mergeCell ref="AL130:AL132"/>
    <mergeCell ref="AM130:AM132"/>
    <mergeCell ref="AN130:AN132"/>
    <mergeCell ref="AP130:AP132"/>
    <mergeCell ref="AD130:AD132"/>
    <mergeCell ref="AE130:AE132"/>
    <mergeCell ref="AF130:AF132"/>
    <mergeCell ref="AG130:AG132"/>
    <mergeCell ref="AH130:AH132"/>
    <mergeCell ref="AI130:AI132"/>
    <mergeCell ref="U130:U132"/>
    <mergeCell ref="X130:X132"/>
    <mergeCell ref="Y130:Y132"/>
    <mergeCell ref="Z130:Z132"/>
    <mergeCell ref="AA130:AA132"/>
    <mergeCell ref="AC130:AC132"/>
    <mergeCell ref="O130:O132"/>
    <mergeCell ref="P130:P132"/>
    <mergeCell ref="Q130:Q132"/>
    <mergeCell ref="R130:R132"/>
    <mergeCell ref="S130:S132"/>
    <mergeCell ref="T130:T132"/>
    <mergeCell ref="I130:I132"/>
    <mergeCell ref="J130:J132"/>
    <mergeCell ref="K130:K132"/>
    <mergeCell ref="L130:L132"/>
    <mergeCell ref="M130:M132"/>
    <mergeCell ref="N130:N132"/>
    <mergeCell ref="BI117:BI118"/>
    <mergeCell ref="BJ117:BJ118"/>
    <mergeCell ref="BK117:BK118"/>
    <mergeCell ref="B130:B132"/>
    <mergeCell ref="C130:C132"/>
    <mergeCell ref="D130:D132"/>
    <mergeCell ref="E130:E132"/>
    <mergeCell ref="F130:F132"/>
    <mergeCell ref="G130:G132"/>
    <mergeCell ref="H130:H132"/>
    <mergeCell ref="BC117:BC118"/>
    <mergeCell ref="BD117:BD118"/>
    <mergeCell ref="BE117:BE118"/>
    <mergeCell ref="BF117:BF118"/>
    <mergeCell ref="BG117:BG118"/>
    <mergeCell ref="BH117:BH118"/>
    <mergeCell ref="AV117:AV118"/>
    <mergeCell ref="AW117:AW118"/>
    <mergeCell ref="AX117:AX118"/>
    <mergeCell ref="AY117:AY118"/>
    <mergeCell ref="AZ117:AZ118"/>
    <mergeCell ref="BA117:BA118"/>
    <mergeCell ref="AP117:AP118"/>
    <mergeCell ref="AQ117:AQ118"/>
    <mergeCell ref="AR117:AR118"/>
    <mergeCell ref="AS117:AS118"/>
    <mergeCell ref="AT117:AT118"/>
    <mergeCell ref="AU117:AU118"/>
    <mergeCell ref="AI117:AI118"/>
    <mergeCell ref="AJ117:AJ118"/>
    <mergeCell ref="AK117:AK118"/>
    <mergeCell ref="AL117:AL118"/>
    <mergeCell ref="AM117:AM118"/>
    <mergeCell ref="AN117:AN118"/>
    <mergeCell ref="AC117:AC118"/>
    <mergeCell ref="AD117:AD118"/>
    <mergeCell ref="AE117:AE118"/>
    <mergeCell ref="AF117:AF118"/>
    <mergeCell ref="AG117:AG118"/>
    <mergeCell ref="AH117:AH118"/>
    <mergeCell ref="T117:T118"/>
    <mergeCell ref="U117:U118"/>
    <mergeCell ref="X117:X118"/>
    <mergeCell ref="Y117:Y118"/>
    <mergeCell ref="Z117:Z118"/>
    <mergeCell ref="AA117:AA118"/>
    <mergeCell ref="N117:N118"/>
    <mergeCell ref="O117:O118"/>
    <mergeCell ref="P117:P118"/>
    <mergeCell ref="Q117:Q118"/>
    <mergeCell ref="R117:R118"/>
    <mergeCell ref="S117:S118"/>
    <mergeCell ref="H117:H118"/>
    <mergeCell ref="I117:I118"/>
    <mergeCell ref="J117:J118"/>
    <mergeCell ref="K117:K118"/>
    <mergeCell ref="L117:L118"/>
    <mergeCell ref="M117:M118"/>
    <mergeCell ref="B117:B118"/>
    <mergeCell ref="C117:C118"/>
    <mergeCell ref="D117:D118"/>
    <mergeCell ref="E117:E118"/>
    <mergeCell ref="F117:F118"/>
    <mergeCell ref="G117:G118"/>
    <mergeCell ref="BF112:BF113"/>
    <mergeCell ref="BG112:BG113"/>
    <mergeCell ref="BH112:BH113"/>
    <mergeCell ref="BI112:BI113"/>
    <mergeCell ref="BJ112:BJ113"/>
    <mergeCell ref="BK112:BK113"/>
    <mergeCell ref="AY112:AY113"/>
    <mergeCell ref="AZ112:AZ113"/>
    <mergeCell ref="BA112:BA113"/>
    <mergeCell ref="BC112:BC113"/>
    <mergeCell ref="BD112:BD113"/>
    <mergeCell ref="BE112:BE113"/>
    <mergeCell ref="AS112:AS113"/>
    <mergeCell ref="AT112:AT113"/>
    <mergeCell ref="AU112:AU113"/>
    <mergeCell ref="AV112:AV113"/>
    <mergeCell ref="AW112:AW113"/>
    <mergeCell ref="AX112:AX113"/>
    <mergeCell ref="AL112:AL113"/>
    <mergeCell ref="AM112:AM113"/>
    <mergeCell ref="AN112:AN113"/>
    <mergeCell ref="AP112:AP113"/>
    <mergeCell ref="AQ112:AQ113"/>
    <mergeCell ref="AR112:AR113"/>
    <mergeCell ref="AF112:AF113"/>
    <mergeCell ref="AG112:AG113"/>
    <mergeCell ref="AH112:AH113"/>
    <mergeCell ref="AI112:AI113"/>
    <mergeCell ref="AJ112:AJ113"/>
    <mergeCell ref="AK112:AK113"/>
    <mergeCell ref="Y112:Y113"/>
    <mergeCell ref="Z112:Z113"/>
    <mergeCell ref="AA112:AA113"/>
    <mergeCell ref="AC112:AC113"/>
    <mergeCell ref="AD112:AD113"/>
    <mergeCell ref="AE112:AE113"/>
    <mergeCell ref="Q112:Q113"/>
    <mergeCell ref="R112:R113"/>
    <mergeCell ref="S112:S113"/>
    <mergeCell ref="T112:T113"/>
    <mergeCell ref="U112:U113"/>
    <mergeCell ref="X112:X113"/>
    <mergeCell ref="K112:K113"/>
    <mergeCell ref="L112:L113"/>
    <mergeCell ref="M112:M113"/>
    <mergeCell ref="N112:N113"/>
    <mergeCell ref="O112:O113"/>
    <mergeCell ref="P112:P113"/>
    <mergeCell ref="BK109:BK111"/>
    <mergeCell ref="B112:B113"/>
    <mergeCell ref="C112:C113"/>
    <mergeCell ref="D112:D113"/>
    <mergeCell ref="E112:E113"/>
    <mergeCell ref="F112:F113"/>
    <mergeCell ref="G112:G113"/>
    <mergeCell ref="H112:H113"/>
    <mergeCell ref="I112:I113"/>
    <mergeCell ref="J112:J113"/>
    <mergeCell ref="BE109:BE111"/>
    <mergeCell ref="BF109:BF111"/>
    <mergeCell ref="BG109:BG111"/>
    <mergeCell ref="BH109:BH111"/>
    <mergeCell ref="BI109:BI111"/>
    <mergeCell ref="BJ109:BJ111"/>
    <mergeCell ref="AX109:AX111"/>
    <mergeCell ref="AY109:AY111"/>
    <mergeCell ref="AZ109:AZ111"/>
    <mergeCell ref="BA109:BA111"/>
    <mergeCell ref="BC109:BC111"/>
    <mergeCell ref="BD109:BD111"/>
    <mergeCell ref="AR109:AR111"/>
    <mergeCell ref="AS109:AS111"/>
    <mergeCell ref="AT109:AT111"/>
    <mergeCell ref="AU109:AU111"/>
    <mergeCell ref="AV109:AV111"/>
    <mergeCell ref="AW109:AW111"/>
    <mergeCell ref="AK109:AK111"/>
    <mergeCell ref="AL109:AL111"/>
    <mergeCell ref="AM109:AM111"/>
    <mergeCell ref="AN109:AN111"/>
    <mergeCell ref="AP109:AP111"/>
    <mergeCell ref="AQ109:AQ111"/>
    <mergeCell ref="AE109:AE111"/>
    <mergeCell ref="AF109:AF111"/>
    <mergeCell ref="AG109:AG111"/>
    <mergeCell ref="AH109:AH111"/>
    <mergeCell ref="AI109:AI111"/>
    <mergeCell ref="AJ109:AJ111"/>
    <mergeCell ref="X109:X111"/>
    <mergeCell ref="Y109:Y111"/>
    <mergeCell ref="Z109:Z111"/>
    <mergeCell ref="AA109:AA111"/>
    <mergeCell ref="AC109:AC111"/>
    <mergeCell ref="AD109:AD111"/>
    <mergeCell ref="P109:P111"/>
    <mergeCell ref="Q109:Q111"/>
    <mergeCell ref="R109:R111"/>
    <mergeCell ref="S109:S111"/>
    <mergeCell ref="T109:T111"/>
    <mergeCell ref="U109:U111"/>
    <mergeCell ref="J109:J111"/>
    <mergeCell ref="K109:K111"/>
    <mergeCell ref="L109:L111"/>
    <mergeCell ref="M109:M111"/>
    <mergeCell ref="N109:N111"/>
    <mergeCell ref="O109:O111"/>
    <mergeCell ref="BJ95:BJ96"/>
    <mergeCell ref="BK95:BK96"/>
    <mergeCell ref="B109:B111"/>
    <mergeCell ref="C109:C111"/>
    <mergeCell ref="D109:D111"/>
    <mergeCell ref="E109:E111"/>
    <mergeCell ref="F109:F111"/>
    <mergeCell ref="G109:G111"/>
    <mergeCell ref="H109:H111"/>
    <mergeCell ref="I109:I111"/>
    <mergeCell ref="BD95:BD96"/>
    <mergeCell ref="BE95:BE96"/>
    <mergeCell ref="BF95:BF96"/>
    <mergeCell ref="BG95:BG96"/>
    <mergeCell ref="BH95:BH96"/>
    <mergeCell ref="BI95:BI96"/>
    <mergeCell ref="AW95:AW96"/>
    <mergeCell ref="AX95:AX96"/>
    <mergeCell ref="AY95:AY96"/>
    <mergeCell ref="AZ95:AZ96"/>
    <mergeCell ref="BA95:BA96"/>
    <mergeCell ref="BC95:BC96"/>
    <mergeCell ref="AQ95:AQ96"/>
    <mergeCell ref="AR95:AR96"/>
    <mergeCell ref="AS95:AS96"/>
    <mergeCell ref="AT95:AT96"/>
    <mergeCell ref="AU95:AU96"/>
    <mergeCell ref="AV95:AV96"/>
    <mergeCell ref="AJ95:AJ96"/>
    <mergeCell ref="AK95:AK96"/>
    <mergeCell ref="AL95:AL96"/>
    <mergeCell ref="AM95:AM96"/>
    <mergeCell ref="AN95:AN96"/>
    <mergeCell ref="AP95:AP96"/>
    <mergeCell ref="AD95:AD96"/>
    <mergeCell ref="AE95:AE96"/>
    <mergeCell ref="AF95:AF96"/>
    <mergeCell ref="AG95:AG96"/>
    <mergeCell ref="AH95:AH96"/>
    <mergeCell ref="AI95:AI96"/>
    <mergeCell ref="U95:U96"/>
    <mergeCell ref="X95:X96"/>
    <mergeCell ref="Y95:Y96"/>
    <mergeCell ref="Z95:Z96"/>
    <mergeCell ref="AA95:AA96"/>
    <mergeCell ref="AC95:AC96"/>
    <mergeCell ref="O95:O96"/>
    <mergeCell ref="P95:P96"/>
    <mergeCell ref="Q95:Q96"/>
    <mergeCell ref="R95:R96"/>
    <mergeCell ref="S95:S96"/>
    <mergeCell ref="T95:T96"/>
    <mergeCell ref="I95:I96"/>
    <mergeCell ref="J95:J96"/>
    <mergeCell ref="K95:K96"/>
    <mergeCell ref="L95:L96"/>
    <mergeCell ref="M95:M96"/>
    <mergeCell ref="N95:N96"/>
    <mergeCell ref="BI92:BI94"/>
    <mergeCell ref="BJ92:BJ94"/>
    <mergeCell ref="BK92:BK94"/>
    <mergeCell ref="B95:B96"/>
    <mergeCell ref="C95:C96"/>
    <mergeCell ref="D95:D96"/>
    <mergeCell ref="E95:E96"/>
    <mergeCell ref="F95:F96"/>
    <mergeCell ref="G95:G96"/>
    <mergeCell ref="H95:H96"/>
    <mergeCell ref="BC92:BC94"/>
    <mergeCell ref="BD92:BD94"/>
    <mergeCell ref="BE92:BE94"/>
    <mergeCell ref="BF92:BF94"/>
    <mergeCell ref="BG92:BG94"/>
    <mergeCell ref="BH92:BH94"/>
    <mergeCell ref="AV92:AV94"/>
    <mergeCell ref="AW92:AW94"/>
    <mergeCell ref="AX92:AX94"/>
    <mergeCell ref="AY92:AY94"/>
    <mergeCell ref="AZ92:AZ94"/>
    <mergeCell ref="BA92:BA94"/>
    <mergeCell ref="AP92:AP94"/>
    <mergeCell ref="AQ92:AQ94"/>
    <mergeCell ref="AR92:AR94"/>
    <mergeCell ref="AS92:AS94"/>
    <mergeCell ref="AT92:AT94"/>
    <mergeCell ref="AU92:AU94"/>
    <mergeCell ref="AI92:AI94"/>
    <mergeCell ref="AJ92:AJ94"/>
    <mergeCell ref="AK92:AK94"/>
    <mergeCell ref="AL92:AL94"/>
    <mergeCell ref="AM92:AM94"/>
    <mergeCell ref="AN92:AN94"/>
    <mergeCell ref="AC92:AC94"/>
    <mergeCell ref="AD92:AD94"/>
    <mergeCell ref="AE92:AE94"/>
    <mergeCell ref="AF92:AF94"/>
    <mergeCell ref="AG92:AG94"/>
    <mergeCell ref="AH92:AH94"/>
    <mergeCell ref="T92:T94"/>
    <mergeCell ref="U92:U94"/>
    <mergeCell ref="X92:X94"/>
    <mergeCell ref="Y92:Y94"/>
    <mergeCell ref="Z92:Z94"/>
    <mergeCell ref="AA92:AA94"/>
    <mergeCell ref="N92:N94"/>
    <mergeCell ref="O92:O94"/>
    <mergeCell ref="P92:P94"/>
    <mergeCell ref="Q92:Q94"/>
    <mergeCell ref="R92:R94"/>
    <mergeCell ref="S92:S94"/>
    <mergeCell ref="H92:H94"/>
    <mergeCell ref="I92:I94"/>
    <mergeCell ref="J92:J94"/>
    <mergeCell ref="K92:K94"/>
    <mergeCell ref="L92:L94"/>
    <mergeCell ref="M92:M94"/>
    <mergeCell ref="B92:B94"/>
    <mergeCell ref="C92:C94"/>
    <mergeCell ref="D92:D94"/>
    <mergeCell ref="E92:E94"/>
    <mergeCell ref="F92:F94"/>
    <mergeCell ref="G92:G94"/>
    <mergeCell ref="BF76:BF77"/>
    <mergeCell ref="BG76:BG77"/>
    <mergeCell ref="BH76:BH77"/>
    <mergeCell ref="BI76:BI77"/>
    <mergeCell ref="BJ76:BJ77"/>
    <mergeCell ref="BK76:BK77"/>
    <mergeCell ref="AY76:AY77"/>
    <mergeCell ref="AZ76:AZ77"/>
    <mergeCell ref="BA76:BA77"/>
    <mergeCell ref="BC76:BC77"/>
    <mergeCell ref="BD76:BD77"/>
    <mergeCell ref="BE76:BE77"/>
    <mergeCell ref="AS76:AS77"/>
    <mergeCell ref="AT76:AT77"/>
    <mergeCell ref="AU76:AU77"/>
    <mergeCell ref="AV76:AV77"/>
    <mergeCell ref="AW76:AW77"/>
    <mergeCell ref="AX76:AX77"/>
    <mergeCell ref="AL76:AL77"/>
    <mergeCell ref="AM76:AM77"/>
    <mergeCell ref="AN76:AN77"/>
    <mergeCell ref="AP76:AP77"/>
    <mergeCell ref="AQ76:AQ77"/>
    <mergeCell ref="AR76:AR77"/>
    <mergeCell ref="AF76:AF77"/>
    <mergeCell ref="AG76:AG77"/>
    <mergeCell ref="AH76:AH77"/>
    <mergeCell ref="AI76:AI77"/>
    <mergeCell ref="AJ76:AJ77"/>
    <mergeCell ref="AK76:AK77"/>
    <mergeCell ref="Y76:Y77"/>
    <mergeCell ref="Z76:Z77"/>
    <mergeCell ref="AA76:AA77"/>
    <mergeCell ref="AC76:AC77"/>
    <mergeCell ref="AD76:AD77"/>
    <mergeCell ref="AE76:AE77"/>
    <mergeCell ref="Q76:Q77"/>
    <mergeCell ref="R76:R77"/>
    <mergeCell ref="S76:S77"/>
    <mergeCell ref="T76:T77"/>
    <mergeCell ref="U76:U77"/>
    <mergeCell ref="X76:X77"/>
    <mergeCell ref="K76:K77"/>
    <mergeCell ref="L76:L77"/>
    <mergeCell ref="M76:M77"/>
    <mergeCell ref="N76:N77"/>
    <mergeCell ref="O76:O77"/>
    <mergeCell ref="P76:P77"/>
    <mergeCell ref="BK74:BK75"/>
    <mergeCell ref="B76:B77"/>
    <mergeCell ref="C76:C77"/>
    <mergeCell ref="D76:D77"/>
    <mergeCell ref="E76:E77"/>
    <mergeCell ref="F76:F77"/>
    <mergeCell ref="G76:G77"/>
    <mergeCell ref="H76:H77"/>
    <mergeCell ref="I76:I77"/>
    <mergeCell ref="J76:J77"/>
    <mergeCell ref="BE74:BE75"/>
    <mergeCell ref="BF74:BF75"/>
    <mergeCell ref="BG74:BG75"/>
    <mergeCell ref="BH74:BH75"/>
    <mergeCell ref="BI74:BI75"/>
    <mergeCell ref="BJ74:BJ75"/>
    <mergeCell ref="AX74:AX75"/>
    <mergeCell ref="AY74:AY75"/>
    <mergeCell ref="AZ74:AZ75"/>
    <mergeCell ref="BA74:BA75"/>
    <mergeCell ref="BC74:BC75"/>
    <mergeCell ref="BD74:BD75"/>
    <mergeCell ref="AR74:AR75"/>
    <mergeCell ref="AS74:AS75"/>
    <mergeCell ref="AT74:AT75"/>
    <mergeCell ref="AU74:AU75"/>
    <mergeCell ref="AV74:AV75"/>
    <mergeCell ref="AW74:AW75"/>
    <mergeCell ref="AK74:AK75"/>
    <mergeCell ref="AL74:AL75"/>
    <mergeCell ref="AM74:AM75"/>
    <mergeCell ref="AN74:AN75"/>
    <mergeCell ref="AP74:AP75"/>
    <mergeCell ref="AQ74:AQ75"/>
    <mergeCell ref="AE74:AE75"/>
    <mergeCell ref="AF74:AF75"/>
    <mergeCell ref="AG74:AG75"/>
    <mergeCell ref="AH74:AH75"/>
    <mergeCell ref="AI74:AI75"/>
    <mergeCell ref="AJ74:AJ75"/>
    <mergeCell ref="X74:X75"/>
    <mergeCell ref="Y74:Y75"/>
    <mergeCell ref="Z74:Z75"/>
    <mergeCell ref="AA74:AA75"/>
    <mergeCell ref="AC74:AC75"/>
    <mergeCell ref="AD74:AD75"/>
    <mergeCell ref="P74:P75"/>
    <mergeCell ref="Q74:Q75"/>
    <mergeCell ref="R74:R75"/>
    <mergeCell ref="S74:S75"/>
    <mergeCell ref="T74:T75"/>
    <mergeCell ref="U74:U75"/>
    <mergeCell ref="J74:J75"/>
    <mergeCell ref="K74:K75"/>
    <mergeCell ref="L74:L75"/>
    <mergeCell ref="M74:M75"/>
    <mergeCell ref="N74:N75"/>
    <mergeCell ref="O74:O75"/>
    <mergeCell ref="BJ69:BJ70"/>
    <mergeCell ref="BK69:BK70"/>
    <mergeCell ref="B74:B75"/>
    <mergeCell ref="C74:C75"/>
    <mergeCell ref="D74:D75"/>
    <mergeCell ref="E74:E75"/>
    <mergeCell ref="F74:F75"/>
    <mergeCell ref="G74:G75"/>
    <mergeCell ref="H74:H75"/>
    <mergeCell ref="I74:I75"/>
    <mergeCell ref="BD69:BD70"/>
    <mergeCell ref="BE69:BE70"/>
    <mergeCell ref="BF69:BF70"/>
    <mergeCell ref="BG69:BG70"/>
    <mergeCell ref="BH69:BH70"/>
    <mergeCell ref="BI69:BI70"/>
    <mergeCell ref="AW69:AW70"/>
    <mergeCell ref="AX69:AX70"/>
    <mergeCell ref="AY69:AY70"/>
    <mergeCell ref="AZ69:AZ70"/>
    <mergeCell ref="BA69:BA70"/>
    <mergeCell ref="BC69:BC70"/>
    <mergeCell ref="AQ69:AQ70"/>
    <mergeCell ref="AR69:AR70"/>
    <mergeCell ref="AS69:AS70"/>
    <mergeCell ref="AT69:AT70"/>
    <mergeCell ref="AU69:AU70"/>
    <mergeCell ref="AV69:AV70"/>
    <mergeCell ref="AJ69:AJ70"/>
    <mergeCell ref="AK69:AK70"/>
    <mergeCell ref="AL69:AL70"/>
    <mergeCell ref="AM69:AM70"/>
    <mergeCell ref="AN69:AN70"/>
    <mergeCell ref="AP69:AP70"/>
    <mergeCell ref="AD69:AD70"/>
    <mergeCell ref="AE69:AE70"/>
    <mergeCell ref="AF69:AF70"/>
    <mergeCell ref="AG69:AG70"/>
    <mergeCell ref="AH69:AH70"/>
    <mergeCell ref="AI69:AI70"/>
    <mergeCell ref="U69:U70"/>
    <mergeCell ref="X69:X70"/>
    <mergeCell ref="Y69:Y70"/>
    <mergeCell ref="Z69:Z70"/>
    <mergeCell ref="AA69:AA70"/>
    <mergeCell ref="AC69:AC70"/>
    <mergeCell ref="O69:O70"/>
    <mergeCell ref="P69:P70"/>
    <mergeCell ref="Q69:Q70"/>
    <mergeCell ref="R69:R70"/>
    <mergeCell ref="S69:S70"/>
    <mergeCell ref="T69:T70"/>
    <mergeCell ref="I69:I70"/>
    <mergeCell ref="J69:J70"/>
    <mergeCell ref="K69:K70"/>
    <mergeCell ref="L69:L70"/>
    <mergeCell ref="M69:M70"/>
    <mergeCell ref="N69:N70"/>
    <mergeCell ref="BI67:BI68"/>
    <mergeCell ref="BJ67:BJ68"/>
    <mergeCell ref="BK67:BK68"/>
    <mergeCell ref="B69:B70"/>
    <mergeCell ref="C69:C70"/>
    <mergeCell ref="D69:D70"/>
    <mergeCell ref="E69:E70"/>
    <mergeCell ref="F69:F70"/>
    <mergeCell ref="G69:G70"/>
    <mergeCell ref="H69:H70"/>
    <mergeCell ref="BC67:BC68"/>
    <mergeCell ref="BD67:BD68"/>
    <mergeCell ref="BE67:BE68"/>
    <mergeCell ref="BF67:BF68"/>
    <mergeCell ref="BG67:BG68"/>
    <mergeCell ref="BH67:BH68"/>
    <mergeCell ref="AV67:AV68"/>
    <mergeCell ref="AW67:AW68"/>
    <mergeCell ref="AX67:AX68"/>
    <mergeCell ref="AY67:AY68"/>
    <mergeCell ref="AZ67:AZ68"/>
    <mergeCell ref="BA67:BA68"/>
    <mergeCell ref="AP67:AP68"/>
    <mergeCell ref="AQ67:AQ68"/>
    <mergeCell ref="AR67:AR68"/>
    <mergeCell ref="AS67:AS68"/>
    <mergeCell ref="AT67:AT68"/>
    <mergeCell ref="AU67:AU68"/>
    <mergeCell ref="AI67:AI68"/>
    <mergeCell ref="AJ67:AJ68"/>
    <mergeCell ref="AK67:AK68"/>
    <mergeCell ref="AL67:AL68"/>
    <mergeCell ref="AM67:AM68"/>
    <mergeCell ref="AN67:AN68"/>
    <mergeCell ref="AC67:AC68"/>
    <mergeCell ref="AD67:AD68"/>
    <mergeCell ref="AE67:AE68"/>
    <mergeCell ref="AF67:AF68"/>
    <mergeCell ref="AG67:AG68"/>
    <mergeCell ref="AH67:AH68"/>
    <mergeCell ref="T67:T68"/>
    <mergeCell ref="U67:U68"/>
    <mergeCell ref="X67:X68"/>
    <mergeCell ref="Y67:Y68"/>
    <mergeCell ref="Z67:Z68"/>
    <mergeCell ref="AA67:AA68"/>
    <mergeCell ref="N67:N68"/>
    <mergeCell ref="O67:O68"/>
    <mergeCell ref="P67:P68"/>
    <mergeCell ref="Q67:Q68"/>
    <mergeCell ref="R67:R68"/>
    <mergeCell ref="S67:S68"/>
    <mergeCell ref="H67:H68"/>
    <mergeCell ref="I67:I68"/>
    <mergeCell ref="J67:J68"/>
    <mergeCell ref="K67:K68"/>
    <mergeCell ref="L67:L68"/>
    <mergeCell ref="M67:M68"/>
    <mergeCell ref="B67:B68"/>
    <mergeCell ref="C67:C68"/>
    <mergeCell ref="D67:D68"/>
    <mergeCell ref="E67:E68"/>
    <mergeCell ref="F67:F68"/>
    <mergeCell ref="G67:G68"/>
    <mergeCell ref="BF63:BF65"/>
    <mergeCell ref="BG63:BG65"/>
    <mergeCell ref="BH63:BH65"/>
    <mergeCell ref="BI63:BI65"/>
    <mergeCell ref="BJ63:BJ65"/>
    <mergeCell ref="BK63:BK65"/>
    <mergeCell ref="AY63:AY65"/>
    <mergeCell ref="AZ63:AZ65"/>
    <mergeCell ref="BA63:BA65"/>
    <mergeCell ref="BC63:BC65"/>
    <mergeCell ref="BD63:BD65"/>
    <mergeCell ref="BE63:BE65"/>
    <mergeCell ref="AS63:AS65"/>
    <mergeCell ref="AT63:AT65"/>
    <mergeCell ref="AU63:AU65"/>
    <mergeCell ref="AV63:AV65"/>
    <mergeCell ref="AW63:AW65"/>
    <mergeCell ref="AX63:AX65"/>
    <mergeCell ref="AL63:AL65"/>
    <mergeCell ref="AM63:AM65"/>
    <mergeCell ref="AN63:AN65"/>
    <mergeCell ref="AP63:AP65"/>
    <mergeCell ref="AQ63:AQ65"/>
    <mergeCell ref="AR63:AR65"/>
    <mergeCell ref="AF63:AF65"/>
    <mergeCell ref="AG63:AG65"/>
    <mergeCell ref="AH63:AH65"/>
    <mergeCell ref="AI63:AI65"/>
    <mergeCell ref="AJ63:AJ65"/>
    <mergeCell ref="AK63:AK65"/>
    <mergeCell ref="Y63:Y65"/>
    <mergeCell ref="Z63:Z65"/>
    <mergeCell ref="AA63:AA65"/>
    <mergeCell ref="AC63:AC65"/>
    <mergeCell ref="AD63:AD65"/>
    <mergeCell ref="AE63:AE65"/>
    <mergeCell ref="Q63:Q65"/>
    <mergeCell ref="R63:R65"/>
    <mergeCell ref="S63:S65"/>
    <mergeCell ref="T63:T65"/>
    <mergeCell ref="U63:U65"/>
    <mergeCell ref="X63:X65"/>
    <mergeCell ref="K63:K65"/>
    <mergeCell ref="L63:L65"/>
    <mergeCell ref="M63:M65"/>
    <mergeCell ref="N63:N65"/>
    <mergeCell ref="O63:O65"/>
    <mergeCell ref="P63:P65"/>
    <mergeCell ref="BK57:BK58"/>
    <mergeCell ref="B63:B65"/>
    <mergeCell ref="C63:C65"/>
    <mergeCell ref="D63:D65"/>
    <mergeCell ref="E63:E65"/>
    <mergeCell ref="F63:F65"/>
    <mergeCell ref="G63:G65"/>
    <mergeCell ref="H63:H65"/>
    <mergeCell ref="I63:I65"/>
    <mergeCell ref="J63:J65"/>
    <mergeCell ref="BE57:BE58"/>
    <mergeCell ref="BF57:BF58"/>
    <mergeCell ref="BG57:BG58"/>
    <mergeCell ref="BH57:BH58"/>
    <mergeCell ref="BI57:BI58"/>
    <mergeCell ref="BJ57:BJ58"/>
    <mergeCell ref="AX57:AX58"/>
    <mergeCell ref="AY57:AY58"/>
    <mergeCell ref="AZ57:AZ58"/>
    <mergeCell ref="BA57:BA58"/>
    <mergeCell ref="BC57:BC58"/>
    <mergeCell ref="BD57:BD58"/>
    <mergeCell ref="AR57:AR58"/>
    <mergeCell ref="AS57:AS58"/>
    <mergeCell ref="AT57:AT58"/>
    <mergeCell ref="AU57:AU58"/>
    <mergeCell ref="AV57:AV58"/>
    <mergeCell ref="AW57:AW58"/>
    <mergeCell ref="AK57:AK58"/>
    <mergeCell ref="AL57:AL58"/>
    <mergeCell ref="AM57:AM58"/>
    <mergeCell ref="AN57:AN58"/>
    <mergeCell ref="AP57:AP58"/>
    <mergeCell ref="AQ57:AQ58"/>
    <mergeCell ref="AE57:AE58"/>
    <mergeCell ref="AF57:AF58"/>
    <mergeCell ref="AG57:AG58"/>
    <mergeCell ref="AH57:AH58"/>
    <mergeCell ref="AI57:AI58"/>
    <mergeCell ref="AJ57:AJ58"/>
    <mergeCell ref="X57:X58"/>
    <mergeCell ref="Y57:Y58"/>
    <mergeCell ref="Z57:Z58"/>
    <mergeCell ref="AA57:AA58"/>
    <mergeCell ref="AC57:AC58"/>
    <mergeCell ref="AD57:AD58"/>
    <mergeCell ref="P57:P58"/>
    <mergeCell ref="Q57:Q58"/>
    <mergeCell ref="R57:R58"/>
    <mergeCell ref="S57:S58"/>
    <mergeCell ref="T57:T58"/>
    <mergeCell ref="U57:U58"/>
    <mergeCell ref="J57:J58"/>
    <mergeCell ref="K57:K58"/>
    <mergeCell ref="L57:L58"/>
    <mergeCell ref="M57:M58"/>
    <mergeCell ref="N57:N58"/>
    <mergeCell ref="O57:O58"/>
    <mergeCell ref="BJ55:BJ56"/>
    <mergeCell ref="BK55:BK56"/>
    <mergeCell ref="B57:B58"/>
    <mergeCell ref="C57:C58"/>
    <mergeCell ref="D57:D58"/>
    <mergeCell ref="E57:E58"/>
    <mergeCell ref="F57:F58"/>
    <mergeCell ref="G57:G58"/>
    <mergeCell ref="H57:H58"/>
    <mergeCell ref="I57:I58"/>
    <mergeCell ref="BD55:BD56"/>
    <mergeCell ref="BE55:BE56"/>
    <mergeCell ref="BF55:BF56"/>
    <mergeCell ref="BG55:BG56"/>
    <mergeCell ref="BH55:BH56"/>
    <mergeCell ref="BI55:BI56"/>
    <mergeCell ref="AW55:AW56"/>
    <mergeCell ref="AX55:AX56"/>
    <mergeCell ref="AY55:AY56"/>
    <mergeCell ref="AZ55:AZ56"/>
    <mergeCell ref="BA55:BA56"/>
    <mergeCell ref="BC55:BC56"/>
    <mergeCell ref="AQ55:AQ56"/>
    <mergeCell ref="AR55:AR56"/>
    <mergeCell ref="AS55:AS56"/>
    <mergeCell ref="AT55:AT56"/>
    <mergeCell ref="AU55:AU56"/>
    <mergeCell ref="AV55:AV56"/>
    <mergeCell ref="AJ55:AJ56"/>
    <mergeCell ref="AK55:AK56"/>
    <mergeCell ref="AL55:AL56"/>
    <mergeCell ref="AM55:AM56"/>
    <mergeCell ref="AN55:AN56"/>
    <mergeCell ref="AP55:AP56"/>
    <mergeCell ref="AD55:AD56"/>
    <mergeCell ref="AE55:AE56"/>
    <mergeCell ref="AF55:AF56"/>
    <mergeCell ref="AG55:AG56"/>
    <mergeCell ref="AH55:AH56"/>
    <mergeCell ref="AI55:AI56"/>
    <mergeCell ref="U55:U56"/>
    <mergeCell ref="X55:X56"/>
    <mergeCell ref="Y55:Y56"/>
    <mergeCell ref="Z55:Z56"/>
    <mergeCell ref="AA55:AA56"/>
    <mergeCell ref="AC55:AC56"/>
    <mergeCell ref="O55:O56"/>
    <mergeCell ref="P55:P56"/>
    <mergeCell ref="Q55:Q56"/>
    <mergeCell ref="R55:R56"/>
    <mergeCell ref="S55:S56"/>
    <mergeCell ref="T55:T56"/>
    <mergeCell ref="I55:I56"/>
    <mergeCell ref="J55:J56"/>
    <mergeCell ref="K55:K56"/>
    <mergeCell ref="L55:L56"/>
    <mergeCell ref="M55:M56"/>
    <mergeCell ref="N55:N56"/>
    <mergeCell ref="BI53:BI54"/>
    <mergeCell ref="BJ53:BJ54"/>
    <mergeCell ref="BK53:BK54"/>
    <mergeCell ref="B55:B56"/>
    <mergeCell ref="C55:C56"/>
    <mergeCell ref="D55:D56"/>
    <mergeCell ref="E55:E56"/>
    <mergeCell ref="F55:F56"/>
    <mergeCell ref="G55:G56"/>
    <mergeCell ref="H55:H56"/>
    <mergeCell ref="BC53:BC54"/>
    <mergeCell ref="BD53:BD54"/>
    <mergeCell ref="BE53:BE54"/>
    <mergeCell ref="BF53:BF54"/>
    <mergeCell ref="BG53:BG54"/>
    <mergeCell ref="BH53:BH54"/>
    <mergeCell ref="AV53:AV54"/>
    <mergeCell ref="AW53:AW54"/>
    <mergeCell ref="AX53:AX54"/>
    <mergeCell ref="AY53:AY54"/>
    <mergeCell ref="AZ53:AZ54"/>
    <mergeCell ref="BA53:BA54"/>
    <mergeCell ref="AP53:AP54"/>
    <mergeCell ref="AQ53:AQ54"/>
    <mergeCell ref="AR53:AR54"/>
    <mergeCell ref="AS53:AS54"/>
    <mergeCell ref="AT53:AT54"/>
    <mergeCell ref="AU53:AU54"/>
    <mergeCell ref="AI53:AI54"/>
    <mergeCell ref="AJ53:AJ54"/>
    <mergeCell ref="AK53:AK54"/>
    <mergeCell ref="AL53:AL54"/>
    <mergeCell ref="AM53:AM54"/>
    <mergeCell ref="AN53:AN54"/>
    <mergeCell ref="AC53:AC54"/>
    <mergeCell ref="AD53:AD54"/>
    <mergeCell ref="AE53:AE54"/>
    <mergeCell ref="AF53:AF54"/>
    <mergeCell ref="AG53:AG54"/>
    <mergeCell ref="AH53:AH54"/>
    <mergeCell ref="T53:T54"/>
    <mergeCell ref="U53:U54"/>
    <mergeCell ref="X53:X54"/>
    <mergeCell ref="Y53:Y54"/>
    <mergeCell ref="Z53:Z54"/>
    <mergeCell ref="AA53:AA54"/>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BF35:BF36"/>
    <mergeCell ref="BG35:BG36"/>
    <mergeCell ref="BH35:BH36"/>
    <mergeCell ref="BI35:BI36"/>
    <mergeCell ref="BJ35:BJ36"/>
    <mergeCell ref="BK35:BK36"/>
    <mergeCell ref="AY35:AY36"/>
    <mergeCell ref="AZ35:AZ36"/>
    <mergeCell ref="BA35:BA36"/>
    <mergeCell ref="BC35:BC36"/>
    <mergeCell ref="BD35:BD36"/>
    <mergeCell ref="BE35:BE36"/>
    <mergeCell ref="AS35:AS36"/>
    <mergeCell ref="AT35:AT36"/>
    <mergeCell ref="AU35:AU36"/>
    <mergeCell ref="AV35:AV36"/>
    <mergeCell ref="AW35:AW36"/>
    <mergeCell ref="AX35:AX36"/>
    <mergeCell ref="AL35:AL36"/>
    <mergeCell ref="AM35:AM36"/>
    <mergeCell ref="AN35:AN36"/>
    <mergeCell ref="AP35:AP36"/>
    <mergeCell ref="AQ35:AQ36"/>
    <mergeCell ref="AR35:AR36"/>
    <mergeCell ref="AF35:AF36"/>
    <mergeCell ref="AG35:AG36"/>
    <mergeCell ref="AH35:AH36"/>
    <mergeCell ref="AI35:AI36"/>
    <mergeCell ref="AJ35:AJ36"/>
    <mergeCell ref="AK35:AK36"/>
    <mergeCell ref="Y35:Y36"/>
    <mergeCell ref="Z35:Z36"/>
    <mergeCell ref="AA35:AA36"/>
    <mergeCell ref="AC35:AC36"/>
    <mergeCell ref="AD35:AD36"/>
    <mergeCell ref="AE35:AE36"/>
    <mergeCell ref="Q35:Q36"/>
    <mergeCell ref="R35:R36"/>
    <mergeCell ref="S35:S36"/>
    <mergeCell ref="T35:T36"/>
    <mergeCell ref="U35:U36"/>
    <mergeCell ref="X35:X36"/>
    <mergeCell ref="K35:K36"/>
    <mergeCell ref="L35:L36"/>
    <mergeCell ref="M35:M36"/>
    <mergeCell ref="N35:N36"/>
    <mergeCell ref="O35:O36"/>
    <mergeCell ref="P35:P36"/>
    <mergeCell ref="BK25:BK26"/>
    <mergeCell ref="B35:B36"/>
    <mergeCell ref="C35:C36"/>
    <mergeCell ref="D35:D36"/>
    <mergeCell ref="E35:E36"/>
    <mergeCell ref="F35:F36"/>
    <mergeCell ref="G35:G36"/>
    <mergeCell ref="H35:H36"/>
    <mergeCell ref="I35:I36"/>
    <mergeCell ref="J35:J36"/>
    <mergeCell ref="BE25:BE26"/>
    <mergeCell ref="BF25:BF26"/>
    <mergeCell ref="BG25:BG26"/>
    <mergeCell ref="BH25:BH26"/>
    <mergeCell ref="BI25:BI26"/>
    <mergeCell ref="BJ25:BJ26"/>
    <mergeCell ref="AX25:AX26"/>
    <mergeCell ref="AY25:AY26"/>
    <mergeCell ref="AZ25:AZ26"/>
    <mergeCell ref="BA25:BA26"/>
    <mergeCell ref="BC25:BC26"/>
    <mergeCell ref="BD25:BD26"/>
    <mergeCell ref="AR25:AR26"/>
    <mergeCell ref="AS25:AS26"/>
    <mergeCell ref="AT25:AT26"/>
    <mergeCell ref="AU25:AU26"/>
    <mergeCell ref="AV25:AV26"/>
    <mergeCell ref="AW25:AW26"/>
    <mergeCell ref="AK25:AK26"/>
    <mergeCell ref="AL25:AL26"/>
    <mergeCell ref="AM25:AM26"/>
    <mergeCell ref="AN25:AN26"/>
    <mergeCell ref="AP25:AP26"/>
    <mergeCell ref="AQ25:AQ26"/>
    <mergeCell ref="AE25:AE26"/>
    <mergeCell ref="AF25:AF26"/>
    <mergeCell ref="AG25:AG26"/>
    <mergeCell ref="AH25:AH26"/>
    <mergeCell ref="AI25:AI26"/>
    <mergeCell ref="AJ25:AJ26"/>
    <mergeCell ref="X25:X26"/>
    <mergeCell ref="Y25:Y26"/>
    <mergeCell ref="Z25:Z26"/>
    <mergeCell ref="AA25:AA26"/>
    <mergeCell ref="AC25:AC26"/>
    <mergeCell ref="AD25:AD26"/>
    <mergeCell ref="P25:P26"/>
    <mergeCell ref="Q25:Q26"/>
    <mergeCell ref="R25:R26"/>
    <mergeCell ref="S25:S26"/>
    <mergeCell ref="T25:T26"/>
    <mergeCell ref="U25:U26"/>
    <mergeCell ref="J25:J26"/>
    <mergeCell ref="K25:K26"/>
    <mergeCell ref="L25:L26"/>
    <mergeCell ref="M25:M26"/>
    <mergeCell ref="N25:N26"/>
    <mergeCell ref="O25:O26"/>
    <mergeCell ref="BJ21:BJ22"/>
    <mergeCell ref="BK21:BK22"/>
    <mergeCell ref="B25:B26"/>
    <mergeCell ref="C25:C26"/>
    <mergeCell ref="D25:D26"/>
    <mergeCell ref="E25:E26"/>
    <mergeCell ref="F25:F26"/>
    <mergeCell ref="G25:G26"/>
    <mergeCell ref="H25:H26"/>
    <mergeCell ref="I25:I26"/>
    <mergeCell ref="BD21:BD22"/>
    <mergeCell ref="BE21:BE22"/>
    <mergeCell ref="BF21:BF22"/>
    <mergeCell ref="BG21:BG22"/>
    <mergeCell ref="BH21:BH22"/>
    <mergeCell ref="BI21:BI22"/>
    <mergeCell ref="AW21:AW22"/>
    <mergeCell ref="AX21:AX22"/>
    <mergeCell ref="AY21:AY22"/>
    <mergeCell ref="AZ21:AZ22"/>
    <mergeCell ref="BA21:BA22"/>
    <mergeCell ref="BC21:BC22"/>
    <mergeCell ref="AQ21:AQ22"/>
    <mergeCell ref="AR21:AR22"/>
    <mergeCell ref="AS21:AS22"/>
    <mergeCell ref="AT21:AT22"/>
    <mergeCell ref="AU21:AU22"/>
    <mergeCell ref="AV21:AV22"/>
    <mergeCell ref="AJ21:AJ22"/>
    <mergeCell ref="AK21:AK22"/>
    <mergeCell ref="AL21:AL22"/>
    <mergeCell ref="AM21:AM22"/>
    <mergeCell ref="AN21:AN22"/>
    <mergeCell ref="AP21:AP22"/>
    <mergeCell ref="AD21:AD22"/>
    <mergeCell ref="AE21:AE22"/>
    <mergeCell ref="AF21:AF22"/>
    <mergeCell ref="AG21:AG22"/>
    <mergeCell ref="AH21:AH22"/>
    <mergeCell ref="AI21:AI22"/>
    <mergeCell ref="T21:T22"/>
    <mergeCell ref="X21:X22"/>
    <mergeCell ref="Y21:Y22"/>
    <mergeCell ref="Z21:Z22"/>
    <mergeCell ref="AA21:AA22"/>
    <mergeCell ref="AC21:AC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BF19:BF20"/>
    <mergeCell ref="BG19:BG20"/>
    <mergeCell ref="BH19:BH20"/>
    <mergeCell ref="BI19:BI20"/>
    <mergeCell ref="BJ19:BJ20"/>
    <mergeCell ref="BK19:BK20"/>
    <mergeCell ref="AY19:AY20"/>
    <mergeCell ref="AZ19:AZ20"/>
    <mergeCell ref="BA19:BA20"/>
    <mergeCell ref="BC19:BC20"/>
    <mergeCell ref="BD19:BD20"/>
    <mergeCell ref="BE19:BE20"/>
    <mergeCell ref="AS19:AS20"/>
    <mergeCell ref="AT19:AT20"/>
    <mergeCell ref="AU19:AU20"/>
    <mergeCell ref="AV19:AV20"/>
    <mergeCell ref="AW19:AW20"/>
    <mergeCell ref="AX19:AX20"/>
    <mergeCell ref="BJ17:BJ18"/>
    <mergeCell ref="BK17:BK18"/>
    <mergeCell ref="B19:B20"/>
    <mergeCell ref="C19:C20"/>
    <mergeCell ref="D19:D20"/>
    <mergeCell ref="E19:E20"/>
    <mergeCell ref="F19:F20"/>
    <mergeCell ref="G19:G20"/>
    <mergeCell ref="H19:H20"/>
    <mergeCell ref="I19:I20"/>
    <mergeCell ref="BD17:BD18"/>
    <mergeCell ref="BE17:BE18"/>
    <mergeCell ref="BF17:BF18"/>
    <mergeCell ref="BG17:BG18"/>
    <mergeCell ref="BH17:BH18"/>
    <mergeCell ref="BI17:BI18"/>
    <mergeCell ref="AW17:AW18"/>
    <mergeCell ref="AX17:AX18"/>
    <mergeCell ref="AY17:AY18"/>
    <mergeCell ref="AZ17:AZ18"/>
    <mergeCell ref="AL19:AL20"/>
    <mergeCell ref="AM19:AM20"/>
    <mergeCell ref="AN19:AN20"/>
    <mergeCell ref="AP19:AP20"/>
    <mergeCell ref="AQ19:AQ20"/>
    <mergeCell ref="AR19:AR20"/>
    <mergeCell ref="AF19:AF20"/>
    <mergeCell ref="AG19:AG20"/>
    <mergeCell ref="AH19:AH20"/>
    <mergeCell ref="AI19:AI20"/>
    <mergeCell ref="AJ19:AJ20"/>
    <mergeCell ref="AK19:AK20"/>
    <mergeCell ref="AM17:AM18"/>
    <mergeCell ref="AN17:AN18"/>
    <mergeCell ref="AP17:AP18"/>
    <mergeCell ref="AD17:AD18"/>
    <mergeCell ref="AE17:AE18"/>
    <mergeCell ref="AF17:AF18"/>
    <mergeCell ref="AG17:AG18"/>
    <mergeCell ref="AH17:AH18"/>
    <mergeCell ref="AI17:AI18"/>
    <mergeCell ref="P19:P20"/>
    <mergeCell ref="Q19:Q20"/>
    <mergeCell ref="R19:R20"/>
    <mergeCell ref="S19:S20"/>
    <mergeCell ref="T19:T20"/>
    <mergeCell ref="X19:X20"/>
    <mergeCell ref="J19:J20"/>
    <mergeCell ref="K19:K20"/>
    <mergeCell ref="L19:L20"/>
    <mergeCell ref="M19:M20"/>
    <mergeCell ref="N19:N20"/>
    <mergeCell ref="O19:O20"/>
    <mergeCell ref="Y19:Y20"/>
    <mergeCell ref="Z19:Z20"/>
    <mergeCell ref="AA19:AA20"/>
    <mergeCell ref="AC19:AC20"/>
    <mergeCell ref="AD19:AD20"/>
    <mergeCell ref="AE19:AE20"/>
    <mergeCell ref="AP5:BA5"/>
    <mergeCell ref="BC5:BN5"/>
    <mergeCell ref="BP5:BV5"/>
    <mergeCell ref="T17:T18"/>
    <mergeCell ref="X17:X18"/>
    <mergeCell ref="Y17:Y18"/>
    <mergeCell ref="Z17:Z18"/>
    <mergeCell ref="AA17:AA18"/>
    <mergeCell ref="AC17:AC18"/>
    <mergeCell ref="N17:N18"/>
    <mergeCell ref="O17:O18"/>
    <mergeCell ref="P17:P18"/>
    <mergeCell ref="Q17:Q18"/>
    <mergeCell ref="R17:R18"/>
    <mergeCell ref="S17:S18"/>
    <mergeCell ref="H17:H18"/>
    <mergeCell ref="I17:I18"/>
    <mergeCell ref="J17:J18"/>
    <mergeCell ref="K17:K18"/>
    <mergeCell ref="L17:L18"/>
    <mergeCell ref="M17:M18"/>
    <mergeCell ref="BA17:BA18"/>
    <mergeCell ref="BC17:BC18"/>
    <mergeCell ref="AQ17:AQ18"/>
    <mergeCell ref="AR17:AR18"/>
    <mergeCell ref="AS17:AS18"/>
    <mergeCell ref="AT17:AT18"/>
    <mergeCell ref="AU17:AU18"/>
    <mergeCell ref="AV17:AV18"/>
    <mergeCell ref="AJ17:AJ18"/>
    <mergeCell ref="AK17:AK18"/>
    <mergeCell ref="AL17:AL18"/>
    <mergeCell ref="B2:B3"/>
    <mergeCell ref="C2:K3"/>
    <mergeCell ref="L2:N2"/>
    <mergeCell ref="L3:N3"/>
    <mergeCell ref="B5:C5"/>
    <mergeCell ref="D5:F5"/>
    <mergeCell ref="G5:R5"/>
    <mergeCell ref="BV17:BV18"/>
    <mergeCell ref="BV19:BV20"/>
    <mergeCell ref="BV21:BV22"/>
    <mergeCell ref="BV25:BV26"/>
    <mergeCell ref="BV35:BV36"/>
    <mergeCell ref="BV53:BV54"/>
    <mergeCell ref="BV55:BV56"/>
    <mergeCell ref="BV57:BV58"/>
    <mergeCell ref="BV63:BV65"/>
    <mergeCell ref="BV67:BV68"/>
    <mergeCell ref="B17:B18"/>
    <mergeCell ref="C17:C18"/>
    <mergeCell ref="D17:D18"/>
    <mergeCell ref="E17:E18"/>
    <mergeCell ref="F17:F18"/>
    <mergeCell ref="G17:G18"/>
    <mergeCell ref="D6:E6"/>
    <mergeCell ref="O6:R6"/>
    <mergeCell ref="AD6:AE6"/>
    <mergeCell ref="AQ6:AR6"/>
    <mergeCell ref="BD6:BE6"/>
    <mergeCell ref="BQ6:BR6"/>
    <mergeCell ref="S5:W5"/>
    <mergeCell ref="X5:AA5"/>
    <mergeCell ref="AC5:AN5"/>
  </mergeCells>
  <conditionalFormatting sqref="AE8:AE17 AE19 AE21 AE23:AE25 AE27:AE35 AE37:AE53 AE55 AE57 AE59:AE63 AE66:AE67 AE69 AE71:AE74 AE76 AE78:AE92 AE95 AE97:AE109 AE112 AE114:AE117 AE119:AE130 AE133 AE135 AE137:AE143 AE145:AE146 AE149:AE150 AE152 AE154:AE157 AE164:AE165 AE168:AE173 AE175:AE180 AE183 AE186 AE188 AE191:AE193 AE196 AE198:AE200 AE203:AE205 AE207:AE208 AE210:AE211 AE213:AE214 AE217:AE219 AE221:AE226 AE228:AE229 AE231:AE232 AE247 AE250 AE253 AE257 AE260:AE277">
    <cfRule type="containsText" dxfId="530" priority="950" operator="containsText" text="Avance suficiente">
      <formula>NOT(ISERROR(SEARCH("Avance suficiente",AE8)))</formula>
    </cfRule>
    <cfRule type="containsText" dxfId="529" priority="949" operator="containsText" text="Avance insuficiente">
      <formula>NOT(ISERROR(SEARCH("Avance insuficiente",AE8)))</formula>
    </cfRule>
    <cfRule type="containsText" dxfId="528" priority="951" operator="containsText" text="Avance satisfactorio">
      <formula>NOT(ISERROR(SEARCH("Avance satisfactorio",AE8)))</formula>
    </cfRule>
    <cfRule type="containsText" dxfId="527" priority="948" operator="containsText" text="No reporta avance en el periodo">
      <formula>NOT(ISERROR(SEARCH("No reporta avance en el periodo",AE8)))</formula>
    </cfRule>
  </conditionalFormatting>
  <conditionalFormatting sqref="AE234:AE245">
    <cfRule type="containsText" dxfId="526" priority="917" operator="containsText" text="No reporta avance en el periodo">
      <formula>NOT(ISERROR(SEARCH("No reporta avance en el periodo",AE234)))</formula>
    </cfRule>
    <cfRule type="containsText" dxfId="525" priority="918" operator="containsText" text="Avance insuficiente">
      <formula>NOT(ISERROR(SEARCH("Avance insuficiente",AE234)))</formula>
    </cfRule>
    <cfRule type="containsText" dxfId="524" priority="919" operator="containsText" text="Avance suficiente">
      <formula>NOT(ISERROR(SEARCH("Avance suficiente",AE234)))</formula>
    </cfRule>
    <cfRule type="containsText" dxfId="523" priority="920" operator="containsText" text="Avance satisfactorio">
      <formula>NOT(ISERROR(SEARCH("Avance satisfactorio",AE234)))</formula>
    </cfRule>
  </conditionalFormatting>
  <conditionalFormatting sqref="AI8:AI17 AI19 AI21 AI23:AI25 AI27:AI35 AI37:AI53 AI55 AI57 AI59:AI63 AI66:AI67 AI69 AI71:AI74 AI76 AI78:AI92 AI95 AI97:AI109 AI112 AI114:AI117 AI119:AI130 AI133 AI135 AI137:AI143 AI145:AI146 AI149:AI150 AI152 AI154:AI157 AI164:AI165 AI168:AI173 AI175:AI180 AI183 AI186 AI188 AI191:AI193 AI196 AI198:AI200 AI203:AI205 AI207:AI208 AI210:AI211 AI213:AI214 AI217:AI219 AI221:AI226 AI228:AI229 AI231:AI232 AI247 AI250 AI253 AI257 AI260:AI277">
    <cfRule type="containsText" dxfId="522" priority="921" operator="containsText" text="Sin iniciar">
      <formula>NOT(ISERROR(SEARCH("Sin iniciar",AI8)))</formula>
    </cfRule>
    <cfRule type="containsText" dxfId="521" priority="922" operator="containsText" text="Terminado">
      <formula>NOT(ISERROR(SEARCH("Terminado",AI8)))</formula>
    </cfRule>
    <cfRule type="containsText" dxfId="520" priority="923" operator="containsText" text="En gestión">
      <formula>NOT(ISERROR(SEARCH("En gestión",AI8)))</formula>
    </cfRule>
  </conditionalFormatting>
  <conditionalFormatting sqref="AI234:AI245">
    <cfRule type="containsText" dxfId="519" priority="916" operator="containsText" text="En gestión">
      <formula>NOT(ISERROR(SEARCH("En gestión",AI234)))</formula>
    </cfRule>
    <cfRule type="containsText" dxfId="518" priority="915" operator="containsText" text="Terminado">
      <formula>NOT(ISERROR(SEARCH("Terminado",AI234)))</formula>
    </cfRule>
    <cfRule type="containsText" dxfId="517" priority="914" operator="containsText" text="Sin iniciar">
      <formula>NOT(ISERROR(SEARCH("Sin iniciar",AI234)))</formula>
    </cfRule>
  </conditionalFormatting>
  <conditionalFormatting sqref="AR8:AR17 AR19 AR21 AR23:AR25 AR27:AR35 AR37:AR53 AR55 AR57 AR59:AR63 AR66:AR67 AR69 AR71:AR74 AR76 AR78:AR92 AR95 AR97:AR109 AR112 AR114:AR117 AR119:AR130 AR133 AR135 AR137:AR143 AR145:AR146 AR149:AR150 AR152 AR154:AR157 AR164:AR165 AR168:AR173 AR175:AR180 AR183 AR186 AR188 AR191:AR193 AR196 AR198:AR200 AR203:AR205 AR207:AR208 AR210:AR211 AR213:AR214 AR217:AR219 AR221:AR226 AR228:AR229 AR231:AR232 AR234:AR245 AR247 AR250 AR253 AR257 AR260:AR277">
    <cfRule type="containsText" dxfId="516" priority="836" operator="containsText" text="Avance satisfactorio">
      <formula>NOT(ISERROR(SEARCH("Avance satisfactorio",AR8)))</formula>
    </cfRule>
    <cfRule type="containsText" dxfId="515" priority="833" operator="containsText" text="No reporta avance en el periodo">
      <formula>NOT(ISERROR(SEARCH("No reporta avance en el periodo",AR8)))</formula>
    </cfRule>
    <cfRule type="containsText" dxfId="514" priority="834" operator="containsText" text="Avance insuficiente">
      <formula>NOT(ISERROR(SEARCH("Avance insuficiente",AR8)))</formula>
    </cfRule>
    <cfRule type="containsText" dxfId="513" priority="835" operator="containsText" text="Avance suficiente">
      <formula>NOT(ISERROR(SEARCH("Avance suficiente",AR8)))</formula>
    </cfRule>
  </conditionalFormatting>
  <conditionalFormatting sqref="AV8:AV17 AV19 AV21 AV23:AV25 AV27:AV35 AV37:AV53 AV55 AV57 AV59:AV63 AV66:AV67 AV69 AV71:AV74 AV76 AV78:AV92 AV95 AV97:AV109 AV112 AV114:AV117 AV119:AV130 AV133 AV135 AV137:AV143 AV145:AV146 AV149:AV150 AV152 AV154:AV157 AV164:AV165 AV168:AV173 AV175:AV180 AV183 AV186 AV188 AV191:AV193 AV196 AV198:AV200 AV203:AV205 AV207:AV208 AV210:AV211 AV213:AV214 AV217:AV219 AV221:AV226 AV228:AV229 AV231:AV232 AV234:AV245 AV247 AV250 AV253 AV257 AV260:AV277">
    <cfRule type="containsText" dxfId="512" priority="830" operator="containsText" text="Sin iniciar">
      <formula>NOT(ISERROR(SEARCH("Sin iniciar",AV8)))</formula>
    </cfRule>
    <cfRule type="containsText" dxfId="511" priority="831" operator="containsText" text="Terminado">
      <formula>NOT(ISERROR(SEARCH("Terminado",AV8)))</formula>
    </cfRule>
    <cfRule type="containsText" dxfId="510" priority="832" operator="containsText" text="En gestión">
      <formula>NOT(ISERROR(SEARCH("En gestión",AV8)))</formula>
    </cfRule>
  </conditionalFormatting>
  <conditionalFormatting sqref="BE8:BE17 BE19 BE21 BE23:BE25 BE27:BE35 BE37:BE53 BE55 BE57 BE59:BE63 BE66:BE67 BE69 BE71:BE74 BE76 BE78:BE92 BE95 BE97:BE109 BE112 BE114:BE117 BE119:BE130 BE133 BE135 BE137:BE143 BE145:BE146 BE149:BE150 BE152 BE154:BE157 BE164:BE165 BE168:BE173 BE175:BE180 BE183 BE186 BE188 BE191:BE193 BE196 BE198:BE200 BE203:BE205 BE207:BE208 BE210:BE211 BE213:BE214 BE217:BE219 BE221:BE226 BE228:BE229 BE231:BE232 BE234:BE245 BE247 BE250 BE253 BE257">
    <cfRule type="containsText" dxfId="509" priority="867" operator="containsText" text="Avance satisfactorio">
      <formula>NOT(ISERROR(SEARCH("Avance satisfactorio",BE8)))</formula>
    </cfRule>
    <cfRule type="containsText" dxfId="508" priority="866" operator="containsText" text="Avance suficiente">
      <formula>NOT(ISERROR(SEARCH("Avance suficiente",BE8)))</formula>
    </cfRule>
    <cfRule type="containsText" dxfId="507" priority="865" operator="containsText" text="Avance insuficiente">
      <formula>NOT(ISERROR(SEARCH("Avance insuficiente",BE8)))</formula>
    </cfRule>
  </conditionalFormatting>
  <conditionalFormatting sqref="BE8:BE17 BE23:BE25 BE19 BE21 BE27:BE35 BE37:BE53 BE55 BE57 BE59:BE63 BE66:BE67 BE69 BE71:BE74 BE76 BE78:BE92 BE95 BE97:BE109 BE112 BE114:BE117 BE119:BE130 BE133 BE135 BE137:BE143 BE145:BE146 BE149:BE150 BE152 BE154:BE157 BE164:BE165 BE168:BE173 BE175:BE180 BE183 BE186 BE188 BE191:BE193 BE196 BE198:BE200 BE203:BE205 BE207:BE208 BE210:BE211 BE213:BE214 BE217:BE219 BE221:BE226 BE228:BE229 BE231:BE232 BE234:BE245 BE247 BE250 BE253 BE257">
    <cfRule type="containsText" dxfId="506" priority="864" operator="containsText" text="No reporta avance en el periodo">
      <formula>NOT(ISERROR(SEARCH("No reporta avance en el periodo",BE8)))</formula>
    </cfRule>
  </conditionalFormatting>
  <conditionalFormatting sqref="BE12:BE13 BE17">
    <cfRule type="containsText" dxfId="505" priority="861" operator="containsText" text="Avance insuficiente">
      <formula>NOT(ISERROR(SEARCH("Avance insuficiente",BE12)))</formula>
    </cfRule>
    <cfRule type="containsText" dxfId="504" priority="863" operator="containsText" text="Avance satisfactorio">
      <formula>NOT(ISERROR(SEARCH("Avance satisfactorio",BE12)))</formula>
    </cfRule>
    <cfRule type="containsText" dxfId="503" priority="862" operator="containsText" text="Avance suficiente">
      <formula>NOT(ISERROR(SEARCH("Avance suficiente",BE12)))</formula>
    </cfRule>
    <cfRule type="containsText" dxfId="502" priority="860" operator="containsText" text="No reporta avance en el periodo">
      <formula>NOT(ISERROR(SEARCH("No reporta avance en el periodo",BE12)))</formula>
    </cfRule>
  </conditionalFormatting>
  <conditionalFormatting sqref="BE21">
    <cfRule type="containsText" dxfId="501" priority="868" operator="containsText" text="No reporta avance en el periodo">
      <formula>NOT(ISERROR(SEARCH("No reporta avance en el periodo",BE21)))</formula>
    </cfRule>
    <cfRule type="containsText" dxfId="500" priority="869" operator="containsText" text="Avance insuficiente">
      <formula>NOT(ISERROR(SEARCH("Avance insuficiente",BE21)))</formula>
    </cfRule>
    <cfRule type="containsText" dxfId="499" priority="870" operator="containsText" text="Avance suficiente">
      <formula>NOT(ISERROR(SEARCH("Avance suficiente",BE21)))</formula>
    </cfRule>
    <cfRule type="containsText" dxfId="498" priority="871" operator="containsText" text="Avance satisfactorio">
      <formula>NOT(ISERROR(SEARCH("Avance satisfactorio",BE21)))</formula>
    </cfRule>
  </conditionalFormatting>
  <conditionalFormatting sqref="BE23:BE24">
    <cfRule type="containsText" dxfId="497" priority="840" operator="containsText" text="No reporta avance en el periodo">
      <formula>NOT(ISERROR(SEARCH("No reporta avance en el periodo",BE23)))</formula>
    </cfRule>
    <cfRule type="containsText" dxfId="496" priority="842" operator="containsText" text="Avance suficiente">
      <formula>NOT(ISERROR(SEARCH("Avance suficiente",BE23)))</formula>
    </cfRule>
    <cfRule type="containsText" dxfId="495" priority="843" operator="containsText" text="Avance satisfactorio">
      <formula>NOT(ISERROR(SEARCH("Avance satisfactorio",BE23)))</formula>
    </cfRule>
    <cfRule type="containsText" dxfId="494" priority="841" operator="containsText" text="Avance insuficiente">
      <formula>NOT(ISERROR(SEARCH("Avance insuficiente",BE23)))</formula>
    </cfRule>
  </conditionalFormatting>
  <conditionalFormatting sqref="BE260:BE273">
    <cfRule type="containsText" dxfId="493" priority="858" operator="containsText" text="Avance suficiente">
      <formula>NOT(ISERROR(SEARCH("Avance suficiente",BE260)))</formula>
    </cfRule>
    <cfRule type="containsText" dxfId="492" priority="857" operator="containsText" text="Avance insuficiente">
      <formula>NOT(ISERROR(SEARCH("Avance insuficiente",BE260)))</formula>
    </cfRule>
    <cfRule type="containsText" dxfId="491" priority="856" operator="containsText" text="No reporta avance en el periodo">
      <formula>NOT(ISERROR(SEARCH("No reporta avance en el periodo",BE260)))</formula>
    </cfRule>
    <cfRule type="containsText" dxfId="490" priority="859" operator="containsText" text="Avance satisfactorio">
      <formula>NOT(ISERROR(SEARCH("Avance satisfactorio",BE260)))</formula>
    </cfRule>
  </conditionalFormatting>
  <conditionalFormatting sqref="BE262:BE269">
    <cfRule type="containsText" dxfId="489" priority="846" operator="containsText" text="Avance suficiente">
      <formula>NOT(ISERROR(SEARCH("Avance suficiente",BE262)))</formula>
    </cfRule>
    <cfRule type="containsText" dxfId="488" priority="844" operator="containsText" text="No reporta avance en el periodo">
      <formula>NOT(ISERROR(SEARCH("No reporta avance en el periodo",BE262)))</formula>
    </cfRule>
    <cfRule type="containsText" dxfId="487" priority="845" operator="containsText" text="Avance insuficiente">
      <formula>NOT(ISERROR(SEARCH("Avance insuficiente",BE262)))</formula>
    </cfRule>
    <cfRule type="containsText" dxfId="486" priority="847" operator="containsText" text="Avance satisfactorio">
      <formula>NOT(ISERROR(SEARCH("Avance satisfactorio",BE262)))</formula>
    </cfRule>
  </conditionalFormatting>
  <conditionalFormatting sqref="BE270:BE277">
    <cfRule type="containsText" dxfId="485" priority="852" operator="containsText" text="No reporta avance en el periodo">
      <formula>NOT(ISERROR(SEARCH("No reporta avance en el periodo",BE270)))</formula>
    </cfRule>
    <cfRule type="containsText" dxfId="484" priority="854" operator="containsText" text="Avance suficiente">
      <formula>NOT(ISERROR(SEARCH("Avance suficiente",BE270)))</formula>
    </cfRule>
    <cfRule type="containsText" dxfId="483" priority="855" operator="containsText" text="Avance satisfactorio">
      <formula>NOT(ISERROR(SEARCH("Avance satisfactorio",BE270)))</formula>
    </cfRule>
    <cfRule type="containsText" dxfId="482" priority="853" operator="containsText" text="Avance insuficiente">
      <formula>NOT(ISERROR(SEARCH("Avance insuficiente",BE270)))</formula>
    </cfRule>
  </conditionalFormatting>
  <conditionalFormatting sqref="BE274:BE277">
    <cfRule type="containsText" dxfId="481" priority="850" operator="containsText" text="Avance suficiente">
      <formula>NOT(ISERROR(SEARCH("Avance suficiente",BE274)))</formula>
    </cfRule>
    <cfRule type="containsText" dxfId="480" priority="848" operator="containsText" text="No reporta avance en el periodo">
      <formula>NOT(ISERROR(SEARCH("No reporta avance en el periodo",BE274)))</formula>
    </cfRule>
    <cfRule type="containsText" dxfId="479" priority="849" operator="containsText" text="Avance insuficiente">
      <formula>NOT(ISERROR(SEARCH("Avance insuficiente",BE274)))</formula>
    </cfRule>
    <cfRule type="containsText" dxfId="478" priority="851" operator="containsText" text="Avance satisfactorio">
      <formula>NOT(ISERROR(SEARCH("Avance satisfactorio",BE274)))</formula>
    </cfRule>
  </conditionalFormatting>
  <conditionalFormatting sqref="BI8:BI17 BI19 BI21 BI23:BI25 BI27:BI35 BI37:BI53 BI55 BI57 BI59:BI63 BI66:BI67 BI69 BI71:BI74 BI76 BI78:BI92 BI95 BI97:BI109 BI112 BI114:BI117 BI119:BI130 BI133 BI135 BI137:BI143 BI145:BI146 BI149:BI150 BI152 BI154:BI157 BI164:BI165 BI168:BI173 BI175:BI180 BI183 BI186 BI188 BI191:BI193 BI196 BI198:BI200 BI203:BI205 BI207:BI208 BI210:BI211 BI213:BI214 BI217:BI219 BI221:BI226 BI228:BI229 BI231:BI232 BI234:BI245 BI247 BI250 BI253 BI257 BI260:BI277">
    <cfRule type="containsText" dxfId="477" priority="839" operator="containsText" text="En gestión">
      <formula>NOT(ISERROR(SEARCH("En gestión",BI8)))</formula>
    </cfRule>
    <cfRule type="containsText" dxfId="476" priority="837" operator="containsText" text="Sin iniciar">
      <formula>NOT(ISERROR(SEARCH("Sin iniciar",BI8)))</formula>
    </cfRule>
    <cfRule type="containsText" dxfId="475" priority="838" operator="containsText" text="Terminado">
      <formula>NOT(ISERROR(SEARCH("Terminado",BI8)))</formula>
    </cfRule>
  </conditionalFormatting>
  <conditionalFormatting sqref="BR8:BR17">
    <cfRule type="containsText" dxfId="474" priority="93" operator="containsText" text="No reporta avance en el periodo">
      <formula>NOT(ISERROR(SEARCH("No reporta avance en el periodo",BR8)))</formula>
    </cfRule>
    <cfRule type="containsText" dxfId="473" priority="94" operator="containsText" text="Avance insuficiente">
      <formula>NOT(ISERROR(SEARCH("Avance insuficiente",BR8)))</formula>
    </cfRule>
    <cfRule type="containsText" dxfId="472" priority="95" operator="containsText" text="Avance suficiente">
      <formula>NOT(ISERROR(SEARCH("Avance suficiente",BR8)))</formula>
    </cfRule>
    <cfRule type="containsText" dxfId="471" priority="96" operator="containsText" text="Avance satisfactorio">
      <formula>NOT(ISERROR(SEARCH("Avance satisfactorio",BR8)))</formula>
    </cfRule>
  </conditionalFormatting>
  <conditionalFormatting sqref="BR19 BR21">
    <cfRule type="containsText" dxfId="470" priority="793" operator="containsText" text="Avance suficiente">
      <formula>NOT(ISERROR(SEARCH("Avance suficiente",BR19)))</formula>
    </cfRule>
    <cfRule type="containsText" dxfId="469" priority="794" operator="containsText" text="Avance satisfactorio">
      <formula>NOT(ISERROR(SEARCH("Avance satisfactorio",BR19)))</formula>
    </cfRule>
    <cfRule type="containsText" dxfId="468" priority="792" operator="containsText" text="Avance insuficiente">
      <formula>NOT(ISERROR(SEARCH("Avance insuficiente",BR19)))</formula>
    </cfRule>
    <cfRule type="containsText" dxfId="467" priority="791" operator="containsText" text="No reporta avance en el periodo">
      <formula>NOT(ISERROR(SEARCH("No reporta avance en el periodo",BR19)))</formula>
    </cfRule>
  </conditionalFormatting>
  <conditionalFormatting sqref="BR23:BR25">
    <cfRule type="containsText" dxfId="466" priority="89" operator="containsText" text="No reporta avance en el periodo">
      <formula>NOT(ISERROR(SEARCH("No reporta avance en el periodo",BR23)))</formula>
    </cfRule>
    <cfRule type="containsText" dxfId="465" priority="92" operator="containsText" text="Avance satisfactorio">
      <formula>NOT(ISERROR(SEARCH("Avance satisfactorio",BR23)))</formula>
    </cfRule>
    <cfRule type="containsText" dxfId="464" priority="91" operator="containsText" text="Avance suficiente">
      <formula>NOT(ISERROR(SEARCH("Avance suficiente",BR23)))</formula>
    </cfRule>
    <cfRule type="containsText" dxfId="463" priority="90" operator="containsText" text="Avance insuficiente">
      <formula>NOT(ISERROR(SEARCH("Avance insuficiente",BR23)))</formula>
    </cfRule>
  </conditionalFormatting>
  <conditionalFormatting sqref="BR27:BR35">
    <cfRule type="containsText" dxfId="462" priority="86" operator="containsText" text="Avance insuficiente">
      <formula>NOT(ISERROR(SEARCH("Avance insuficiente",BR27)))</formula>
    </cfRule>
    <cfRule type="containsText" dxfId="461" priority="87" operator="containsText" text="Avance suficiente">
      <formula>NOT(ISERROR(SEARCH("Avance suficiente",BR27)))</formula>
    </cfRule>
    <cfRule type="containsText" dxfId="460" priority="85" operator="containsText" text="No reporta avance en el periodo">
      <formula>NOT(ISERROR(SEARCH("No reporta avance en el periodo",BR27)))</formula>
    </cfRule>
    <cfRule type="containsText" dxfId="459" priority="88" operator="containsText" text="Avance satisfactorio">
      <formula>NOT(ISERROR(SEARCH("Avance satisfactorio",BR27)))</formula>
    </cfRule>
  </conditionalFormatting>
  <conditionalFormatting sqref="BR37:BR53">
    <cfRule type="containsText" dxfId="458" priority="742" operator="containsText" text="No reporta avance en el periodo">
      <formula>NOT(ISERROR(SEARCH("No reporta avance en el periodo",BR37)))</formula>
    </cfRule>
    <cfRule type="containsText" dxfId="457" priority="743" operator="containsText" text="Avance insuficiente">
      <formula>NOT(ISERROR(SEARCH("Avance insuficiente",BR37)))</formula>
    </cfRule>
    <cfRule type="containsText" dxfId="456" priority="745" operator="containsText" text="Avance satisfactorio">
      <formula>NOT(ISERROR(SEARCH("Avance satisfactorio",BR37)))</formula>
    </cfRule>
    <cfRule type="containsText" dxfId="455" priority="744" operator="containsText" text="Avance suficiente">
      <formula>NOT(ISERROR(SEARCH("Avance suficiente",BR37)))</formula>
    </cfRule>
  </conditionalFormatting>
  <conditionalFormatting sqref="BR55">
    <cfRule type="containsText" dxfId="454" priority="735" operator="containsText" text="No reporta avance en el periodo">
      <formula>NOT(ISERROR(SEARCH("No reporta avance en el periodo",BR55)))</formula>
    </cfRule>
    <cfRule type="containsText" dxfId="453" priority="736" operator="containsText" text="Avance insuficiente">
      <formula>NOT(ISERROR(SEARCH("Avance insuficiente",BR55)))</formula>
    </cfRule>
    <cfRule type="containsText" dxfId="452" priority="737" operator="containsText" text="Avance suficiente">
      <formula>NOT(ISERROR(SEARCH("Avance suficiente",BR55)))</formula>
    </cfRule>
    <cfRule type="containsText" dxfId="451" priority="738" operator="containsText" text="Avance satisfactorio">
      <formula>NOT(ISERROR(SEARCH("Avance satisfactorio",BR55)))</formula>
    </cfRule>
  </conditionalFormatting>
  <conditionalFormatting sqref="BR57">
    <cfRule type="containsText" dxfId="450" priority="731" operator="containsText" text="Avance satisfactorio">
      <formula>NOT(ISERROR(SEARCH("Avance satisfactorio",BR57)))</formula>
    </cfRule>
    <cfRule type="containsText" dxfId="449" priority="730" operator="containsText" text="Avance suficiente">
      <formula>NOT(ISERROR(SEARCH("Avance suficiente",BR57)))</formula>
    </cfRule>
    <cfRule type="containsText" dxfId="448" priority="729" operator="containsText" text="Avance insuficiente">
      <formula>NOT(ISERROR(SEARCH("Avance insuficiente",BR57)))</formula>
    </cfRule>
    <cfRule type="containsText" dxfId="447" priority="728" operator="containsText" text="No reporta avance en el periodo">
      <formula>NOT(ISERROR(SEARCH("No reporta avance en el periodo",BR57)))</formula>
    </cfRule>
  </conditionalFormatting>
  <conditionalFormatting sqref="BR59:BR63">
    <cfRule type="containsText" dxfId="446" priority="84" operator="containsText" text="Avance satisfactorio">
      <formula>NOT(ISERROR(SEARCH("Avance satisfactorio",BR59)))</formula>
    </cfRule>
    <cfRule type="containsText" dxfId="445" priority="83" operator="containsText" text="Avance suficiente">
      <formula>NOT(ISERROR(SEARCH("Avance suficiente",BR59)))</formula>
    </cfRule>
    <cfRule type="containsText" dxfId="444" priority="82" operator="containsText" text="Avance insuficiente">
      <formula>NOT(ISERROR(SEARCH("Avance insuficiente",BR59)))</formula>
    </cfRule>
    <cfRule type="containsText" dxfId="443" priority="81" operator="containsText" text="No reporta avance en el periodo">
      <formula>NOT(ISERROR(SEARCH("No reporta avance en el periodo",BR59)))</formula>
    </cfRule>
  </conditionalFormatting>
  <conditionalFormatting sqref="BR66:BR67">
    <cfRule type="containsText" dxfId="442" priority="699" operator="containsText" text="Avance satisfactorio">
      <formula>NOT(ISERROR(SEARCH("Avance satisfactorio",BR66)))</formula>
    </cfRule>
    <cfRule type="containsText" dxfId="441" priority="697" operator="containsText" text="Avance insuficiente">
      <formula>NOT(ISERROR(SEARCH("Avance insuficiente",BR66)))</formula>
    </cfRule>
    <cfRule type="containsText" dxfId="440" priority="696" operator="containsText" text="No reporta avance en el periodo">
      <formula>NOT(ISERROR(SEARCH("No reporta avance en el periodo",BR66)))</formula>
    </cfRule>
    <cfRule type="containsText" dxfId="439" priority="698" operator="containsText" text="Avance suficiente">
      <formula>NOT(ISERROR(SEARCH("Avance suficiente",BR66)))</formula>
    </cfRule>
  </conditionalFormatting>
  <conditionalFormatting sqref="BR69">
    <cfRule type="containsText" dxfId="438" priority="689" operator="containsText" text="No reporta avance en el periodo">
      <formula>NOT(ISERROR(SEARCH("No reporta avance en el periodo",BR69)))</formula>
    </cfRule>
    <cfRule type="containsText" dxfId="437" priority="690" operator="containsText" text="Avance insuficiente">
      <formula>NOT(ISERROR(SEARCH("Avance insuficiente",BR69)))</formula>
    </cfRule>
    <cfRule type="containsText" dxfId="436" priority="691" operator="containsText" text="Avance suficiente">
      <formula>NOT(ISERROR(SEARCH("Avance suficiente",BR69)))</formula>
    </cfRule>
    <cfRule type="containsText" dxfId="435" priority="692" operator="containsText" text="Avance satisfactorio">
      <formula>NOT(ISERROR(SEARCH("Avance satisfactorio",BR69)))</formula>
    </cfRule>
  </conditionalFormatting>
  <conditionalFormatting sqref="BR71:BR74">
    <cfRule type="containsText" dxfId="434" priority="675" operator="containsText" text="No reporta avance en el periodo">
      <formula>NOT(ISERROR(SEARCH("No reporta avance en el periodo",BR71)))</formula>
    </cfRule>
    <cfRule type="containsText" dxfId="433" priority="676" operator="containsText" text="Avance insuficiente">
      <formula>NOT(ISERROR(SEARCH("Avance insuficiente",BR71)))</formula>
    </cfRule>
    <cfRule type="containsText" dxfId="432" priority="677" operator="containsText" text="Avance suficiente">
      <formula>NOT(ISERROR(SEARCH("Avance suficiente",BR71)))</formula>
    </cfRule>
    <cfRule type="containsText" dxfId="431" priority="678" operator="containsText" text="Avance satisfactorio">
      <formula>NOT(ISERROR(SEARCH("Avance satisfactorio",BR71)))</formula>
    </cfRule>
  </conditionalFormatting>
  <conditionalFormatting sqref="BR76">
    <cfRule type="containsText" dxfId="430" priority="668" operator="containsText" text="No reporta avance en el periodo">
      <formula>NOT(ISERROR(SEARCH("No reporta avance en el periodo",BR76)))</formula>
    </cfRule>
    <cfRule type="containsText" dxfId="429" priority="669" operator="containsText" text="Avance insuficiente">
      <formula>NOT(ISERROR(SEARCH("Avance insuficiente",BR76)))</formula>
    </cfRule>
    <cfRule type="containsText" dxfId="428" priority="670" operator="containsText" text="Avance suficiente">
      <formula>NOT(ISERROR(SEARCH("Avance suficiente",BR76)))</formula>
    </cfRule>
    <cfRule type="containsText" dxfId="427" priority="671" operator="containsText" text="Avance satisfactorio">
      <formula>NOT(ISERROR(SEARCH("Avance satisfactorio",BR76)))</formula>
    </cfRule>
  </conditionalFormatting>
  <conditionalFormatting sqref="BR78:BR92">
    <cfRule type="containsText" dxfId="426" priority="77" operator="containsText" text="No reporta avance en el periodo">
      <formula>NOT(ISERROR(SEARCH("No reporta avance en el periodo",BR78)))</formula>
    </cfRule>
    <cfRule type="containsText" dxfId="425" priority="78" operator="containsText" text="Avance insuficiente">
      <formula>NOT(ISERROR(SEARCH("Avance insuficiente",BR78)))</formula>
    </cfRule>
    <cfRule type="containsText" dxfId="424" priority="79" operator="containsText" text="Avance suficiente">
      <formula>NOT(ISERROR(SEARCH("Avance suficiente",BR78)))</formula>
    </cfRule>
    <cfRule type="containsText" dxfId="423" priority="80" operator="containsText" text="Avance satisfactorio">
      <formula>NOT(ISERROR(SEARCH("Avance satisfactorio",BR78)))</formula>
    </cfRule>
  </conditionalFormatting>
  <conditionalFormatting sqref="BR95">
    <cfRule type="containsText" dxfId="422" priority="633" operator="containsText" text="No reporta avance en el periodo">
      <formula>NOT(ISERROR(SEARCH("No reporta avance en el periodo",BR95)))</formula>
    </cfRule>
    <cfRule type="containsText" dxfId="421" priority="634" operator="containsText" text="Avance insuficiente">
      <formula>NOT(ISERROR(SEARCH("Avance insuficiente",BR95)))</formula>
    </cfRule>
    <cfRule type="containsText" dxfId="420" priority="635" operator="containsText" text="Avance suficiente">
      <formula>NOT(ISERROR(SEARCH("Avance suficiente",BR95)))</formula>
    </cfRule>
    <cfRule type="containsText" dxfId="419" priority="636" operator="containsText" text="Avance satisfactorio">
      <formula>NOT(ISERROR(SEARCH("Avance satisfactorio",BR95)))</formula>
    </cfRule>
  </conditionalFormatting>
  <conditionalFormatting sqref="BR97:BR109">
    <cfRule type="containsText" dxfId="418" priority="72" operator="containsText" text="Avance satisfactorio">
      <formula>NOT(ISERROR(SEARCH("Avance satisfactorio",BR97)))</formula>
    </cfRule>
    <cfRule type="containsText" dxfId="417" priority="71" operator="containsText" text="Avance suficiente">
      <formula>NOT(ISERROR(SEARCH("Avance suficiente",BR97)))</formula>
    </cfRule>
    <cfRule type="containsText" dxfId="416" priority="69" operator="containsText" text="No reporta avance en el periodo">
      <formula>NOT(ISERROR(SEARCH("No reporta avance en el periodo",BR97)))</formula>
    </cfRule>
    <cfRule type="containsText" dxfId="415" priority="70" operator="containsText" text="Avance insuficiente">
      <formula>NOT(ISERROR(SEARCH("Avance insuficiente",BR97)))</formula>
    </cfRule>
  </conditionalFormatting>
  <conditionalFormatting sqref="BR112">
    <cfRule type="containsText" dxfId="414" priority="600" operator="containsText" text="Avance suficiente">
      <formula>NOT(ISERROR(SEARCH("Avance suficiente",BR112)))</formula>
    </cfRule>
    <cfRule type="containsText" dxfId="413" priority="599" operator="containsText" text="Avance insuficiente">
      <formula>NOT(ISERROR(SEARCH("Avance insuficiente",BR112)))</formula>
    </cfRule>
    <cfRule type="containsText" dxfId="412" priority="598" operator="containsText" text="No reporta avance en el periodo">
      <formula>NOT(ISERROR(SEARCH("No reporta avance en el periodo",BR112)))</formula>
    </cfRule>
    <cfRule type="containsText" dxfId="411" priority="604" operator="containsText" text="Avance suficiente">
      <formula>NOT(ISERROR(SEARCH("Avance suficiente",BR112)))</formula>
    </cfRule>
    <cfRule type="containsText" dxfId="410" priority="605" operator="containsText" text="Avance satisfactorio">
      <formula>NOT(ISERROR(SEARCH("Avance satisfactorio",BR112)))</formula>
    </cfRule>
    <cfRule type="containsText" dxfId="409" priority="602" operator="containsText" text="No reporta avance en el periodo">
      <formula>NOT(ISERROR(SEARCH("No reporta avance en el periodo",BR112)))</formula>
    </cfRule>
    <cfRule type="containsText" dxfId="408" priority="603" operator="containsText" text="Avance insuficiente">
      <formula>NOT(ISERROR(SEARCH("Avance insuficiente",BR112)))</formula>
    </cfRule>
    <cfRule type="containsText" dxfId="407" priority="601" operator="containsText" text="Avance satisfactorio">
      <formula>NOT(ISERROR(SEARCH("Avance satisfactorio",BR112)))</formula>
    </cfRule>
  </conditionalFormatting>
  <conditionalFormatting sqref="BR114:BR117">
    <cfRule type="containsText" dxfId="406" priority="581" operator="containsText" text="Avance insuficiente">
      <formula>NOT(ISERROR(SEARCH("Avance insuficiente",BR114)))</formula>
    </cfRule>
    <cfRule type="containsText" dxfId="405" priority="582" operator="containsText" text="Avance suficiente">
      <formula>NOT(ISERROR(SEARCH("Avance suficiente",BR114)))</formula>
    </cfRule>
    <cfRule type="containsText" dxfId="404" priority="583" operator="containsText" text="Avance satisfactorio">
      <formula>NOT(ISERROR(SEARCH("Avance satisfactorio",BR114)))</formula>
    </cfRule>
    <cfRule type="containsText" dxfId="403" priority="580" operator="containsText" text="No reporta avance en el periodo">
      <formula>NOT(ISERROR(SEARCH("No reporta avance en el periodo",BR114)))</formula>
    </cfRule>
  </conditionalFormatting>
  <conditionalFormatting sqref="BR119:BR130">
    <cfRule type="containsText" dxfId="402" priority="52" operator="containsText" text="Avance satisfactorio">
      <formula>NOT(ISERROR(SEARCH("Avance satisfactorio",BR119)))</formula>
    </cfRule>
    <cfRule type="containsText" dxfId="401" priority="51" operator="containsText" text="Avance suficiente">
      <formula>NOT(ISERROR(SEARCH("Avance suficiente",BR119)))</formula>
    </cfRule>
    <cfRule type="containsText" dxfId="400" priority="50" operator="containsText" text="Avance insuficiente">
      <formula>NOT(ISERROR(SEARCH("Avance insuficiente",BR119)))</formula>
    </cfRule>
    <cfRule type="containsText" dxfId="399" priority="49" operator="containsText" text="No reporta avance en el periodo">
      <formula>NOT(ISERROR(SEARCH("No reporta avance en el periodo",BR119)))</formula>
    </cfRule>
  </conditionalFormatting>
  <conditionalFormatting sqref="BR133">
    <cfRule type="containsText" dxfId="398" priority="562" operator="containsText" text="Avance satisfactorio">
      <formula>NOT(ISERROR(SEARCH("Avance satisfactorio",BR133)))</formula>
    </cfRule>
    <cfRule type="containsText" dxfId="397" priority="561" operator="containsText" text="Avance suficiente">
      <formula>NOT(ISERROR(SEARCH("Avance suficiente",BR133)))</formula>
    </cfRule>
    <cfRule type="containsText" dxfId="396" priority="560" operator="containsText" text="Avance insuficiente">
      <formula>NOT(ISERROR(SEARCH("Avance insuficiente",BR133)))</formula>
    </cfRule>
    <cfRule type="containsText" dxfId="395" priority="559" operator="containsText" text="No reporta avance en el periodo">
      <formula>NOT(ISERROR(SEARCH("No reporta avance en el periodo",BR133)))</formula>
    </cfRule>
  </conditionalFormatting>
  <conditionalFormatting sqref="BR135">
    <cfRule type="containsText" dxfId="394" priority="554" operator="containsText" text="Avance suficiente">
      <formula>NOT(ISERROR(SEARCH("Avance suficiente",BR135)))</formula>
    </cfRule>
    <cfRule type="containsText" dxfId="393" priority="555" operator="containsText" text="Avance satisfactorio">
      <formula>NOT(ISERROR(SEARCH("Avance satisfactorio",BR135)))</formula>
    </cfRule>
    <cfRule type="containsText" dxfId="392" priority="552" operator="containsText" text="No reporta avance en el periodo">
      <formula>NOT(ISERROR(SEARCH("No reporta avance en el periodo",BR135)))</formula>
    </cfRule>
    <cfRule type="containsText" dxfId="391" priority="553" operator="containsText" text="Avance insuficiente">
      <formula>NOT(ISERROR(SEARCH("Avance insuficiente",BR135)))</formula>
    </cfRule>
  </conditionalFormatting>
  <conditionalFormatting sqref="BR137:BR143">
    <cfRule type="containsText" dxfId="390" priority="43" operator="containsText" text="Avance suficiente">
      <formula>NOT(ISERROR(SEARCH("Avance suficiente",BR137)))</formula>
    </cfRule>
    <cfRule type="containsText" dxfId="389" priority="41" operator="containsText" text="No reporta avance en el periodo">
      <formula>NOT(ISERROR(SEARCH("No reporta avance en el periodo",BR137)))</formula>
    </cfRule>
    <cfRule type="containsText" dxfId="388" priority="42" operator="containsText" text="Avance insuficiente">
      <formula>NOT(ISERROR(SEARCH("Avance insuficiente",BR137)))</formula>
    </cfRule>
    <cfRule type="containsText" dxfId="387" priority="44" operator="containsText" text="Avance satisfactorio">
      <formula>NOT(ISERROR(SEARCH("Avance satisfactorio",BR137)))</formula>
    </cfRule>
  </conditionalFormatting>
  <conditionalFormatting sqref="BR145:BR146">
    <cfRule type="containsText" dxfId="386" priority="40" operator="containsText" text="Avance satisfactorio">
      <formula>NOT(ISERROR(SEARCH("Avance satisfactorio",BR145)))</formula>
    </cfRule>
    <cfRule type="containsText" dxfId="385" priority="39" operator="containsText" text="Avance suficiente">
      <formula>NOT(ISERROR(SEARCH("Avance suficiente",BR145)))</formula>
    </cfRule>
    <cfRule type="containsText" dxfId="384" priority="38" operator="containsText" text="Avance insuficiente">
      <formula>NOT(ISERROR(SEARCH("Avance insuficiente",BR145)))</formula>
    </cfRule>
    <cfRule type="containsText" dxfId="383" priority="37" operator="containsText" text="No reporta avance en el periodo">
      <formula>NOT(ISERROR(SEARCH("No reporta avance en el periodo",BR145)))</formula>
    </cfRule>
  </conditionalFormatting>
  <conditionalFormatting sqref="BR149:BR150">
    <cfRule type="containsText" dxfId="382" priority="512" operator="containsText" text="Avance suficiente">
      <formula>NOT(ISERROR(SEARCH("Avance suficiente",BR149)))</formula>
    </cfRule>
    <cfRule type="containsText" dxfId="381" priority="510" operator="containsText" text="No reporta avance en el periodo">
      <formula>NOT(ISERROR(SEARCH("No reporta avance en el periodo",BR149)))</formula>
    </cfRule>
    <cfRule type="containsText" dxfId="380" priority="511" operator="containsText" text="Avance insuficiente">
      <formula>NOT(ISERROR(SEARCH("Avance insuficiente",BR149)))</formula>
    </cfRule>
    <cfRule type="containsText" dxfId="379" priority="513" operator="containsText" text="Avance satisfactorio">
      <formula>NOT(ISERROR(SEARCH("Avance satisfactorio",BR149)))</formula>
    </cfRule>
  </conditionalFormatting>
  <conditionalFormatting sqref="BR152">
    <cfRule type="containsText" dxfId="378" priority="504" operator="containsText" text="Avance insuficiente">
      <formula>NOT(ISERROR(SEARCH("Avance insuficiente",BR152)))</formula>
    </cfRule>
    <cfRule type="containsText" dxfId="377" priority="503" operator="containsText" text="No reporta avance en el periodo">
      <formula>NOT(ISERROR(SEARCH("No reporta avance en el periodo",BR152)))</formula>
    </cfRule>
    <cfRule type="containsText" dxfId="376" priority="505" operator="containsText" text="Avance suficiente">
      <formula>NOT(ISERROR(SEARCH("Avance suficiente",BR152)))</formula>
    </cfRule>
    <cfRule type="containsText" dxfId="375" priority="506" operator="containsText" text="Avance satisfactorio">
      <formula>NOT(ISERROR(SEARCH("Avance satisfactorio",BR152)))</formula>
    </cfRule>
  </conditionalFormatting>
  <conditionalFormatting sqref="BR154:BR157">
    <cfRule type="containsText" dxfId="374" priority="5" operator="containsText" text="No reporta avance en el periodo">
      <formula>NOT(ISERROR(SEARCH("No reporta avance en el periodo",BR154)))</formula>
    </cfRule>
    <cfRule type="containsText" dxfId="373" priority="6" operator="containsText" text="Avance insuficiente">
      <formula>NOT(ISERROR(SEARCH("Avance insuficiente",BR154)))</formula>
    </cfRule>
    <cfRule type="containsText" dxfId="372" priority="7" operator="containsText" text="Avance suficiente">
      <formula>NOT(ISERROR(SEARCH("Avance suficiente",BR154)))</formula>
    </cfRule>
    <cfRule type="containsText" dxfId="371" priority="8" operator="containsText" text="Avance satisfactorio">
      <formula>NOT(ISERROR(SEARCH("Avance satisfactorio",BR154)))</formula>
    </cfRule>
  </conditionalFormatting>
  <conditionalFormatting sqref="BR164:BR165">
    <cfRule type="containsText" dxfId="370" priority="33" operator="containsText" text="No reporta avance en el periodo">
      <formula>NOT(ISERROR(SEARCH("No reporta avance en el periodo",BR164)))</formula>
    </cfRule>
    <cfRule type="containsText" dxfId="369" priority="34" operator="containsText" text="Avance insuficiente">
      <formula>NOT(ISERROR(SEARCH("Avance insuficiente",BR164)))</formula>
    </cfRule>
    <cfRule type="containsText" dxfId="368" priority="35" operator="containsText" text="Avance suficiente">
      <formula>NOT(ISERROR(SEARCH("Avance suficiente",BR164)))</formula>
    </cfRule>
    <cfRule type="containsText" dxfId="367" priority="36" operator="containsText" text="Avance satisfactorio">
      <formula>NOT(ISERROR(SEARCH("Avance satisfactorio",BR164)))</formula>
    </cfRule>
  </conditionalFormatting>
  <conditionalFormatting sqref="BR168:BR173">
    <cfRule type="containsText" dxfId="366" priority="460" operator="containsText" text="Avance satisfactorio">
      <formula>NOT(ISERROR(SEARCH("Avance satisfactorio",BR168)))</formula>
    </cfRule>
    <cfRule type="containsText" dxfId="365" priority="459" operator="containsText" text="Avance suficiente">
      <formula>NOT(ISERROR(SEARCH("Avance suficiente",BR168)))</formula>
    </cfRule>
    <cfRule type="containsText" dxfId="364" priority="458" operator="containsText" text="Avance insuficiente">
      <formula>NOT(ISERROR(SEARCH("Avance insuficiente",BR168)))</formula>
    </cfRule>
    <cfRule type="containsText" dxfId="363" priority="457" operator="containsText" text="No reporta avance en el periodo">
      <formula>NOT(ISERROR(SEARCH("No reporta avance en el periodo",BR168)))</formula>
    </cfRule>
  </conditionalFormatting>
  <conditionalFormatting sqref="BR175:BR180">
    <cfRule type="containsText" dxfId="362" priority="2" operator="containsText" text="Avance insuficiente">
      <formula>NOT(ISERROR(SEARCH("Avance insuficiente",BR175)))</formula>
    </cfRule>
    <cfRule type="containsText" dxfId="361" priority="3" operator="containsText" text="Avance suficiente">
      <formula>NOT(ISERROR(SEARCH("Avance suficiente",BR175)))</formula>
    </cfRule>
    <cfRule type="containsText" dxfId="360" priority="4" operator="containsText" text="Avance satisfactorio">
      <formula>NOT(ISERROR(SEARCH("Avance satisfactorio",BR175)))</formula>
    </cfRule>
    <cfRule type="containsText" dxfId="359" priority="1" operator="containsText" text="No reporta avance en el periodo">
      <formula>NOT(ISERROR(SEARCH("No reporta avance en el periodo",BR175)))</formula>
    </cfRule>
  </conditionalFormatting>
  <conditionalFormatting sqref="BR183">
    <cfRule type="containsText" dxfId="358" priority="432" operator="containsText" text="Avance satisfactorio">
      <formula>NOT(ISERROR(SEARCH("Avance satisfactorio",BR183)))</formula>
    </cfRule>
    <cfRule type="containsText" dxfId="357" priority="429" operator="containsText" text="No reporta avance en el periodo">
      <formula>NOT(ISERROR(SEARCH("No reporta avance en el periodo",BR183)))</formula>
    </cfRule>
    <cfRule type="containsText" dxfId="356" priority="430" operator="containsText" text="Avance insuficiente">
      <formula>NOT(ISERROR(SEARCH("Avance insuficiente",BR183)))</formula>
    </cfRule>
    <cfRule type="containsText" dxfId="355" priority="431" operator="containsText" text="Avance suficiente">
      <formula>NOT(ISERROR(SEARCH("Avance suficiente",BR183)))</formula>
    </cfRule>
  </conditionalFormatting>
  <conditionalFormatting sqref="BR186">
    <cfRule type="containsText" dxfId="354" priority="422" operator="containsText" text="No reporta avance en el periodo">
      <formula>NOT(ISERROR(SEARCH("No reporta avance en el periodo",BR186)))</formula>
    </cfRule>
    <cfRule type="containsText" dxfId="353" priority="423" operator="containsText" text="Avance insuficiente">
      <formula>NOT(ISERROR(SEARCH("Avance insuficiente",BR186)))</formula>
    </cfRule>
    <cfRule type="containsText" dxfId="352" priority="424" operator="containsText" text="Avance suficiente">
      <formula>NOT(ISERROR(SEARCH("Avance suficiente",BR186)))</formula>
    </cfRule>
    <cfRule type="containsText" dxfId="351" priority="425" operator="containsText" text="Avance satisfactorio">
      <formula>NOT(ISERROR(SEARCH("Avance satisfactorio",BR186)))</formula>
    </cfRule>
  </conditionalFormatting>
  <conditionalFormatting sqref="BR188">
    <cfRule type="containsText" dxfId="350" priority="415" operator="containsText" text="No reporta avance en el periodo">
      <formula>NOT(ISERROR(SEARCH("No reporta avance en el periodo",BR188)))</formula>
    </cfRule>
    <cfRule type="containsText" dxfId="349" priority="418" operator="containsText" text="Avance satisfactorio">
      <formula>NOT(ISERROR(SEARCH("Avance satisfactorio",BR188)))</formula>
    </cfRule>
    <cfRule type="containsText" dxfId="348" priority="417" operator="containsText" text="Avance suficiente">
      <formula>NOT(ISERROR(SEARCH("Avance suficiente",BR188)))</formula>
    </cfRule>
    <cfRule type="containsText" dxfId="347" priority="416" operator="containsText" text="Avance insuficiente">
      <formula>NOT(ISERROR(SEARCH("Avance insuficiente",BR188)))</formula>
    </cfRule>
  </conditionalFormatting>
  <conditionalFormatting sqref="BR191:BR193">
    <cfRule type="containsText" dxfId="346" priority="29" operator="containsText" text="No reporta avance en el periodo">
      <formula>NOT(ISERROR(SEARCH("No reporta avance en el periodo",BR191)))</formula>
    </cfRule>
    <cfRule type="containsText" dxfId="345" priority="30" operator="containsText" text="Avance insuficiente">
      <formula>NOT(ISERROR(SEARCH("Avance insuficiente",BR191)))</formula>
    </cfRule>
    <cfRule type="containsText" dxfId="344" priority="31" operator="containsText" text="Avance suficiente">
      <formula>NOT(ISERROR(SEARCH("Avance suficiente",BR191)))</formula>
    </cfRule>
    <cfRule type="containsText" dxfId="343" priority="32" operator="containsText" text="Avance satisfactorio">
      <formula>NOT(ISERROR(SEARCH("Avance satisfactorio",BR191)))</formula>
    </cfRule>
  </conditionalFormatting>
  <conditionalFormatting sqref="BR196">
    <cfRule type="containsText" dxfId="342" priority="390" operator="containsText" text="Avance satisfactorio">
      <formula>NOT(ISERROR(SEARCH("Avance satisfactorio",BR196)))</formula>
    </cfRule>
    <cfRule type="containsText" dxfId="341" priority="388" operator="containsText" text="Avance insuficiente">
      <formula>NOT(ISERROR(SEARCH("Avance insuficiente",BR196)))</formula>
    </cfRule>
    <cfRule type="containsText" dxfId="340" priority="387" operator="containsText" text="No reporta avance en el periodo">
      <formula>NOT(ISERROR(SEARCH("No reporta avance en el periodo",BR196)))</formula>
    </cfRule>
    <cfRule type="containsText" dxfId="339" priority="389" operator="containsText" text="Avance suficiente">
      <formula>NOT(ISERROR(SEARCH("Avance suficiente",BR196)))</formula>
    </cfRule>
  </conditionalFormatting>
  <conditionalFormatting sqref="BR198:BR200">
    <cfRule type="containsText" dxfId="338" priority="26" operator="containsText" text="Avance insuficiente">
      <formula>NOT(ISERROR(SEARCH("Avance insuficiente",BR198)))</formula>
    </cfRule>
    <cfRule type="containsText" dxfId="337" priority="27" operator="containsText" text="Avance suficiente">
      <formula>NOT(ISERROR(SEARCH("Avance suficiente",BR198)))</formula>
    </cfRule>
    <cfRule type="containsText" dxfId="336" priority="25" operator="containsText" text="No reporta avance en el periodo">
      <formula>NOT(ISERROR(SEARCH("No reporta avance en el periodo",BR198)))</formula>
    </cfRule>
    <cfRule type="containsText" dxfId="335" priority="28" operator="containsText" text="Avance satisfactorio">
      <formula>NOT(ISERROR(SEARCH("Avance satisfactorio",BR198)))</formula>
    </cfRule>
  </conditionalFormatting>
  <conditionalFormatting sqref="BR203:BR205">
    <cfRule type="containsText" dxfId="334" priority="23" operator="containsText" text="Avance suficiente">
      <formula>NOT(ISERROR(SEARCH("Avance suficiente",BR203)))</formula>
    </cfRule>
    <cfRule type="containsText" dxfId="333" priority="21" operator="containsText" text="No reporta avance en el periodo">
      <formula>NOT(ISERROR(SEARCH("No reporta avance en el periodo",BR203)))</formula>
    </cfRule>
    <cfRule type="containsText" dxfId="332" priority="22" operator="containsText" text="Avance insuficiente">
      <formula>NOT(ISERROR(SEARCH("Avance insuficiente",BR203)))</formula>
    </cfRule>
    <cfRule type="containsText" dxfId="331" priority="24" operator="containsText" text="Avance satisfactorio">
      <formula>NOT(ISERROR(SEARCH("Avance satisfactorio",BR203)))</formula>
    </cfRule>
  </conditionalFormatting>
  <conditionalFormatting sqref="BR207:BR208">
    <cfRule type="containsText" dxfId="330" priority="17" operator="containsText" text="No reporta avance en el periodo">
      <formula>NOT(ISERROR(SEARCH("No reporta avance en el periodo",BR207)))</formula>
    </cfRule>
    <cfRule type="containsText" dxfId="329" priority="19" operator="containsText" text="Avance suficiente">
      <formula>NOT(ISERROR(SEARCH("Avance suficiente",BR207)))</formula>
    </cfRule>
    <cfRule type="containsText" dxfId="328" priority="20" operator="containsText" text="Avance satisfactorio">
      <formula>NOT(ISERROR(SEARCH("Avance satisfactorio",BR207)))</formula>
    </cfRule>
    <cfRule type="containsText" dxfId="327" priority="18" operator="containsText" text="Avance insuficiente">
      <formula>NOT(ISERROR(SEARCH("Avance insuficiente",BR207)))</formula>
    </cfRule>
  </conditionalFormatting>
  <conditionalFormatting sqref="BR210:BR211">
    <cfRule type="containsText" dxfId="326" priority="326" operator="containsText" text="Avance suficiente">
      <formula>NOT(ISERROR(SEARCH("Avance suficiente",BR210)))</formula>
    </cfRule>
    <cfRule type="containsText" dxfId="325" priority="327" operator="containsText" text="Avance satisfactorio">
      <formula>NOT(ISERROR(SEARCH("Avance satisfactorio",BR210)))</formula>
    </cfRule>
    <cfRule type="containsText" dxfId="324" priority="325" operator="containsText" text="Avance insuficiente">
      <formula>NOT(ISERROR(SEARCH("Avance insuficiente",BR210)))</formula>
    </cfRule>
    <cfRule type="containsText" dxfId="323" priority="324" operator="containsText" text="No reporta avance en el periodo">
      <formula>NOT(ISERROR(SEARCH("No reporta avance en el periodo",BR210)))</formula>
    </cfRule>
  </conditionalFormatting>
  <conditionalFormatting sqref="BR213:BR214">
    <cfRule type="containsText" dxfId="322" priority="303" operator="containsText" text="No reporta avance en el periodo">
      <formula>NOT(ISERROR(SEARCH("No reporta avance en el periodo",BR213)))</formula>
    </cfRule>
    <cfRule type="containsText" dxfId="321" priority="305" operator="containsText" text="Avance suficiente">
      <formula>NOT(ISERROR(SEARCH("Avance suficiente",BR213)))</formula>
    </cfRule>
    <cfRule type="containsText" dxfId="320" priority="306" operator="containsText" text="Avance satisfactorio">
      <formula>NOT(ISERROR(SEARCH("Avance satisfactorio",BR213)))</formula>
    </cfRule>
    <cfRule type="containsText" dxfId="319" priority="304" operator="containsText" text="Avance insuficiente">
      <formula>NOT(ISERROR(SEARCH("Avance insuficiente",BR213)))</formula>
    </cfRule>
  </conditionalFormatting>
  <conditionalFormatting sqref="BR217:BR219">
    <cfRule type="containsText" dxfId="318" priority="285" operator="containsText" text="Avance satisfactorio">
      <formula>NOT(ISERROR(SEARCH("Avance satisfactorio",BR217)))</formula>
    </cfRule>
    <cfRule type="containsText" dxfId="317" priority="284" operator="containsText" text="Avance suficiente">
      <formula>NOT(ISERROR(SEARCH("Avance suficiente",BR217)))</formula>
    </cfRule>
    <cfRule type="containsText" dxfId="316" priority="283" operator="containsText" text="Avance insuficiente">
      <formula>NOT(ISERROR(SEARCH("Avance insuficiente",BR217)))</formula>
    </cfRule>
    <cfRule type="containsText" dxfId="315" priority="282" operator="containsText" text="No reporta avance en el periodo">
      <formula>NOT(ISERROR(SEARCH("No reporta avance en el periodo",BR217)))</formula>
    </cfRule>
  </conditionalFormatting>
  <conditionalFormatting sqref="BR221:BR226">
    <cfRule type="containsText" dxfId="314" priority="271" operator="containsText" text="Avance satisfactorio">
      <formula>NOT(ISERROR(SEARCH("Avance satisfactorio",BR221)))</formula>
    </cfRule>
    <cfRule type="containsText" dxfId="313" priority="270" operator="containsText" text="Avance suficiente">
      <formula>NOT(ISERROR(SEARCH("Avance suficiente",BR221)))</formula>
    </cfRule>
    <cfRule type="containsText" dxfId="312" priority="268" operator="containsText" text="No reporta avance en el periodo">
      <formula>NOT(ISERROR(SEARCH("No reporta avance en el periodo",BR221)))</formula>
    </cfRule>
    <cfRule type="containsText" dxfId="311" priority="269" operator="containsText" text="Avance insuficiente">
      <formula>NOT(ISERROR(SEARCH("Avance insuficiente",BR221)))</formula>
    </cfRule>
  </conditionalFormatting>
  <conditionalFormatting sqref="BR228:BR229">
    <cfRule type="containsText" dxfId="310" priority="255" operator="containsText" text="Avance insuficiente">
      <formula>NOT(ISERROR(SEARCH("Avance insuficiente",BR228)))</formula>
    </cfRule>
    <cfRule type="containsText" dxfId="309" priority="257" operator="containsText" text="Avance satisfactorio">
      <formula>NOT(ISERROR(SEARCH("Avance satisfactorio",BR228)))</formula>
    </cfRule>
    <cfRule type="containsText" dxfId="308" priority="254" operator="containsText" text="No reporta avance en el periodo">
      <formula>NOT(ISERROR(SEARCH("No reporta avance en el periodo",BR228)))</formula>
    </cfRule>
    <cfRule type="containsText" dxfId="307" priority="256" operator="containsText" text="Avance suficiente">
      <formula>NOT(ISERROR(SEARCH("Avance suficiente",BR228)))</formula>
    </cfRule>
  </conditionalFormatting>
  <conditionalFormatting sqref="BR231:BR232">
    <cfRule type="containsText" dxfId="306" priority="240" operator="containsText" text="No reporta avance en el periodo">
      <formula>NOT(ISERROR(SEARCH("No reporta avance en el periodo",BR231)))</formula>
    </cfRule>
    <cfRule type="containsText" dxfId="305" priority="241" operator="containsText" text="Avance insuficiente">
      <formula>NOT(ISERROR(SEARCH("Avance insuficiente",BR231)))</formula>
    </cfRule>
    <cfRule type="containsText" dxfId="304" priority="242" operator="containsText" text="Avance suficiente">
      <formula>NOT(ISERROR(SEARCH("Avance suficiente",BR231)))</formula>
    </cfRule>
    <cfRule type="containsText" dxfId="303" priority="243" operator="containsText" text="Avance satisfactorio">
      <formula>NOT(ISERROR(SEARCH("Avance satisfactorio",BR231)))</formula>
    </cfRule>
  </conditionalFormatting>
  <conditionalFormatting sqref="BR234:BR245">
    <cfRule type="containsText" dxfId="302" priority="214" operator="containsText" text="Avance suficiente">
      <formula>NOT(ISERROR(SEARCH("Avance suficiente",BR234)))</formula>
    </cfRule>
    <cfRule type="containsText" dxfId="301" priority="213" operator="containsText" text="Avance insuficiente">
      <formula>NOT(ISERROR(SEARCH("Avance insuficiente",BR234)))</formula>
    </cfRule>
    <cfRule type="containsText" dxfId="300" priority="212" operator="containsText" text="No reporta avance en el periodo">
      <formula>NOT(ISERROR(SEARCH("No reporta avance en el periodo",BR234)))</formula>
    </cfRule>
    <cfRule type="containsText" dxfId="299" priority="215" operator="containsText" text="Avance satisfactorio">
      <formula>NOT(ISERROR(SEARCH("Avance satisfactorio",BR234)))</formula>
    </cfRule>
  </conditionalFormatting>
  <conditionalFormatting sqref="BR247">
    <cfRule type="containsText" dxfId="298" priority="205" operator="containsText" text="No reporta avance en el periodo">
      <formula>NOT(ISERROR(SEARCH("No reporta avance en el periodo",BR247)))</formula>
    </cfRule>
    <cfRule type="containsText" dxfId="297" priority="208" operator="containsText" text="Avance satisfactorio">
      <formula>NOT(ISERROR(SEARCH("Avance satisfactorio",BR247)))</formula>
    </cfRule>
    <cfRule type="containsText" dxfId="296" priority="206" operator="containsText" text="Avance insuficiente">
      <formula>NOT(ISERROR(SEARCH("Avance insuficiente",BR247)))</formula>
    </cfRule>
    <cfRule type="containsText" dxfId="295" priority="207" operator="containsText" text="Avance suficiente">
      <formula>NOT(ISERROR(SEARCH("Avance suficiente",BR247)))</formula>
    </cfRule>
  </conditionalFormatting>
  <conditionalFormatting sqref="BR250">
    <cfRule type="containsText" dxfId="294" priority="199" operator="containsText" text="Avance insuficiente">
      <formula>NOT(ISERROR(SEARCH("Avance insuficiente",BR250)))</formula>
    </cfRule>
    <cfRule type="containsText" dxfId="293" priority="198" operator="containsText" text="No reporta avance en el periodo">
      <formula>NOT(ISERROR(SEARCH("No reporta avance en el periodo",BR250)))</formula>
    </cfRule>
    <cfRule type="containsText" dxfId="292" priority="201" operator="containsText" text="Avance satisfactorio">
      <formula>NOT(ISERROR(SEARCH("Avance satisfactorio",BR250)))</formula>
    </cfRule>
    <cfRule type="containsText" dxfId="291" priority="200" operator="containsText" text="Avance suficiente">
      <formula>NOT(ISERROR(SEARCH("Avance suficiente",BR250)))</formula>
    </cfRule>
  </conditionalFormatting>
  <conditionalFormatting sqref="BR253">
    <cfRule type="containsText" dxfId="290" priority="194" operator="containsText" text="Avance satisfactorio">
      <formula>NOT(ISERROR(SEARCH("Avance satisfactorio",BR253)))</formula>
    </cfRule>
    <cfRule type="containsText" dxfId="289" priority="193" operator="containsText" text="Avance suficiente">
      <formula>NOT(ISERROR(SEARCH("Avance suficiente",BR253)))</formula>
    </cfRule>
    <cfRule type="containsText" dxfId="288" priority="192" operator="containsText" text="Avance insuficiente">
      <formula>NOT(ISERROR(SEARCH("Avance insuficiente",BR253)))</formula>
    </cfRule>
    <cfRule type="containsText" dxfId="287" priority="191" operator="containsText" text="No reporta avance en el periodo">
      <formula>NOT(ISERROR(SEARCH("No reporta avance en el periodo",BR253)))</formula>
    </cfRule>
  </conditionalFormatting>
  <conditionalFormatting sqref="BR257">
    <cfRule type="containsText" dxfId="286" priority="184" operator="containsText" text="No reporta avance en el periodo">
      <formula>NOT(ISERROR(SEARCH("No reporta avance en el periodo",BR257)))</formula>
    </cfRule>
    <cfRule type="containsText" dxfId="285" priority="187" operator="containsText" text="Avance satisfactorio">
      <formula>NOT(ISERROR(SEARCH("Avance satisfactorio",BR257)))</formula>
    </cfRule>
    <cfRule type="containsText" dxfId="284" priority="186" operator="containsText" text="Avance suficiente">
      <formula>NOT(ISERROR(SEARCH("Avance suficiente",BR257)))</formula>
    </cfRule>
    <cfRule type="containsText" dxfId="283" priority="185" operator="containsText" text="Avance insuficiente">
      <formula>NOT(ISERROR(SEARCH("Avance insuficiente",BR257)))</formula>
    </cfRule>
  </conditionalFormatting>
  <conditionalFormatting sqref="BR260:BR277">
    <cfRule type="containsText" dxfId="282" priority="13" operator="containsText" text="No reporta avance en el periodo">
      <formula>NOT(ISERROR(SEARCH("No reporta avance en el periodo",BR260)))</formula>
    </cfRule>
    <cfRule type="containsText" dxfId="281" priority="14" operator="containsText" text="Avance insuficiente">
      <formula>NOT(ISERROR(SEARCH("Avance insuficiente",BR260)))</formula>
    </cfRule>
    <cfRule type="containsText" dxfId="280" priority="15" operator="containsText" text="Avance suficiente">
      <formula>NOT(ISERROR(SEARCH("Avance suficiente",BR260)))</formula>
    </cfRule>
    <cfRule type="containsText" dxfId="279" priority="16" operator="containsText" text="Avance satisfactorio">
      <formula>NOT(ISERROR(SEARCH("Avance satisfactorio",BR260)))</formula>
    </cfRule>
  </conditionalFormatting>
  <conditionalFormatting sqref="BR270">
    <cfRule type="containsText" dxfId="278" priority="10" operator="containsText" text="Avance insuficiente">
      <formula>NOT(ISERROR(SEARCH("Avance insuficiente",BR270)))</formula>
    </cfRule>
    <cfRule type="containsText" dxfId="277" priority="11" operator="containsText" text="Avance suficiente">
      <formula>NOT(ISERROR(SEARCH("Avance suficiente",BR270)))</formula>
    </cfRule>
    <cfRule type="containsText" dxfId="276" priority="12" operator="containsText" text="Avance satisfactorio">
      <formula>NOT(ISERROR(SEARCH("Avance satisfactorio",BR270)))</formula>
    </cfRule>
    <cfRule type="containsText" dxfId="275" priority="9" operator="containsText" text="No reporta avance en el periodo">
      <formula>NOT(ISERROR(SEARCH("No reporta avance en el periodo",BR270)))</formula>
    </cfRule>
  </conditionalFormatting>
  <conditionalFormatting sqref="BV8:BV17 BV19 BV21">
    <cfRule type="containsText" dxfId="274" priority="790" operator="containsText" text="En gestión">
      <formula>NOT(ISERROR(SEARCH("En gestión",BV8)))</formula>
    </cfRule>
    <cfRule type="containsText" dxfId="273" priority="789" operator="containsText" text="Terminado">
      <formula>NOT(ISERROR(SEARCH("Terminado",BV8)))</formula>
    </cfRule>
    <cfRule type="containsText" dxfId="272" priority="788" operator="containsText" text="Sin iniciar">
      <formula>NOT(ISERROR(SEARCH("Sin iniciar",BV8)))</formula>
    </cfRule>
  </conditionalFormatting>
  <conditionalFormatting sqref="BV23:BV25">
    <cfRule type="containsText" dxfId="271" priority="776" operator="containsText" text="En gestión">
      <formula>NOT(ISERROR(SEARCH("En gestión",BV23)))</formula>
    </cfRule>
    <cfRule type="containsText" dxfId="270" priority="775" operator="containsText" text="Terminado">
      <formula>NOT(ISERROR(SEARCH("Terminado",BV23)))</formula>
    </cfRule>
    <cfRule type="containsText" dxfId="269" priority="774" operator="containsText" text="Sin iniciar">
      <formula>NOT(ISERROR(SEARCH("Sin iniciar",BV23)))</formula>
    </cfRule>
  </conditionalFormatting>
  <conditionalFormatting sqref="BV27:BV35">
    <cfRule type="containsText" dxfId="268" priority="761" operator="containsText" text="Terminado">
      <formula>NOT(ISERROR(SEARCH("Terminado",BV27)))</formula>
    </cfRule>
    <cfRule type="containsText" dxfId="267" priority="760" operator="containsText" text="Sin iniciar">
      <formula>NOT(ISERROR(SEARCH("Sin iniciar",BV27)))</formula>
    </cfRule>
    <cfRule type="containsText" dxfId="266" priority="762" operator="containsText" text="En gestión">
      <formula>NOT(ISERROR(SEARCH("En gestión",BV27)))</formula>
    </cfRule>
  </conditionalFormatting>
  <conditionalFormatting sqref="BV37:BV53">
    <cfRule type="containsText" dxfId="265" priority="741" operator="containsText" text="En gestión">
      <formula>NOT(ISERROR(SEARCH("En gestión",BV37)))</formula>
    </cfRule>
    <cfRule type="containsText" dxfId="264" priority="740" operator="containsText" text="Terminado">
      <formula>NOT(ISERROR(SEARCH("Terminado",BV37)))</formula>
    </cfRule>
    <cfRule type="containsText" dxfId="263" priority="739" operator="containsText" text="Sin iniciar">
      <formula>NOT(ISERROR(SEARCH("Sin iniciar",BV37)))</formula>
    </cfRule>
  </conditionalFormatting>
  <conditionalFormatting sqref="BV55">
    <cfRule type="containsText" dxfId="262" priority="732" operator="containsText" text="Sin iniciar">
      <formula>NOT(ISERROR(SEARCH("Sin iniciar",BV55)))</formula>
    </cfRule>
    <cfRule type="containsText" dxfId="261" priority="734" operator="containsText" text="En gestión">
      <formula>NOT(ISERROR(SEARCH("En gestión",BV55)))</formula>
    </cfRule>
    <cfRule type="containsText" dxfId="260" priority="733" operator="containsText" text="Terminado">
      <formula>NOT(ISERROR(SEARCH("Terminado",BV55)))</formula>
    </cfRule>
  </conditionalFormatting>
  <conditionalFormatting sqref="BV57">
    <cfRule type="containsText" dxfId="259" priority="725" operator="containsText" text="Sin iniciar">
      <formula>NOT(ISERROR(SEARCH("Sin iniciar",BV57)))</formula>
    </cfRule>
    <cfRule type="containsText" dxfId="258" priority="726" operator="containsText" text="Terminado">
      <formula>NOT(ISERROR(SEARCH("Terminado",BV57)))</formula>
    </cfRule>
    <cfRule type="containsText" dxfId="257" priority="727" operator="containsText" text="En gestión">
      <formula>NOT(ISERROR(SEARCH("En gestión",BV57)))</formula>
    </cfRule>
  </conditionalFormatting>
  <conditionalFormatting sqref="BV59:BV63">
    <cfRule type="containsText" dxfId="256" priority="708" operator="containsText" text="Terminado">
      <formula>NOT(ISERROR(SEARCH("Terminado",BV59)))</formula>
    </cfRule>
    <cfRule type="containsText" dxfId="255" priority="709" operator="containsText" text="En gestión">
      <formula>NOT(ISERROR(SEARCH("En gestión",BV59)))</formula>
    </cfRule>
    <cfRule type="containsText" dxfId="254" priority="707" operator="containsText" text="Sin iniciar">
      <formula>NOT(ISERROR(SEARCH("Sin iniciar",BV59)))</formula>
    </cfRule>
  </conditionalFormatting>
  <conditionalFormatting sqref="BV66:BV67">
    <cfRule type="containsText" dxfId="253" priority="695" operator="containsText" text="En gestión">
      <formula>NOT(ISERROR(SEARCH("En gestión",BV66)))</formula>
    </cfRule>
    <cfRule type="containsText" dxfId="252" priority="693" operator="containsText" text="Sin iniciar">
      <formula>NOT(ISERROR(SEARCH("Sin iniciar",BV66)))</formula>
    </cfRule>
    <cfRule type="containsText" dxfId="251" priority="694" operator="containsText" text="Terminado">
      <formula>NOT(ISERROR(SEARCH("Terminado",BV66)))</formula>
    </cfRule>
  </conditionalFormatting>
  <conditionalFormatting sqref="BV69">
    <cfRule type="containsText" dxfId="250" priority="688" operator="containsText" text="En gestión">
      <formula>NOT(ISERROR(SEARCH("En gestión",BV69)))</formula>
    </cfRule>
    <cfRule type="containsText" dxfId="249" priority="686" operator="containsText" text="Sin iniciar">
      <formula>NOT(ISERROR(SEARCH("Sin iniciar",BV69)))</formula>
    </cfRule>
    <cfRule type="containsText" dxfId="248" priority="687" operator="containsText" text="Terminado">
      <formula>NOT(ISERROR(SEARCH("Terminado",BV69)))</formula>
    </cfRule>
  </conditionalFormatting>
  <conditionalFormatting sqref="BV71:BV74">
    <cfRule type="containsText" dxfId="247" priority="674" operator="containsText" text="En gestión">
      <formula>NOT(ISERROR(SEARCH("En gestión",BV71)))</formula>
    </cfRule>
    <cfRule type="containsText" dxfId="246" priority="672" operator="containsText" text="Sin iniciar">
      <formula>NOT(ISERROR(SEARCH("Sin iniciar",BV71)))</formula>
    </cfRule>
    <cfRule type="containsText" dxfId="245" priority="673" operator="containsText" text="Terminado">
      <formula>NOT(ISERROR(SEARCH("Terminado",BV71)))</formula>
    </cfRule>
  </conditionalFormatting>
  <conditionalFormatting sqref="BV76">
    <cfRule type="containsText" dxfId="244" priority="666" operator="containsText" text="Terminado">
      <formula>NOT(ISERROR(SEARCH("Terminado",BV76)))</formula>
    </cfRule>
    <cfRule type="containsText" dxfId="243" priority="665" operator="containsText" text="Sin iniciar">
      <formula>NOT(ISERROR(SEARCH("Sin iniciar",BV76)))</formula>
    </cfRule>
    <cfRule type="containsText" dxfId="242" priority="667" operator="containsText" text="En gestión">
      <formula>NOT(ISERROR(SEARCH("En gestión",BV76)))</formula>
    </cfRule>
  </conditionalFormatting>
  <conditionalFormatting sqref="BV78:BV92">
    <cfRule type="containsText" dxfId="241" priority="639" operator="containsText" text="En gestión">
      <formula>NOT(ISERROR(SEARCH("En gestión",BV78)))</formula>
    </cfRule>
    <cfRule type="containsText" dxfId="240" priority="638" operator="containsText" text="Terminado">
      <formula>NOT(ISERROR(SEARCH("Terminado",BV78)))</formula>
    </cfRule>
    <cfRule type="containsText" dxfId="239" priority="637" operator="containsText" text="Sin iniciar">
      <formula>NOT(ISERROR(SEARCH("Sin iniciar",BV78)))</formula>
    </cfRule>
  </conditionalFormatting>
  <conditionalFormatting sqref="BV95">
    <cfRule type="containsText" dxfId="238" priority="632" operator="containsText" text="En gestión">
      <formula>NOT(ISERROR(SEARCH("En gestión",BV95)))</formula>
    </cfRule>
    <cfRule type="containsText" dxfId="237" priority="631" operator="containsText" text="Terminado">
      <formula>NOT(ISERROR(SEARCH("Terminado",BV95)))</formula>
    </cfRule>
    <cfRule type="containsText" dxfId="236" priority="630" operator="containsText" text="Sin iniciar">
      <formula>NOT(ISERROR(SEARCH("Sin iniciar",BV95)))</formula>
    </cfRule>
  </conditionalFormatting>
  <conditionalFormatting sqref="BV97:BV109">
    <cfRule type="containsText" dxfId="235" priority="99" operator="containsText" text="En gestión">
      <formula>NOT(ISERROR(SEARCH("En gestión",BV97)))</formula>
    </cfRule>
    <cfRule type="containsText" dxfId="234" priority="98" operator="containsText" text="Terminado">
      <formula>NOT(ISERROR(SEARCH("Terminado",BV97)))</formula>
    </cfRule>
    <cfRule type="containsText" dxfId="233" priority="97" operator="containsText" text="Sin iniciar">
      <formula>NOT(ISERROR(SEARCH("Sin iniciar",BV97)))</formula>
    </cfRule>
  </conditionalFormatting>
  <conditionalFormatting sqref="BV112">
    <cfRule type="containsText" dxfId="232" priority="608" operator="containsText" text="En gestión">
      <formula>NOT(ISERROR(SEARCH("En gestión",BV112)))</formula>
    </cfRule>
    <cfRule type="containsText" dxfId="231" priority="606" operator="containsText" text="Sin iniciar">
      <formula>NOT(ISERROR(SEARCH("Sin iniciar",BV112)))</formula>
    </cfRule>
    <cfRule type="containsText" dxfId="230" priority="607" operator="containsText" text="Terminado">
      <formula>NOT(ISERROR(SEARCH("Terminado",BV112)))</formula>
    </cfRule>
  </conditionalFormatting>
  <conditionalFormatting sqref="BV114:BV117">
    <cfRule type="containsText" dxfId="229" priority="577" operator="containsText" text="Sin iniciar">
      <formula>NOT(ISERROR(SEARCH("Sin iniciar",BV114)))</formula>
    </cfRule>
    <cfRule type="containsText" dxfId="228" priority="579" operator="containsText" text="En gestión">
      <formula>NOT(ISERROR(SEARCH("En gestión",BV114)))</formula>
    </cfRule>
    <cfRule type="containsText" dxfId="227" priority="578" operator="containsText" text="Terminado">
      <formula>NOT(ISERROR(SEARCH("Terminado",BV114)))</formula>
    </cfRule>
  </conditionalFormatting>
  <conditionalFormatting sqref="BV119:BV130">
    <cfRule type="containsText" dxfId="226" priority="565" operator="containsText" text="En gestión">
      <formula>NOT(ISERROR(SEARCH("En gestión",BV119)))</formula>
    </cfRule>
    <cfRule type="containsText" dxfId="225" priority="563" operator="containsText" text="Sin iniciar">
      <formula>NOT(ISERROR(SEARCH("Sin iniciar",BV119)))</formula>
    </cfRule>
    <cfRule type="containsText" dxfId="224" priority="564" operator="containsText" text="Terminado">
      <formula>NOT(ISERROR(SEARCH("Terminado",BV119)))</formula>
    </cfRule>
  </conditionalFormatting>
  <conditionalFormatting sqref="BV133">
    <cfRule type="containsText" dxfId="223" priority="556" operator="containsText" text="Sin iniciar">
      <formula>NOT(ISERROR(SEARCH("Sin iniciar",BV133)))</formula>
    </cfRule>
    <cfRule type="containsText" dxfId="222" priority="557" operator="containsText" text="Terminado">
      <formula>NOT(ISERROR(SEARCH("Terminado",BV133)))</formula>
    </cfRule>
    <cfRule type="containsText" dxfId="221" priority="558" operator="containsText" text="En gestión">
      <formula>NOT(ISERROR(SEARCH("En gestión",BV133)))</formula>
    </cfRule>
  </conditionalFormatting>
  <conditionalFormatting sqref="BV135">
    <cfRule type="containsText" dxfId="220" priority="549" operator="containsText" text="Sin iniciar">
      <formula>NOT(ISERROR(SEARCH("Sin iniciar",BV135)))</formula>
    </cfRule>
    <cfRule type="containsText" dxfId="219" priority="550" operator="containsText" text="Terminado">
      <formula>NOT(ISERROR(SEARCH("Terminado",BV135)))</formula>
    </cfRule>
    <cfRule type="containsText" dxfId="218" priority="551" operator="containsText" text="En gestión">
      <formula>NOT(ISERROR(SEARCH("En gestión",BV135)))</formula>
    </cfRule>
  </conditionalFormatting>
  <conditionalFormatting sqref="BV137:BV143">
    <cfRule type="containsText" dxfId="217" priority="537" operator="containsText" text="En gestión">
      <formula>NOT(ISERROR(SEARCH("En gestión",BV137)))</formula>
    </cfRule>
    <cfRule type="containsText" dxfId="216" priority="535" operator="containsText" text="Sin iniciar">
      <formula>NOT(ISERROR(SEARCH("Sin iniciar",BV137)))</formula>
    </cfRule>
    <cfRule type="containsText" dxfId="215" priority="536" operator="containsText" text="Terminado">
      <formula>NOT(ISERROR(SEARCH("Terminado",BV137)))</formula>
    </cfRule>
  </conditionalFormatting>
  <conditionalFormatting sqref="BV145:BV146">
    <cfRule type="containsText" dxfId="214" priority="523" operator="containsText" text="En gestión">
      <formula>NOT(ISERROR(SEARCH("En gestión",BV145)))</formula>
    </cfRule>
    <cfRule type="containsText" dxfId="213" priority="522" operator="containsText" text="Terminado">
      <formula>NOT(ISERROR(SEARCH("Terminado",BV145)))</formula>
    </cfRule>
    <cfRule type="containsText" dxfId="212" priority="521" operator="containsText" text="Sin iniciar">
      <formula>NOT(ISERROR(SEARCH("Sin iniciar",BV145)))</formula>
    </cfRule>
  </conditionalFormatting>
  <conditionalFormatting sqref="BV149:BV150">
    <cfRule type="containsText" dxfId="211" priority="509" operator="containsText" text="En gestión">
      <formula>NOT(ISERROR(SEARCH("En gestión",BV149)))</formula>
    </cfRule>
    <cfRule type="containsText" dxfId="210" priority="508" operator="containsText" text="Terminado">
      <formula>NOT(ISERROR(SEARCH("Terminado",BV149)))</formula>
    </cfRule>
    <cfRule type="containsText" dxfId="209" priority="507" operator="containsText" text="Sin iniciar">
      <formula>NOT(ISERROR(SEARCH("Sin iniciar",BV149)))</formula>
    </cfRule>
  </conditionalFormatting>
  <conditionalFormatting sqref="BV152">
    <cfRule type="containsText" dxfId="208" priority="502" operator="containsText" text="En gestión">
      <formula>NOT(ISERROR(SEARCH("En gestión",BV152)))</formula>
    </cfRule>
    <cfRule type="containsText" dxfId="207" priority="501" operator="containsText" text="Terminado">
      <formula>NOT(ISERROR(SEARCH("Terminado",BV152)))</formula>
    </cfRule>
    <cfRule type="containsText" dxfId="206" priority="500" operator="containsText" text="Sin iniciar">
      <formula>NOT(ISERROR(SEARCH("Sin iniciar",BV152)))</formula>
    </cfRule>
  </conditionalFormatting>
  <conditionalFormatting sqref="BV154:BV157">
    <cfRule type="containsText" dxfId="205" priority="488" operator="containsText" text="En gestión">
      <formula>NOT(ISERROR(SEARCH("En gestión",BV154)))</formula>
    </cfRule>
    <cfRule type="containsText" dxfId="204" priority="487" operator="containsText" text="Terminado">
      <formula>NOT(ISERROR(SEARCH("Terminado",BV154)))</formula>
    </cfRule>
    <cfRule type="containsText" dxfId="203" priority="486" operator="containsText" text="Sin iniciar">
      <formula>NOT(ISERROR(SEARCH("Sin iniciar",BV154)))</formula>
    </cfRule>
  </conditionalFormatting>
  <conditionalFormatting sqref="BV164:BV165">
    <cfRule type="containsText" dxfId="202" priority="474" operator="containsText" text="En gestión">
      <formula>NOT(ISERROR(SEARCH("En gestión",BV164)))</formula>
    </cfRule>
    <cfRule type="containsText" dxfId="201" priority="473" operator="containsText" text="Terminado">
      <formula>NOT(ISERROR(SEARCH("Terminado",BV164)))</formula>
    </cfRule>
    <cfRule type="containsText" dxfId="200" priority="472" operator="containsText" text="Sin iniciar">
      <formula>NOT(ISERROR(SEARCH("Sin iniciar",BV164)))</formula>
    </cfRule>
  </conditionalFormatting>
  <conditionalFormatting sqref="BV168:BV173">
    <cfRule type="containsText" dxfId="199" priority="455" operator="containsText" text="Terminado">
      <formula>NOT(ISERROR(SEARCH("Terminado",BV168)))</formula>
    </cfRule>
    <cfRule type="containsText" dxfId="198" priority="456" operator="containsText" text="En gestión">
      <formula>NOT(ISERROR(SEARCH("En gestión",BV168)))</formula>
    </cfRule>
    <cfRule type="containsText" dxfId="197" priority="454" operator="containsText" text="Sin iniciar">
      <formula>NOT(ISERROR(SEARCH("Sin iniciar",BV168)))</formula>
    </cfRule>
  </conditionalFormatting>
  <conditionalFormatting sqref="BV175:BV180">
    <cfRule type="containsText" dxfId="196" priority="434" operator="containsText" text="Terminado">
      <formula>NOT(ISERROR(SEARCH("Terminado",BV175)))</formula>
    </cfRule>
    <cfRule type="containsText" dxfId="195" priority="435" operator="containsText" text="En gestión">
      <formula>NOT(ISERROR(SEARCH("En gestión",BV175)))</formula>
    </cfRule>
    <cfRule type="containsText" dxfId="194" priority="433" operator="containsText" text="Sin iniciar">
      <formula>NOT(ISERROR(SEARCH("Sin iniciar",BV175)))</formula>
    </cfRule>
  </conditionalFormatting>
  <conditionalFormatting sqref="BV183">
    <cfRule type="containsText" dxfId="193" priority="427" operator="containsText" text="Terminado">
      <formula>NOT(ISERROR(SEARCH("Terminado",BV183)))</formula>
    </cfRule>
    <cfRule type="containsText" dxfId="192" priority="428" operator="containsText" text="En gestión">
      <formula>NOT(ISERROR(SEARCH("En gestión",BV183)))</formula>
    </cfRule>
    <cfRule type="containsText" dxfId="191" priority="426" operator="containsText" text="Sin iniciar">
      <formula>NOT(ISERROR(SEARCH("Sin iniciar",BV183)))</formula>
    </cfRule>
  </conditionalFormatting>
  <conditionalFormatting sqref="BV186">
    <cfRule type="containsText" dxfId="190" priority="421" operator="containsText" text="En gestión">
      <formula>NOT(ISERROR(SEARCH("En gestión",BV186)))</formula>
    </cfRule>
    <cfRule type="containsText" dxfId="189" priority="420" operator="containsText" text="Terminado">
      <formula>NOT(ISERROR(SEARCH("Terminado",BV186)))</formula>
    </cfRule>
    <cfRule type="containsText" dxfId="188" priority="419" operator="containsText" text="Sin iniciar">
      <formula>NOT(ISERROR(SEARCH("Sin iniciar",BV186)))</formula>
    </cfRule>
  </conditionalFormatting>
  <conditionalFormatting sqref="BV188">
    <cfRule type="containsText" dxfId="187" priority="413" operator="containsText" text="Terminado">
      <formula>NOT(ISERROR(SEARCH("Terminado",BV188)))</formula>
    </cfRule>
    <cfRule type="containsText" dxfId="186" priority="414" operator="containsText" text="En gestión">
      <formula>NOT(ISERROR(SEARCH("En gestión",BV188)))</formula>
    </cfRule>
    <cfRule type="containsText" dxfId="185" priority="412" operator="containsText" text="Sin iniciar">
      <formula>NOT(ISERROR(SEARCH("Sin iniciar",BV188)))</formula>
    </cfRule>
  </conditionalFormatting>
  <conditionalFormatting sqref="BV191:BV193">
    <cfRule type="containsText" dxfId="184" priority="392" operator="containsText" text="Terminado">
      <formula>NOT(ISERROR(SEARCH("Terminado",BV191)))</formula>
    </cfRule>
    <cfRule type="containsText" dxfId="183" priority="391" operator="containsText" text="Sin iniciar">
      <formula>NOT(ISERROR(SEARCH("Sin iniciar",BV191)))</formula>
    </cfRule>
    <cfRule type="containsText" dxfId="182" priority="393" operator="containsText" text="En gestión">
      <formula>NOT(ISERROR(SEARCH("En gestión",BV191)))</formula>
    </cfRule>
  </conditionalFormatting>
  <conditionalFormatting sqref="BV196">
    <cfRule type="containsText" dxfId="181" priority="385" operator="containsText" text="Terminado">
      <formula>NOT(ISERROR(SEARCH("Terminado",BV196)))</formula>
    </cfRule>
    <cfRule type="containsText" dxfId="180" priority="384" operator="containsText" text="Sin iniciar">
      <formula>NOT(ISERROR(SEARCH("Sin iniciar",BV196)))</formula>
    </cfRule>
    <cfRule type="containsText" dxfId="179" priority="386" operator="containsText" text="En gestión">
      <formula>NOT(ISERROR(SEARCH("En gestión",BV196)))</formula>
    </cfRule>
  </conditionalFormatting>
  <conditionalFormatting sqref="BV198:BV200">
    <cfRule type="containsText" dxfId="178" priority="365" operator="containsText" text="En gestión">
      <formula>NOT(ISERROR(SEARCH("En gestión",BV198)))</formula>
    </cfRule>
    <cfRule type="containsText" dxfId="177" priority="364" operator="containsText" text="Terminado">
      <formula>NOT(ISERROR(SEARCH("Terminado",BV198)))</formula>
    </cfRule>
    <cfRule type="containsText" dxfId="176" priority="363" operator="containsText" text="Sin iniciar">
      <formula>NOT(ISERROR(SEARCH("Sin iniciar",BV198)))</formula>
    </cfRule>
  </conditionalFormatting>
  <conditionalFormatting sqref="BV203:BV205">
    <cfRule type="containsText" dxfId="175" priority="343" operator="containsText" text="Terminado">
      <formula>NOT(ISERROR(SEARCH("Terminado",BV203)))</formula>
    </cfRule>
    <cfRule type="containsText" dxfId="174" priority="342" operator="containsText" text="Sin iniciar">
      <formula>NOT(ISERROR(SEARCH("Sin iniciar",BV203)))</formula>
    </cfRule>
    <cfRule type="containsText" dxfId="173" priority="344" operator="containsText" text="En gestión">
      <formula>NOT(ISERROR(SEARCH("En gestión",BV203)))</formula>
    </cfRule>
  </conditionalFormatting>
  <conditionalFormatting sqref="BV207:BV208">
    <cfRule type="containsText" dxfId="172" priority="336" operator="containsText" text="Terminado">
      <formula>NOT(ISERROR(SEARCH("Terminado",BV207)))</formula>
    </cfRule>
    <cfRule type="containsText" dxfId="171" priority="335" operator="containsText" text="Sin iniciar">
      <formula>NOT(ISERROR(SEARCH("Sin iniciar",BV207)))</formula>
    </cfRule>
    <cfRule type="containsText" dxfId="170" priority="337" operator="containsText" text="En gestión">
      <formula>NOT(ISERROR(SEARCH("En gestión",BV207)))</formula>
    </cfRule>
  </conditionalFormatting>
  <conditionalFormatting sqref="BV210:BV211">
    <cfRule type="containsText" dxfId="169" priority="323" operator="containsText" text="En gestión">
      <formula>NOT(ISERROR(SEARCH("En gestión",BV210)))</formula>
    </cfRule>
    <cfRule type="containsText" dxfId="168" priority="321" operator="containsText" text="Sin iniciar">
      <formula>NOT(ISERROR(SEARCH("Sin iniciar",BV210)))</formula>
    </cfRule>
    <cfRule type="containsText" dxfId="167" priority="322" operator="containsText" text="Terminado">
      <formula>NOT(ISERROR(SEARCH("Terminado",BV210)))</formula>
    </cfRule>
  </conditionalFormatting>
  <conditionalFormatting sqref="BV213:BV214">
    <cfRule type="containsText" dxfId="166" priority="301" operator="containsText" text="Terminado">
      <formula>NOT(ISERROR(SEARCH("Terminado",BV213)))</formula>
    </cfRule>
    <cfRule type="containsText" dxfId="165" priority="300" operator="containsText" text="Sin iniciar">
      <formula>NOT(ISERROR(SEARCH("Sin iniciar",BV213)))</formula>
    </cfRule>
    <cfRule type="containsText" dxfId="164" priority="302" operator="containsText" text="En gestión">
      <formula>NOT(ISERROR(SEARCH("En gestión",BV213)))</formula>
    </cfRule>
  </conditionalFormatting>
  <conditionalFormatting sqref="BV217:BV219">
    <cfRule type="containsText" dxfId="163" priority="281" operator="containsText" text="En gestión">
      <formula>NOT(ISERROR(SEARCH("En gestión",BV217)))</formula>
    </cfRule>
    <cfRule type="containsText" dxfId="162" priority="280" operator="containsText" text="Terminado">
      <formula>NOT(ISERROR(SEARCH("Terminado",BV217)))</formula>
    </cfRule>
    <cfRule type="containsText" dxfId="161" priority="279" operator="containsText" text="Sin iniciar">
      <formula>NOT(ISERROR(SEARCH("Sin iniciar",BV217)))</formula>
    </cfRule>
  </conditionalFormatting>
  <conditionalFormatting sqref="BV221:BV226">
    <cfRule type="containsText" dxfId="160" priority="267" operator="containsText" text="En gestión">
      <formula>NOT(ISERROR(SEARCH("En gestión",BV221)))</formula>
    </cfRule>
    <cfRule type="containsText" dxfId="159" priority="265" operator="containsText" text="Sin iniciar">
      <formula>NOT(ISERROR(SEARCH("Sin iniciar",BV221)))</formula>
    </cfRule>
    <cfRule type="containsText" dxfId="158" priority="266" operator="containsText" text="Terminado">
      <formula>NOT(ISERROR(SEARCH("Terminado",BV221)))</formula>
    </cfRule>
  </conditionalFormatting>
  <conditionalFormatting sqref="BV228:BV229">
    <cfRule type="containsText" dxfId="157" priority="251" operator="containsText" text="Sin iniciar">
      <formula>NOT(ISERROR(SEARCH("Sin iniciar",BV228)))</formula>
    </cfRule>
    <cfRule type="containsText" dxfId="156" priority="252" operator="containsText" text="Terminado">
      <formula>NOT(ISERROR(SEARCH("Terminado",BV228)))</formula>
    </cfRule>
    <cfRule type="containsText" dxfId="155" priority="253" operator="containsText" text="En gestión">
      <formula>NOT(ISERROR(SEARCH("En gestión",BV228)))</formula>
    </cfRule>
  </conditionalFormatting>
  <conditionalFormatting sqref="BV231:BV232">
    <cfRule type="containsText" dxfId="154" priority="237" operator="containsText" text="Sin iniciar">
      <formula>NOT(ISERROR(SEARCH("Sin iniciar",BV231)))</formula>
    </cfRule>
    <cfRule type="containsText" dxfId="153" priority="238" operator="containsText" text="Terminado">
      <formula>NOT(ISERROR(SEARCH("Terminado",BV231)))</formula>
    </cfRule>
    <cfRule type="containsText" dxfId="152" priority="239" operator="containsText" text="En gestión">
      <formula>NOT(ISERROR(SEARCH("En gestión",BV231)))</formula>
    </cfRule>
  </conditionalFormatting>
  <conditionalFormatting sqref="BV234:BV245">
    <cfRule type="containsText" dxfId="151" priority="209" operator="containsText" text="Sin iniciar">
      <formula>NOT(ISERROR(SEARCH("Sin iniciar",BV234)))</formula>
    </cfRule>
    <cfRule type="containsText" dxfId="150" priority="210" operator="containsText" text="Terminado">
      <formula>NOT(ISERROR(SEARCH("Terminado",BV234)))</formula>
    </cfRule>
    <cfRule type="containsText" dxfId="149" priority="211" operator="containsText" text="En gestión">
      <formula>NOT(ISERROR(SEARCH("En gestión",BV234)))</formula>
    </cfRule>
  </conditionalFormatting>
  <conditionalFormatting sqref="BV247">
    <cfRule type="containsText" dxfId="148" priority="203" operator="containsText" text="Terminado">
      <formula>NOT(ISERROR(SEARCH("Terminado",BV247)))</formula>
    </cfRule>
    <cfRule type="containsText" dxfId="147" priority="204" operator="containsText" text="En gestión">
      <formula>NOT(ISERROR(SEARCH("En gestión",BV247)))</formula>
    </cfRule>
    <cfRule type="containsText" dxfId="146" priority="202" operator="containsText" text="Sin iniciar">
      <formula>NOT(ISERROR(SEARCH("Sin iniciar",BV247)))</formula>
    </cfRule>
  </conditionalFormatting>
  <conditionalFormatting sqref="BV250">
    <cfRule type="containsText" dxfId="145" priority="196" operator="containsText" text="Terminado">
      <formula>NOT(ISERROR(SEARCH("Terminado",BV250)))</formula>
    </cfRule>
    <cfRule type="containsText" dxfId="144" priority="195" operator="containsText" text="Sin iniciar">
      <formula>NOT(ISERROR(SEARCH("Sin iniciar",BV250)))</formula>
    </cfRule>
    <cfRule type="containsText" dxfId="143" priority="197" operator="containsText" text="En gestión">
      <formula>NOT(ISERROR(SEARCH("En gestión",BV250)))</formula>
    </cfRule>
  </conditionalFormatting>
  <conditionalFormatting sqref="BV253">
    <cfRule type="containsText" dxfId="142" priority="190" operator="containsText" text="En gestión">
      <formula>NOT(ISERROR(SEARCH("En gestión",BV253)))</formula>
    </cfRule>
    <cfRule type="containsText" dxfId="141" priority="189" operator="containsText" text="Terminado">
      <formula>NOT(ISERROR(SEARCH("Terminado",BV253)))</formula>
    </cfRule>
    <cfRule type="containsText" dxfId="140" priority="188" operator="containsText" text="Sin iniciar">
      <formula>NOT(ISERROR(SEARCH("Sin iniciar",BV253)))</formula>
    </cfRule>
  </conditionalFormatting>
  <conditionalFormatting sqref="BV257">
    <cfRule type="containsText" dxfId="139" priority="183" operator="containsText" text="En gestión">
      <formula>NOT(ISERROR(SEARCH("En gestión",BV257)))</formula>
    </cfRule>
    <cfRule type="containsText" dxfId="138" priority="181" operator="containsText" text="Sin iniciar">
      <formula>NOT(ISERROR(SEARCH("Sin iniciar",BV257)))</formula>
    </cfRule>
    <cfRule type="containsText" dxfId="137" priority="182" operator="containsText" text="Terminado">
      <formula>NOT(ISERROR(SEARCH("Terminado",BV257)))</formula>
    </cfRule>
  </conditionalFormatting>
  <conditionalFormatting sqref="BV260:BV277">
    <cfRule type="containsText" dxfId="136" priority="106" operator="containsText" text="En gestión">
      <formula>NOT(ISERROR(SEARCH("En gestión",BV260)))</formula>
    </cfRule>
    <cfRule type="containsText" dxfId="135" priority="105" operator="containsText" text="Terminado">
      <formula>NOT(ISERROR(SEARCH("Terminado",BV260)))</formula>
    </cfRule>
    <cfRule type="containsText" dxfId="134" priority="104" operator="containsText" text="Sin iniciar">
      <formula>NOT(ISERROR(SEARCH("Sin iniciar",BV260)))</formula>
    </cfRule>
  </conditionalFormatting>
  <dataValidations count="66">
    <dataValidation type="custom" allowBlank="1" showInputMessage="1" showErrorMessage="1" errorTitle="Dato no permitido" error="Meta terminada o no programada. No se requiere diligenciar este campo" sqref="AC260:AC277" xr:uid="{66400B57-3077-46A4-BF4D-7B049E94F882}">
      <formula1>AND(L190&lt;&gt;0, ISNUMBER(L190))</formula1>
    </dataValidation>
    <dataValidation type="custom" allowBlank="1" showInputMessage="1" showErrorMessage="1" errorTitle="Dato no permitido" error="Meta terminada o no programada. No se requiere diligenciar este campo" sqref="AC257" xr:uid="{72F6B807-DD9D-4904-ABF6-74CD991E57C6}">
      <formula1>AND(L189&lt;&gt;0, ISNUMBER(L189))</formula1>
    </dataValidation>
    <dataValidation type="custom" allowBlank="1" showInputMessage="1" showErrorMessage="1" errorTitle="Dato no permitido" error="Meta terminada o no programada. No se requiere diligenciar este campo" sqref="AC253" xr:uid="{36408206-6BC3-441F-B9EF-CC4EBD8DB433}">
      <formula1>AND(L188&lt;&gt;0, ISNUMBER(L188))</formula1>
    </dataValidation>
    <dataValidation type="custom" allowBlank="1" showInputMessage="1" showErrorMessage="1" errorTitle="Dato no permitido" error="Meta terminada o no programada. No se requiere diligenciar este campo" sqref="AC250" xr:uid="{7B737355-0428-4078-90D2-C9E58A3A22AD}">
      <formula1>AND(L187&lt;&gt;0, ISNUMBER(L187))</formula1>
    </dataValidation>
    <dataValidation type="custom" allowBlank="1" showInputMessage="1" showErrorMessage="1" errorTitle="Dato no permitido" error="Meta terminada o no programada. No se requiere diligenciar este campo" sqref="AC247" xr:uid="{3BC34CC3-D7B2-4958-A969-167653D14CA1}">
      <formula1>AND(L186&lt;&gt;0, ISNUMBER(L186))</formula1>
    </dataValidation>
    <dataValidation type="custom" allowBlank="1" showInputMessage="1" showErrorMessage="1" errorTitle="Dato no permitido" error="Meta terminada o no programada. No se requiere diligenciar este campo" sqref="AC237:AC245" xr:uid="{D2F503A3-6529-4C43-9FA2-2E51FD408F09}">
      <formula1>AND(L177&lt;&gt;0, ISNUMBER(L177))</formula1>
    </dataValidation>
    <dataValidation type="custom" allowBlank="1" showInputMessage="1" showErrorMessage="1" errorTitle="Dato no permitido" error="Meta terminada o no programada. No se requiere diligenciar este campo" sqref="AP268:AP269 AP275:AP277 AP265:AP266 AP263" xr:uid="{B5852CC7-229F-40F0-89FF-CBB04A275391}">
      <formula1>AND(S193&lt;&gt;"Terminado", #REF!&lt;&gt;0, ISNUMBER(#REF!))</formula1>
    </dataValidation>
    <dataValidation type="custom" allowBlank="1" showInputMessage="1" showErrorMessage="1" errorTitle="Dato no permitido" error="Meta terminada o no programada. No se requiere diligenciar este campo" sqref="AC231:AC232" xr:uid="{8E04EFCF-0BA7-4036-93A2-56422BDC2CF3}">
      <formula1>AND(L172&lt;&gt;0, ISNUMBER(L172))</formula1>
    </dataValidation>
    <dataValidation type="custom" allowBlank="1" showInputMessage="1" showErrorMessage="1" errorTitle="Dato no permitido" error="Meta terminada o no programada. No se requiere diligenciar este campo" sqref="AP233" xr:uid="{D68C4A18-BDC5-4ED6-8D2F-92808BA5DE27}">
      <formula1>AND(S173&lt;&gt;"Terminado", #REF!&lt;&gt;0, ISNUMBER(#REF!))</formula1>
    </dataValidation>
    <dataValidation type="custom" allowBlank="1" showInputMessage="1" showErrorMessage="1" errorTitle="Dato no permitido" error="Meta terminada o no programada. No se requiere diligenciar este campo" sqref="AC228:AC229" xr:uid="{D9F30225-B31C-4BEC-B900-2377E30342ED}">
      <formula1>AND(L170&lt;&gt;0, ISNUMBER(L170))</formula1>
    </dataValidation>
    <dataValidation type="custom" errorStyle="warning" allowBlank="1" showInputMessage="1" showErrorMessage="1" errorTitle="Dato no permitido" error="Meta terminada o no programada. No se requiere diligenciar este campo" sqref="AP262 AP274" xr:uid="{D02267CA-5645-49F0-AB97-6D28DB56C07D}">
      <formula1>AND(S192&lt;&gt;"Terminado", #REF!&lt;&gt;0, ISNUMBER(#REF!))</formula1>
    </dataValidation>
    <dataValidation type="custom" allowBlank="1" showInputMessage="1" showErrorMessage="1" errorTitle="Dato no permitido" error="Meta terminada o no programada. No se requiere diligenciar este campo" sqref="AP229:AP230" xr:uid="{EA54A5D3-A980-4685-B64A-5ACD98660594}">
      <formula1>AND(S171&lt;&gt;"Terminado", #REF!&lt;&gt;0, ISNUMBER(#REF!))</formula1>
    </dataValidation>
    <dataValidation type="custom" allowBlank="1" showInputMessage="1" showErrorMessage="1" errorTitle="Dato no permitido" error="Meta terminada o no programada. No se requiere diligenciar este campo" sqref="AC221:AC226" xr:uid="{A8329F10-32DA-49E0-9832-D01FAD2D0A6E}">
      <formula1>AND(L164&lt;&gt;0, ISNUMBER(L164))</formula1>
    </dataValidation>
    <dataValidation type="custom" errorStyle="warning" allowBlank="1" showInputMessage="1" showErrorMessage="1" errorTitle="Dato no permitido" error="Meta terminada o no programada. No se requiere diligenciar este campo" sqref="AP227" xr:uid="{4CFC290C-CEFF-446E-909E-075D137A1B53}">
      <formula1>AND(S169&lt;&gt;"Terminado", #REF!&lt;&gt;0, ISNUMBER(#REF!))</formula1>
    </dataValidation>
    <dataValidation type="custom" allowBlank="1" showInputMessage="1" showErrorMessage="1" errorTitle="Dato no permitido" error="Meta terminada o no programada. No se requiere diligenciar este campo" sqref="AC218:AC219" xr:uid="{1CDA9610-BB16-4F4C-BBCF-C0657FC3631E}">
      <formula1>AND(L162&lt;&gt;0, ISNUMBER(L162))</formula1>
    </dataValidation>
    <dataValidation type="custom" allowBlank="1" showInputMessage="1" showErrorMessage="1" errorTitle="Dato no permitido" error="Meta terminada o no programada. No se requiere diligenciar este campo" sqref="AP221:AP225" xr:uid="{F7FB6202-8A72-4995-BFC8-8974FD776616}">
      <formula1>AND(L164&lt;&gt;0, ISNUMBER(L164))</formula1>
    </dataValidation>
    <dataValidation type="custom" allowBlank="1" showInputMessage="1" showErrorMessage="1" errorTitle="Dato no permitido" error="Meta terminada o no programada. No se requiere diligenciar este campo" sqref="AP218:AP220" xr:uid="{72A4051E-ACCD-4DC7-BDCB-DEDBC41055C9}">
      <formula1>AND(L162&lt;&gt;0, ISNUMBER(L162))</formula1>
    </dataValidation>
    <dataValidation type="custom" allowBlank="1" showInputMessage="1" showErrorMessage="1" errorTitle="Dato no permitido" error="Meta terminada o no programada. No se requiere diligenciar este campo" sqref="AC196" xr:uid="{3986A7CA-702A-4270-8BD9-BF710F76EAC0}">
      <formula1>AND(L148&lt;&gt;0, ISNUMBER(L148))</formula1>
    </dataValidation>
    <dataValidation type="custom" allowBlank="1" showInputMessage="1" showErrorMessage="1" errorTitle="Dato no permitido" error="Meta terminada o no programada. No se requiere diligenciar este campo" sqref="AC191:AC193" xr:uid="{811964FF-FC9D-44F4-B557-E9FF5F4CE235}">
      <formula1>AND(L145&lt;&gt;0, ISNUMBER(L145))</formula1>
    </dataValidation>
    <dataValidation type="custom" allowBlank="1" showInputMessage="1" showErrorMessage="1" errorTitle="Dato no permitido" error="Meta terminada o no programada. No se requiere diligenciar este campo" sqref="AC188" xr:uid="{1A66B29F-6610-4C21-81C8-42DAEDE832D5}">
      <formula1>AND(L144&lt;&gt;0, ISNUMBER(L144))</formula1>
    </dataValidation>
    <dataValidation type="custom" allowBlank="1" showInputMessage="1" showErrorMessage="1" errorTitle="Dato no permitido" error="Meta terminada o no programada. No se requiere diligenciar este campo" sqref="AC186" xr:uid="{91C009FA-9E6F-4CE4-8C8D-A293FB96182A}">
      <formula1>AND(L143&lt;&gt;0, ISNUMBER(L143))</formula1>
    </dataValidation>
    <dataValidation type="custom" allowBlank="1" showInputMessage="1" showErrorMessage="1" errorTitle="Dato no permitido" error="Meta terminada o no programada. No se requiere diligenciar este campo" sqref="AC183" xr:uid="{856F7AC8-F5A9-4C0C-BC8E-20F96605AE3A}">
      <formula1>AND(L142&lt;&gt;0, ISNUMBER(L142))</formula1>
    </dataValidation>
    <dataValidation type="custom" allowBlank="1" showInputMessage="1" showErrorMessage="1" errorTitle="Dato no permitido" error="Meta terminada o no programada. No se requiere diligenciar este campo" sqref="AC175:AC180" xr:uid="{6C5483D7-7435-4118-99B8-7C6D0D2614F3}">
      <formula1>AND(L136&lt;&gt;0, ISNUMBER(L136))</formula1>
    </dataValidation>
    <dataValidation type="custom" allowBlank="1" showInputMessage="1" showErrorMessage="1" errorTitle="Dato no permitido" error="Meta terminada o no programada. No se requiere diligenciar este campo" sqref="AC168:AC173" xr:uid="{1B7469EC-7CA3-4DFE-9DE1-39B2BE159A34}">
      <formula1>AND(L130&lt;&gt;0, ISNUMBER(L130))</formula1>
    </dataValidation>
    <dataValidation type="custom" allowBlank="1" showInputMessage="1" showErrorMessage="1" errorTitle="Dato no permitido" error="Meta terminada o no programada. No se requiere diligenciar este campo" sqref="AC164:AC165" xr:uid="{11E21DF2-8BDE-4DCE-BEFF-2FF06916AD0E}">
      <formula1>AND(L128&lt;&gt;0, ISNUMBER(L128))</formula1>
    </dataValidation>
    <dataValidation type="custom" allowBlank="1" showInputMessage="1" showErrorMessage="1" errorTitle="Dato no permitido" error="Meta terminada o no programada. No se requiere diligenciar este campo" sqref="AC154:AC157" xr:uid="{1E4E88B7-8059-440A-ADC4-74488F8720B2}">
      <formula1>AND(L124&lt;&gt;0, ISNUMBER(L124))</formula1>
    </dataValidation>
    <dataValidation type="custom" allowBlank="1" showInputMessage="1" showErrorMessage="1" errorTitle="Dato no permitido" error="Meta terminada o no programada. No se requiere diligenciar este campo" sqref="AC152" xr:uid="{37A4C0F4-320F-4D0D-994E-B4EA689D6B0D}">
      <formula1>AND(L123&lt;&gt;0, ISNUMBER(L123))</formula1>
    </dataValidation>
    <dataValidation type="custom" allowBlank="1" showInputMessage="1" showErrorMessage="1" errorTitle="Dato no permitido" error="Meta terminada o no programada. No se requiere diligenciar este campo" sqref="AC149:AC150" xr:uid="{17218BEE-7D86-442F-A824-1A84612A92C3}">
      <formula1>AND(L121&lt;&gt;0, ISNUMBER(L121))</formula1>
    </dataValidation>
    <dataValidation type="custom" allowBlank="1" showInputMessage="1" showErrorMessage="1" errorTitle="Dato no permitido" error="Meta terminada o no programada. No se requiere diligenciar este campo" sqref="AC198:AC199" xr:uid="{80F8E8A7-7988-47EA-9D4B-35D83E07B81C}">
      <formula1>AND(L149&lt;&gt;0, ISNUMBER(L149))</formula1>
    </dataValidation>
    <dataValidation type="custom" allowBlank="1" showInputMessage="1" showErrorMessage="1" errorTitle="Dato no permitido" error="Meta terminada o no programada. No se requiere diligenciar este campo" sqref="AC146" xr:uid="{00C5C749-3C92-494F-9AF5-8AE35E09429B}">
      <formula1>AND(L120&lt;&gt;0, ISNUMBER(L120))</formula1>
    </dataValidation>
    <dataValidation type="custom" allowBlank="1" showInputMessage="1" showErrorMessage="1" errorTitle="Dato no permitido" error="Meta terminada o no programada. No se requiere diligenciar este campo" sqref="AC137:AC138 AC140:AC143" xr:uid="{638C0EE5-D7CB-40E8-8B9A-049E525F58F8}">
      <formula1>AND(L112&lt;&gt;0, ISNUMBER(L112))</formula1>
    </dataValidation>
    <dataValidation type="custom" allowBlank="1" showInputMessage="1" showErrorMessage="1" errorTitle="Dato no permitido" error="Meta terminada o no programada. No se requiere diligenciar este campo" sqref="AC117" xr:uid="{6F02E1A1-88D0-49E1-BA6A-7930E77EA0D2}">
      <formula1>AND(L97&lt;&gt;0, ISNUMBER(L97))</formula1>
    </dataValidation>
    <dataValidation type="custom" allowBlank="1" showInputMessage="1" showErrorMessage="1" errorTitle="Dato no permitido" error="Meta terminada o no programada. No se requiere diligenciar este campo" sqref="AP231:AP232" xr:uid="{75A2BEAA-6C5D-4190-9A43-D9F2DFC4CDB8}">
      <formula1>AND(S172&lt;&gt;"Terminado", #REF!&lt;&gt;0, ISNUMBER(#REF!))</formula1>
    </dataValidation>
    <dataValidation type="custom" allowBlank="1" showInputMessage="1" showErrorMessage="1" errorTitle="Dato no permitido" error="Meta terminada o no programada. No se requiere diligenciar este campo" sqref="AP112:AP113" xr:uid="{B33E9A57-C344-4C82-AC94-9F12727911D8}">
      <formula1>AND(S93&lt;&gt;"Terminado", #REF!&lt;&gt;0, ISNUMBER(#REF!))</formula1>
    </dataValidation>
    <dataValidation type="custom" allowBlank="1" showInputMessage="1" showErrorMessage="1" errorTitle="Dato no permitido" error="Meta terminada o no programada. No se requiere diligenciar este campo" sqref="AP111" xr:uid="{38B74E1B-23CA-4C7C-A067-B32BBBEEB6BD}">
      <formula1>AND(S93&lt;&gt;"Terminado", #REF!&lt;&gt;0, ISNUMBER(#REF!))</formula1>
    </dataValidation>
    <dataValidation type="custom" allowBlank="1" showInputMessage="1" showErrorMessage="1" errorTitle="Dato no permitido" error="Meta terminada o no programada. No se requiere diligenciar este campo" sqref="AC119:AC122 AC129:AC130" xr:uid="{DC7DCF05-FE26-45FE-A0B4-1AE143B785D3}">
      <formula1>AND(L98&lt;&gt;0, ISNUMBER(L98))</formula1>
    </dataValidation>
    <dataValidation type="custom" allowBlank="1" showInputMessage="1" showErrorMessage="1" errorTitle="Dato no permitido" error="Meta terminada o no programada. No se requiere diligenciar este campo" sqref="AP114:AP116" xr:uid="{6DDC6585-9870-4E23-910B-638F3EE15B30}">
      <formula1>AND(S94&lt;&gt;"Terminado", #REF!&lt;&gt;0, ISNUMBER(#REF!))</formula1>
    </dataValidation>
    <dataValidation type="custom" allowBlank="1" showInputMessage="1" showErrorMessage="1" errorTitle="Dato no permitido" error="Meta terminada o no programada. No se requiere diligenciar este campo" sqref="AC98 AC100 AC103" xr:uid="{5C886AE5-CD59-40BA-9F30-FBF693F81885}">
      <formula1>AND(L81&lt;&gt;0, ISNUMBER(L81))</formula1>
    </dataValidation>
    <dataValidation type="custom" allowBlank="1" showInputMessage="1" showErrorMessage="1" errorTitle="Dato no permitido" error="Meta terminada o no programada. No se requiere diligenciar este campo" sqref="AC95" xr:uid="{110FE9F9-6746-4B52-9E84-102C3FF8E64D}">
      <formula1>AND(L79&lt;&gt;0, ISNUMBER(L79))</formula1>
    </dataValidation>
    <dataValidation type="custom" allowBlank="1" showInputMessage="1" showErrorMessage="1" errorTitle="Dato no permitido" error="Meta terminada o no programada. No se requiere diligenciar este campo" sqref="AP98 AP105:AP110 AP100:AP102 BP98" xr:uid="{E8724210-2840-4FB0-8DB9-A6AD2F8E18BA}">
      <formula1>AND(S81&lt;&gt;"Terminado", #REF!&lt;&gt;0, ISNUMBER(#REF!))</formula1>
    </dataValidation>
    <dataValidation type="custom" allowBlank="1" showInputMessage="1" showErrorMessage="1" errorTitle="Dato no permitido" error="Meta terminada o no programada. No se requiere diligenciar este campo" sqref="AC78:AC80 AC86:AC88" xr:uid="{8D1D69A4-A025-43C9-8DD2-990545068286}">
      <formula1>AND(L64&lt;&gt;0, ISNUMBER(L64))</formula1>
    </dataValidation>
    <dataValidation type="custom" allowBlank="1" showInputMessage="1" showErrorMessage="1" errorTitle="Dato no permitido" error="Meta terminada o no programada. No se requiere diligenciar este campo" sqref="AC71" xr:uid="{47BA1A13-A337-4507-A9C3-4D2FF19FAF97}">
      <formula1>AND(L59&lt;&gt;0, ISNUMBER(L59))</formula1>
    </dataValidation>
    <dataValidation type="custom" errorStyle="warning" allowBlank="1" showInputMessage="1" showErrorMessage="1" errorTitle="Dato no permitido" error="Meta terminada o no programada. No se requiere diligenciar este campo" sqref="AP226" xr:uid="{EE009BA2-5706-48D0-8676-C2B538D5BB0D}">
      <formula1>AND(S169&lt;&gt;"Terminado", #REF!&lt;&gt;0, ISNUMBER(#REF!))</formula1>
    </dataValidation>
    <dataValidation type="custom" allowBlank="1" showInputMessage="1" showErrorMessage="1" errorTitle="Dato no permitido" error="Meta terminada o no programada. No se requiere diligenciar este campo" sqref="AC59" xr:uid="{D6AC8863-8290-4C0A-97A7-766BDE8601AC}">
      <formula1>AND(L51&lt;&gt;0, ISNUMBER(L51))</formula1>
    </dataValidation>
    <dataValidation type="custom" allowBlank="1" showInputMessage="1" showErrorMessage="1" errorTitle="Dato no permitido" error="Meta terminada o no programada. No se requiere diligenciar este campo" sqref="AC57" xr:uid="{E146C846-0514-4D4E-B312-7C021B5486BE}">
      <formula1>NOT(L50=0)</formula1>
    </dataValidation>
    <dataValidation type="custom" allowBlank="1" showInputMessage="1" showErrorMessage="1" errorTitle="Dato no permitido" error="Meta terminada o no programada. No se requiere diligenciar este campo" sqref="AC55" xr:uid="{26240395-0CD2-4B22-A450-4D482159ACC7}">
      <formula1>NOT(L49=0)</formula1>
    </dataValidation>
    <dataValidation type="custom" allowBlank="1" showInputMessage="1" showErrorMessage="1" errorTitle="Dato no permitido" error="Meta terminada o no programada. No se requiere diligenciar este campo" sqref="AC51 AC49 AC53" xr:uid="{5F1EEB89-A85F-4750-8378-F0A97879BC21}">
      <formula1>AND(L44&lt;&gt;0, ISNUMBER(L44))</formula1>
    </dataValidation>
    <dataValidation type="custom" allowBlank="1" showInputMessage="1" showErrorMessage="1" errorTitle="Dato no permitido" error="Meta terminada o no programada. No se requiere diligenciar este campo" sqref="AP82 AP85:AP90 BP85" xr:uid="{BD6ADBB5-41CD-40EF-B63E-27F9F320FA26}">
      <formula1>AND(S68&lt;&gt;"Terminado", #REF!&lt;&gt;0, ISNUMBER(#REF!))</formula1>
    </dataValidation>
    <dataValidation type="custom" allowBlank="1" showInputMessage="1" showErrorMessage="1" errorTitle="Dato no permitido" error="Meta terminada o no programada. No se requiere diligenciar este campo" sqref="AC28" xr:uid="{0C282228-1F30-4A5A-88DA-929824A3926A}">
      <formula1>AND(L24&lt;&gt;0, ISNUMBER(L24))</formula1>
    </dataValidation>
    <dataValidation type="custom" allowBlank="1" showInputMessage="1" showErrorMessage="1" errorTitle="Dato no permitido" error="Meta terminada o no programada. No se requiere diligenciar este campo" sqref="AP24" xr:uid="{8FC845C0-6864-4281-BCFD-30E8E86932B6}">
      <formula1>AND(S21&lt;&gt;"Terminado", #REF!&lt;&gt;0, ISNUMBER(#REF!))</formula1>
    </dataValidation>
    <dataValidation type="custom" allowBlank="1" showInputMessage="1" showErrorMessage="1" errorTitle="Dato no permitido" error="Meta terminada o no programada. No se requiere diligenciar este campo" sqref="AC11:AC12 AC234:AC236 AC14" xr:uid="{80CF96C7-D835-4815-A960-0794462F1D5F}">
      <formula1>AND(L11&lt;&gt;0, ISNUMBER(L11))</formula1>
    </dataValidation>
    <dataValidation type="custom" allowBlank="1" showInputMessage="1" showErrorMessage="1" sqref="AC16" xr:uid="{A203E366-39F5-4FC6-A4E2-F64B89908FEB}">
      <formula1>AND(L16&lt;&gt;0, ISNUMBER(L16))</formula1>
    </dataValidation>
    <dataValidation type="custom" allowBlank="1" showInputMessage="1" showErrorMessage="1" errorTitle="Dato no permitido" error="Meta terminada o no programada. No se requiere diligenciar este campo" sqref="AP9:AP10" xr:uid="{2498CF19-D3A3-4D50-89CF-E3316AE66D0A}">
      <formula1>AND(S9&lt;&gt;"Terminado", #REF!&lt;&gt;0, ISNUMBER(#REF!))</formula1>
    </dataValidation>
    <dataValidation type="custom" errorStyle="warning" allowBlank="1" showInputMessage="1" showErrorMessage="1" errorTitle="Dato no permitido" error="Meta terminada o no programada. No se requiere diligenciar este campo" sqref="AP59 BP59" xr:uid="{ACAD6442-BD56-4739-A445-0B1012BFF3F4}">
      <formula1>AND(S51&lt;&gt;"Terminado", #REF!&lt;&gt;0, ISNUMBER(#REF!))</formula1>
    </dataValidation>
    <dataValidation type="decimal" allowBlank="1" showInputMessage="1" showErrorMessage="1" sqref="AC72:AC74 AC104:AC109 AC112 AC139 AC15 AC81:AC82 AC145 AC101:AC102 AC85 AC52 AC123:AC128 AC50 AC8:AC10 AC133 AC114:AC116 AC135 AC27 AC69 AC76 AC89:AC92 AC19 AC21 AC23:AC25 AC60:AC63 AC66:AC67 AP81 AP14:AP16 AP11 AP19:AP22 AP50:AP54 BP21 BP23:BP24 BP9:BP11 BP14:BP16 BP19 BP27 BP32:BP34 BP37:BP48 BP50:BP52 BP55 BP57 BP60:BP63 BP66:BP67 BP69 BP73:BP74 BP76 BP275:BP277 BP95 BP99:BP102 BP104:BP106 BP108 BP112 BP114:BP116 BP269 BP271:BP273 BP86:BP92 BP78:BP84 BP130 BP139 BP152 BP208 BP145 BP168:BP170 BP172:BP173 BP157 BP183 BP186 BP188 BP165 BP196 BP193 BP199 BP204:BP205 BP210:BP211 BP213:BP214 BP217 BP228:BP229 BP231:BP232 BP234:BP236 BP238 BP241:BP242 BP244:BP245 BP247 BP250 BP257 BP260:BP261 BP263:BP267 BP128 BP137 BP191 BP154:BP155 BP176:BP180" xr:uid="{E49B90A8-1654-4EA8-BDF8-1CE5B2C629D1}">
      <formula1>0</formula1>
      <formula2>100</formula2>
    </dataValidation>
    <dataValidation type="whole" allowBlank="1" showInputMessage="1" showErrorMessage="1" sqref="AC97 AC99 AC83:AC84 AP84 AP97 BP97" xr:uid="{CD199F8C-18BD-480E-921A-E6EF3992580D}">
      <formula1>1</formula1>
      <formula2>100</formula2>
    </dataValidation>
    <dataValidation type="whole" allowBlank="1" showInputMessage="1" showErrorMessage="1" sqref="AC17 AC13 AP12:AP13 AP17:AP18 BP12:BP13 BP17" xr:uid="{9316C4B2-17B2-41D5-904D-DA0087F36B8D}">
      <formula1>0</formula1>
      <formula2>100</formula2>
    </dataValidation>
    <dataValidation type="custom" allowBlank="1" showInputMessage="1" showErrorMessage="1" errorTitle="Dato no permitido" error="Meta terminada o no programada. No se requiere diligenciar este campo" sqref="BH21" xr:uid="{2F751B9B-E0CD-484B-A5AE-957392ACD402}">
      <formula1>AND(BN19&lt;&gt;"Terminado", #REF!&lt;&gt;0, ISNUMBER(#REF!))</formula1>
    </dataValidation>
    <dataValidation type="custom" allowBlank="1" showInputMessage="1" showErrorMessage="1" errorTitle="Dato no permitido" error="Meta terminada o no programada. No se requiere diligenciar este campo" sqref="BH19" xr:uid="{DCB85B58-C5A1-45EF-BF05-80B541C1A6A3}">
      <formula1>AND(BN18&lt;&gt;"Terminado", #REF!&lt;&gt;0, ISNUMBER(#REF!))</formula1>
    </dataValidation>
    <dataValidation type="custom" allowBlank="1" showInputMessage="1" showErrorMessage="1" errorTitle="Dato no permitido" error="Meta terminada o no programada. No se requiere diligenciar este campo" sqref="BH8:BH17" xr:uid="{2E778A67-1C9B-423D-808D-7FB64710BE7C}">
      <formula1>AND(BN8&lt;&gt;"Terminado", #REF!&lt;&gt;0, ISNUMBER(#REF!))</formula1>
    </dataValidation>
    <dataValidation type="custom" allowBlank="1" showInputMessage="1" showErrorMessage="1" errorTitle="Dato no permitido" error="La meta fue terminada en el periodo anterior_x000a_" sqref="BC260:BC277 BC27:BC28 BC8:BC17 BC19 BC21 BC23:BC25 BC37:BC41 BC43:BC48 BC78:BC90 BC92 BC59:BC63 BC66:BC67 BC69 BC71:BC74 BC76 BC154:BC155 BC157 BC95 BC257 BC112 BC114:BC117 BC119:BC130 BC133 BC135 BC137:BC143 BC145:BC146 BC149:BC150 BC152 BC175 BC177:BC180 BC164:BC165 BC168:BC173 BC234:BC236 BC240:BC245 BC183 BC186 BC188 BC191:BC193 BC196 BP198 BC203:BC205 BC207:BC208 BC210:BC211 BC213:BC214 BC217:BC219 BC221:BC226 BC228:BC229 BC231:BC232 BC247 BC250 BC253 BC97:BC108 BP175 BP164 BP192 BC198:BC199 BP203 BP207 BP270 BP120:BP122" xr:uid="{629F5A57-C6D6-4D91-9E86-03805F56ACA4}">
      <formula1>#REF!&lt;&gt;"Terminado"</formula1>
    </dataValidation>
    <dataValidation allowBlank="1" showInputMessage="1" showErrorMessage="1" sqref="BP25 BV25 BV27 BV71:BV74 BV76 BV78:BV92 BV95 BV99:BV102 BP103 BV117 BV119:BV130 BV133 BV135 BV137:BV143 BV145:BV146 BV149:BV150 BV152 BV154:BV157 BV164:BV165 BV168:BV173 BV175:BV180 BV183 BV186 BV188 BV191:BV193 BV196 BV198:BV199 BP226 BP237 BV237:BV245 BV247 BV250 BV253 BV257 BV260:BV261 BP262 BP274 BV274:BV277" xr:uid="{4D6CF728-193E-4B20-BDFD-7DF696126A76}"/>
    <dataValidation type="custom" allowBlank="1" showInputMessage="1" showErrorMessage="1" errorTitle="Dato no permitido" error="La meta fue terminada en el periodo anterior_x000a_" sqref="BP253 BP71:BP72 BP109 BP171 BP243" xr:uid="{FE693598-C925-484A-ACA8-AAA699BA583D}">
      <formula1>$AV71&lt;&gt;"Terminado"</formula1>
    </dataValidation>
    <dataValidation type="custom" allowBlank="1" showInputMessage="1" showErrorMessage="1" errorTitle="Dato no permitido" error="Meta terminada o no programada. No se requiere diligenciar este campo" sqref="BP268" xr:uid="{9E8DC53D-DB22-4C35-901B-692B634A73BB}">
      <formula1>AND(BB268&lt;&gt;0, ISNUMBER(BB268))</formula1>
    </dataValidation>
    <dataValidation type="custom" allowBlank="1" showInputMessage="1" showErrorMessage="1" errorTitle="Dato no permitido" error="Meta terminada o no programada. No se requiere diligenciar este campo" sqref="BV270" xr:uid="{CD991BD4-1EE9-4465-BFA5-93B0C4DCBF4C}">
      <formula1>AND(BV270&lt;&gt;"Terminado", AE270&lt;&gt;0, ISNUMBER(AE270))</formula1>
    </dataValidation>
    <dataValidation type="custom" allowBlank="1" showInputMessage="1" showErrorMessage="1" errorTitle="Dato no permitido" error="Meta terminada o no programada. No se requiere diligenciar este campo" sqref="BU8:BU16" xr:uid="{ACDC3AE0-A1A1-4530-BDD3-73F86F20790F}">
      <formula1>AND(#REF!&lt;&gt;"Terminado", AJ8&lt;&gt;0, ISNUMBER(AJ8))</formula1>
    </dataValidation>
  </dataValidations>
  <hyperlinks>
    <hyperlink ref="AT31" r:id="rId1" xr:uid="{8217DE85-E381-44C4-B387-856EE67ADC3A}"/>
    <hyperlink ref="AT32" r:id="rId2" xr:uid="{58C490D7-7F7F-47B3-A448-E4AA9BB43A45}"/>
    <hyperlink ref="AT33" r:id="rId3" xr:uid="{9D71B876-3CDC-44C3-8287-1D3102BBB1E5}"/>
    <hyperlink ref="AT34" r:id="rId4" xr:uid="{4649C318-A97D-4F24-9557-638D5D3FC4BD}"/>
    <hyperlink ref="AT47" r:id="rId5" xr:uid="{C7625BB9-4662-41F6-8C3E-A0617EDEAB1A}"/>
    <hyperlink ref="AT236" r:id="rId6" xr:uid="{5295DEED-FBC9-4EC2-B7F6-4071A2DD8569}"/>
    <hyperlink ref="AT268" r:id="rId7" display="https://danegovco.sharepoint.com/sites/PlanesInstitucionales-MetasHisttricasporrea2018-2022/Documentos%20compartidos/Forms/AllItems.aspx?id=%2Fsites%2FPlanesInstitucionales%2DMetasHisttricasporrea2018%2D2022%2FDocumentos%20compartidos%2FDIRECCIONES%20TERRITORIALES%2FEvidencias%20Planes%20Institucionales%202025%2FPAI%2FDT%5F07%2FTRIMESTRE%202&amp;viewid=4898ae3e%2D639a%2D41ac%2Db718%2D8f47bbb2b81e" xr:uid="{429A9ABB-CCE7-4B73-B803-F5E36C691D86}"/>
    <hyperlink ref="AT262" r:id="rId8" xr:uid="{74EBA61F-2E25-4CA8-ACEF-DA9CD7CD3725}"/>
    <hyperlink ref="AT263" r:id="rId9" display="https://danegovco.sharepoint.com/sites/PlanesInstitucionales-MetasHisttricasporrea2018-2022/Documentos%20compartidos/Forms/AllItems.aspx?id=%2Fsites%2FPlanesInstitucionales%2DMetasHisttricasporrea2018%2D2022%2FDocumentos%20compartidos%2FDIRECCIONES%20TERRITORIALES%2FEvidencias%20Planes%20Institucionales%202025%2FPAI%2FDT%5F02%2FTRIMESTE%20II&amp;viewid=4898ae3e%2D639a%2D41ac%2Db718%2D8f47bbb2b81e" xr:uid="{6B819058-46D4-44AC-BDF5-2C6C24460881}"/>
    <hyperlink ref="AT269" r:id="rId10" xr:uid="{CBC0522A-4552-46E3-A426-461ACD7CF4FE}"/>
    <hyperlink ref="AT266" r:id="rId11" display="https://danegovco.sharepoint.com/:b:/r/sites/PlanesInstitucionales-MetasHisttricasporrea2018-2022/Documentos%20compartidos/DIRECCIONES%20TERRITORIALES/Evidencias%20Planes%20Institucionales%202025/PAI/DT_05/II%20TRIMESTRE%202025%20-%20DTCOR/Metodolog%C3%ADa%20construcci%C3%B3n%20de%20Matriz%20de%20Indicadores.pdf?csf=1&amp;web=1&amp;e=KfBy6O" xr:uid="{E8074DBD-66D8-4650-AC76-2EF2FC5388B7}"/>
    <hyperlink ref="AT265" r:id="rId12" display="https://danegovco.sharepoint.com/:b:/r/sites/PlanesInstitucionales-MetasHisttricasporrea2018-2022/Documentos%20compartidos/DIRECCIONES%20TERRITORIALES/Evidencias%20Planes%20Institucionales%202025/PAI/DT_04/II%20TRIMESTRE%202025%20-%20DTCOR/Taller_Microdatos_Datos_y_Actores_DANE%20V2.pdf?csf=1&amp;web=1&amp;e=Hs94VY" xr:uid="{2AAEBE12-3154-4CCC-AF85-9F64E3A6E2BE}"/>
    <hyperlink ref="BT31" r:id="rId13" xr:uid="{DF3CDFBE-D847-4047-82B9-D1E61D485479}"/>
    <hyperlink ref="BT32" r:id="rId14" xr:uid="{57B4DEC9-E53A-4C91-A6AB-9E138344718B}"/>
    <hyperlink ref="BT33" r:id="rId15" xr:uid="{655C1FE0-5AEE-4F1A-9775-7202F4CF3B3F}"/>
    <hyperlink ref="BT47" r:id="rId16" xr:uid="{4D3D19E8-EF57-41FD-AF0D-75B304629C21}"/>
    <hyperlink ref="BT52" r:id="rId17" display="https://www.dane.gov.co/index.php/estadisticas-por-tema/precios-y-costos/precio-promedio-de-bebidas-alcoholicas" xr:uid="{150CDBD1-C2EE-4FD5-B929-32C542F712E8}"/>
    <hyperlink ref="BT235" r:id="rId18" xr:uid="{77655E2D-B201-4894-B55D-1511526BF18C}"/>
    <hyperlink ref="BT236" r:id="rId19" xr:uid="{D1F94B49-91CA-40A4-9CBE-0A2CAF2ED5F2}"/>
    <hyperlink ref="BT262" r:id="rId20" display="https://danegovco.sharepoint.com/sites/PlanesInstitucionales-MetasHisttricasporrea2018-2022/Documentos%20compartidos/Forms/AllItems.aspx?id=%2Fsites%2FPlanesInstitucionales%2DMetasHisttricasporrea2018%2D2022%2FDocumentos%20compartidos%2FDIRECCIONES%20TERRITORIALES%2FEvidencias%20Planes%20Institucionales%202025%2FPAI%2FDT%5F01%2FTRIMESTRE%20IV&amp;viewid=4898ae3e%2D639a%2D41ac%2Db718%2D8f47bbb2b81e" xr:uid="{78C82DFA-AA4E-4B41-8583-EF4C1DE33507}"/>
    <hyperlink ref="BT263" r:id="rId21" display="https://danegovco.sharepoint.com/sites/PlanesInstitucionales-MetasHisttricasporrea2018-2022/Documentos%20compartidos/Forms/AllItems.aspx?id=%2Fsites%2FPlanesInstitucionales%2DMetasHisttricasporrea2018%2D2022%2FDocumentos%20compartidos%2FDIRECCIONES%20TERRITORIALES%2FEvidencias%20Planes%20Institucionales%202025%2FPAI%2FDT%5F02%2FTRIMESTRE%20IV&amp;viewid=4898ae3e%2D639a%2D41ac%2Db718%2D8f47bbb2b81e" xr:uid="{CF72D128-46B4-4BCC-B048-E1EB0F32852A}"/>
    <hyperlink ref="BT265" r:id="rId22" display="https://danegovco.sharepoint.com/:f:/r/sites/PlanesInstitucionales-MetasHisttricasporrea2018-2022/Documentos%20compartidos/DIRECCIONES%20TERRITORIALES/Evidencias%20Planes%20Institucionales%202025/PAI/DT_04/IV%20TRIMESTRE%202025%20-%20DTCOR?csf=1&amp;web=1&amp;e=MG4FHz" xr:uid="{2014F0CB-F349-42A1-BD94-21DD9E6809E7}"/>
    <hyperlink ref="BT266" r:id="rId23" display="https://danegovco.sharepoint.com/:f:/r/sites/PlanesInstitucionales-MetasHisttricasporrea2018-2022/Documentos%20compartidos/DIRECCIONES%20TERRITORIALES/Evidencias%20Planes%20Institucionales%202025/PAI/DT_05/IV%20TRIMESTRE%202025%20-%20DTCOR?csf=1&amp;web=1&amp;e=W9kFLB" xr:uid="{8F8C10AF-CE5A-4B5B-9973-4131C815AFEC}"/>
    <hyperlink ref="BT269" r:id="rId24" xr:uid="{0EDBF77C-3BB2-4EB8-9715-B0E60FCD8474}"/>
    <hyperlink ref="BT268" r:id="rId25" xr:uid="{209476F7-2F98-42AF-A9F5-1500FB8F1328}"/>
  </hyperlinks>
  <pageMargins left="0.7" right="0.7" top="0.75" bottom="0.75" header="0.3" footer="0.3"/>
  <pageSetup scale="10" orientation="portrait" r:id="rId26"/>
  <drawing r:id="rId27"/>
  <legacy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89A9D-97D5-4ADE-8947-B70C1F608B77}">
  <sheetPr>
    <tabColor rgb="FF00B050"/>
  </sheetPr>
  <dimension ref="F1:L35"/>
  <sheetViews>
    <sheetView view="pageBreakPreview" topLeftCell="B1" zoomScale="85" zoomScaleNormal="85" zoomScaleSheetLayoutView="85" workbookViewId="0">
      <selection activeCell="G40" sqref="G40"/>
    </sheetView>
  </sheetViews>
  <sheetFormatPr baseColWidth="10" defaultColWidth="11.36328125" defaultRowHeight="14.5"/>
  <cols>
    <col min="6" max="6" width="22.36328125" customWidth="1"/>
    <col min="7" max="7" width="28.36328125" customWidth="1"/>
    <col min="8" max="8" width="23.36328125" bestFit="1" customWidth="1"/>
    <col min="9" max="9" width="31.36328125" customWidth="1"/>
    <col min="10" max="10" width="14" customWidth="1"/>
    <col min="11" max="11" width="14.36328125" customWidth="1"/>
  </cols>
  <sheetData>
    <row r="1" spans="6:12" ht="24" customHeight="1">
      <c r="F1" s="1597" t="s">
        <v>2284</v>
      </c>
      <c r="G1" s="1597"/>
      <c r="H1" s="1597"/>
      <c r="I1" s="1597"/>
      <c r="J1" s="1597"/>
      <c r="K1" s="1597"/>
    </row>
    <row r="2" spans="6:12" ht="24" customHeight="1">
      <c r="F2" s="1597" t="s">
        <v>2285</v>
      </c>
      <c r="G2" s="1597"/>
      <c r="H2" s="1597"/>
      <c r="I2" s="1597"/>
      <c r="J2" s="1597"/>
      <c r="K2" s="1597"/>
    </row>
    <row r="3" spans="6:12" ht="16">
      <c r="F3" s="13"/>
      <c r="G3" s="13"/>
      <c r="H3" s="13"/>
      <c r="I3" s="13"/>
      <c r="J3" s="13"/>
      <c r="K3" s="13"/>
    </row>
    <row r="4" spans="6:12" ht="16">
      <c r="F4" s="14"/>
      <c r="G4" s="1582" t="s">
        <v>2286</v>
      </c>
      <c r="H4" s="1583"/>
      <c r="I4" s="1583"/>
      <c r="J4" s="1583"/>
      <c r="K4" s="15"/>
      <c r="L4" s="12"/>
    </row>
    <row r="5" spans="6:12" ht="16">
      <c r="F5" s="14"/>
      <c r="G5" s="16" t="s">
        <v>2287</v>
      </c>
      <c r="H5" s="16" t="s">
        <v>2288</v>
      </c>
      <c r="I5" s="17" t="s">
        <v>2289</v>
      </c>
      <c r="J5" s="18" t="s">
        <v>2290</v>
      </c>
      <c r="K5" s="15"/>
      <c r="L5" s="10"/>
    </row>
    <row r="6" spans="6:12" ht="16">
      <c r="F6" s="14"/>
      <c r="G6" s="1584" t="s">
        <v>57</v>
      </c>
      <c r="H6" s="19" t="s">
        <v>2291</v>
      </c>
      <c r="I6" s="19" t="s">
        <v>2292</v>
      </c>
      <c r="J6" s="19">
        <v>191</v>
      </c>
      <c r="K6" s="13"/>
      <c r="L6" s="11"/>
    </row>
    <row r="7" spans="6:12" ht="16">
      <c r="F7" s="14"/>
      <c r="G7" s="1585"/>
      <c r="H7" s="19" t="s">
        <v>2293</v>
      </c>
      <c r="I7" s="19" t="s">
        <v>2294</v>
      </c>
      <c r="J7" s="19">
        <v>197</v>
      </c>
      <c r="K7" s="13"/>
      <c r="L7" s="11"/>
    </row>
    <row r="8" spans="6:12" ht="16">
      <c r="F8" s="13"/>
      <c r="G8" s="13"/>
      <c r="H8" s="13"/>
      <c r="I8" s="13"/>
      <c r="J8" s="13"/>
      <c r="K8" s="13"/>
    </row>
    <row r="9" spans="6:12" ht="16">
      <c r="F9" s="1586" t="s">
        <v>2295</v>
      </c>
      <c r="G9" s="1586"/>
      <c r="H9" s="1586"/>
      <c r="I9" s="1587"/>
      <c r="J9" s="20" t="s">
        <v>2296</v>
      </c>
      <c r="K9" s="20" t="s">
        <v>2297</v>
      </c>
    </row>
    <row r="10" spans="6:12" ht="15.75" customHeight="1">
      <c r="F10" s="1588" t="s">
        <v>2298</v>
      </c>
      <c r="G10" s="1589"/>
      <c r="H10" s="1589"/>
      <c r="I10" s="1590"/>
      <c r="J10" s="21" t="s">
        <v>2299</v>
      </c>
      <c r="K10" s="21" t="s">
        <v>2299</v>
      </c>
    </row>
    <row r="11" spans="6:12">
      <c r="F11" s="1600" t="s">
        <v>2300</v>
      </c>
      <c r="G11" s="1594" t="s">
        <v>79</v>
      </c>
      <c r="H11" s="1595"/>
      <c r="I11" s="1596"/>
      <c r="J11" s="25">
        <v>4</v>
      </c>
      <c r="K11" s="25">
        <f>+COUNTIF('Plan de Acción 2025'!$B$10:$B$209,$G11)</f>
        <v>4</v>
      </c>
    </row>
    <row r="12" spans="6:12">
      <c r="F12" s="1601"/>
      <c r="G12" s="1594" t="s">
        <v>148</v>
      </c>
      <c r="H12" s="1595"/>
      <c r="I12" s="1596"/>
      <c r="J12" s="25">
        <v>5</v>
      </c>
      <c r="K12" s="25">
        <f>+COUNTIF('Plan de Acción 2025'!$B$10:$B$209,$G12)</f>
        <v>5</v>
      </c>
    </row>
    <row r="13" spans="6:12">
      <c r="F13" s="1602"/>
      <c r="G13" s="1594" t="s">
        <v>212</v>
      </c>
      <c r="H13" s="1595"/>
      <c r="I13" s="1596"/>
      <c r="J13" s="25">
        <v>3</v>
      </c>
      <c r="K13" s="25">
        <f>+COUNTIF('Plan de Acción 2025'!$B$10:$B$209,$G13)</f>
        <v>3</v>
      </c>
    </row>
    <row r="14" spans="6:12" ht="16">
      <c r="F14" s="26" t="s">
        <v>2301</v>
      </c>
      <c r="G14" s="1591" t="s">
        <v>275</v>
      </c>
      <c r="H14" s="1592"/>
      <c r="I14" s="1593"/>
      <c r="J14" s="27">
        <v>2</v>
      </c>
      <c r="K14" s="27">
        <f>+COUNTIF('Plan de Acción 2025'!$B$10:$B$209,$G14)</f>
        <v>2</v>
      </c>
    </row>
    <row r="15" spans="6:12">
      <c r="F15" s="1600" t="s">
        <v>2302</v>
      </c>
      <c r="G15" s="1594" t="s">
        <v>252</v>
      </c>
      <c r="H15" s="1595"/>
      <c r="I15" s="1596"/>
      <c r="J15" s="25">
        <v>2</v>
      </c>
      <c r="K15" s="25">
        <f>+COUNTIF('Plan de Acción 2025'!$B$10:$B$209,$G15)</f>
        <v>2</v>
      </c>
    </row>
    <row r="16" spans="6:12">
      <c r="F16" s="1601"/>
      <c r="G16" s="1594" t="s">
        <v>302</v>
      </c>
      <c r="H16" s="1595"/>
      <c r="I16" s="1596"/>
      <c r="J16" s="25">
        <v>20</v>
      </c>
      <c r="K16" s="25">
        <f>+COUNTIF('Plan de Acción 2025'!$B$10:$B$209,$G16)</f>
        <v>20</v>
      </c>
    </row>
    <row r="17" spans="6:11">
      <c r="F17" s="1601"/>
      <c r="G17" s="1594" t="s">
        <v>544</v>
      </c>
      <c r="H17" s="1595"/>
      <c r="I17" s="1596"/>
      <c r="J17" s="25">
        <v>6</v>
      </c>
      <c r="K17" s="25">
        <f>+COUNTIF('Plan de Acción 2025'!$B$10:$B$209,$G17)</f>
        <v>7</v>
      </c>
    </row>
    <row r="18" spans="6:11">
      <c r="F18" s="1601"/>
      <c r="G18" s="1594" t="s">
        <v>612</v>
      </c>
      <c r="H18" s="1595"/>
      <c r="I18" s="1596"/>
      <c r="J18" s="25">
        <v>8</v>
      </c>
      <c r="K18" s="25">
        <f>+COUNTIF('Plan de Acción 2025'!$B$10:$B$209,$G18)</f>
        <v>8</v>
      </c>
    </row>
    <row r="19" spans="6:11">
      <c r="F19" s="1602"/>
      <c r="G19" s="1594" t="s">
        <v>2234</v>
      </c>
      <c r="H19" s="1595"/>
      <c r="I19" s="1596"/>
      <c r="J19" s="25">
        <v>4</v>
      </c>
      <c r="K19" s="25">
        <f>+COUNTIF('Plan de Acción 2025'!$B$10:$B$209,$G19)</f>
        <v>4</v>
      </c>
    </row>
    <row r="20" spans="6:11">
      <c r="F20" s="1603" t="s">
        <v>2303</v>
      </c>
      <c r="G20" s="1591" t="s">
        <v>908</v>
      </c>
      <c r="H20" s="1592"/>
      <c r="I20" s="1593"/>
      <c r="J20" s="27">
        <v>4</v>
      </c>
      <c r="K20" s="27">
        <f>+COUNTIF('Plan de Acción 2025'!$B$10:$B$209,$G20)</f>
        <v>4</v>
      </c>
    </row>
    <row r="21" spans="6:11">
      <c r="F21" s="1604"/>
      <c r="G21" s="1591" t="s">
        <v>953</v>
      </c>
      <c r="H21" s="1592"/>
      <c r="I21" s="1593"/>
      <c r="J21" s="27">
        <v>3</v>
      </c>
      <c r="K21" s="27">
        <f>+COUNTIF('Plan de Acción 2025'!$B$10:$B$209,$G21)</f>
        <v>3</v>
      </c>
    </row>
    <row r="22" spans="6:11">
      <c r="F22" s="1604"/>
      <c r="G22" s="1591" t="s">
        <v>979</v>
      </c>
      <c r="H22" s="1592"/>
      <c r="I22" s="1593"/>
      <c r="J22" s="27">
        <v>3</v>
      </c>
      <c r="K22" s="27">
        <f>+COUNTIF('Plan de Acción 2025'!$B$10:$B$209,$G22)</f>
        <v>3</v>
      </c>
    </row>
    <row r="23" spans="6:11">
      <c r="F23" s="1605"/>
      <c r="G23" s="1591" t="s">
        <v>787</v>
      </c>
      <c r="H23" s="1592"/>
      <c r="I23" s="1593"/>
      <c r="J23" s="27">
        <v>10</v>
      </c>
      <c r="K23" s="27">
        <f>+COUNTIF('Plan de Acción 2025'!$B$10:$B$209,$G23)</f>
        <v>10</v>
      </c>
    </row>
    <row r="24" spans="6:11" ht="15.75" customHeight="1">
      <c r="F24" s="1606" t="s">
        <v>2304</v>
      </c>
      <c r="G24" s="1594" t="s">
        <v>1010</v>
      </c>
      <c r="H24" s="1595"/>
      <c r="I24" s="1596"/>
      <c r="J24" s="25">
        <v>11</v>
      </c>
      <c r="K24" s="25">
        <f>+COUNTIF('Plan de Acción 2025'!$B$10:$B$209,$G24)</f>
        <v>11</v>
      </c>
    </row>
    <row r="25" spans="6:11">
      <c r="F25" s="1607"/>
      <c r="G25" s="1594" t="s">
        <v>1831</v>
      </c>
      <c r="H25" s="1595"/>
      <c r="I25" s="1596"/>
      <c r="J25" s="25">
        <v>4</v>
      </c>
      <c r="K25" s="25">
        <f>+COUNTIF('Plan de Acción 2025'!$B$10:$B$209,$G25)</f>
        <v>8</v>
      </c>
    </row>
    <row r="26" spans="6:11">
      <c r="F26" s="1607"/>
      <c r="G26" s="1594" t="s">
        <v>1153</v>
      </c>
      <c r="H26" s="1595"/>
      <c r="I26" s="1596"/>
      <c r="J26" s="25">
        <v>25</v>
      </c>
      <c r="K26" s="25">
        <f>+COUNTIF('Plan de Acción 2025'!$B$10:$B$209,$G26)</f>
        <v>25</v>
      </c>
    </row>
    <row r="27" spans="6:11">
      <c r="F27" s="1607"/>
      <c r="G27" s="1594" t="s">
        <v>1364</v>
      </c>
      <c r="H27" s="1595"/>
      <c r="I27" s="1596"/>
      <c r="J27" s="25">
        <v>28</v>
      </c>
      <c r="K27" s="25">
        <f>+COUNTIF('Plan de Acción 2025'!$B$10:$B$209,$G27)</f>
        <v>29</v>
      </c>
    </row>
    <row r="28" spans="6:11">
      <c r="F28" s="1607"/>
      <c r="G28" s="1594" t="s">
        <v>1762</v>
      </c>
      <c r="H28" s="1595"/>
      <c r="I28" s="1596"/>
      <c r="J28" s="25">
        <v>7</v>
      </c>
      <c r="K28" s="25">
        <f>+COUNTIF('Plan de Acción 2025'!$B$10:$B$209,$G28)</f>
        <v>7</v>
      </c>
    </row>
    <row r="29" spans="6:11">
      <c r="F29" s="1607"/>
      <c r="G29" s="1594" t="s">
        <v>1920</v>
      </c>
      <c r="H29" s="1595"/>
      <c r="I29" s="1596"/>
      <c r="J29" s="25">
        <v>3</v>
      </c>
      <c r="K29" s="25">
        <f>+COUNTIF('Plan de Acción 2025'!$B$10:$B$209,$G29)</f>
        <v>15</v>
      </c>
    </row>
    <row r="30" spans="6:11">
      <c r="F30" s="1607"/>
      <c r="G30" s="22" t="s">
        <v>2305</v>
      </c>
      <c r="H30" s="23"/>
      <c r="I30" s="24"/>
      <c r="J30" s="25">
        <v>11</v>
      </c>
      <c r="K30" s="25">
        <f>+COUNTIF('Plan de Acción 2025'!$B$10:$B$209,$G30)</f>
        <v>0</v>
      </c>
    </row>
    <row r="31" spans="6:11">
      <c r="F31" s="1607"/>
      <c r="G31" s="1594" t="s">
        <v>699</v>
      </c>
      <c r="H31" s="1595"/>
      <c r="I31" s="1596"/>
      <c r="J31" s="25">
        <v>6</v>
      </c>
      <c r="K31" s="25">
        <f>+COUNTIF('Plan de Acción 2025'!$B$10:$B$209,$G31)</f>
        <v>7</v>
      </c>
    </row>
    <row r="32" spans="6:11" ht="16">
      <c r="F32" s="26" t="s">
        <v>2306</v>
      </c>
      <c r="G32" s="1591" t="s">
        <v>1632</v>
      </c>
      <c r="H32" s="1592"/>
      <c r="I32" s="1593"/>
      <c r="J32" s="27">
        <v>11</v>
      </c>
      <c r="K32" s="27">
        <f>+COUNTIF('Plan de Acción 2025'!$B$10:$B$209,$G32)</f>
        <v>11</v>
      </c>
    </row>
    <row r="33" spans="6:11" ht="16">
      <c r="F33" s="28" t="s">
        <v>2307</v>
      </c>
      <c r="G33" s="1594" t="s">
        <v>2110</v>
      </c>
      <c r="H33" s="1595"/>
      <c r="I33" s="1596"/>
      <c r="J33" s="25">
        <v>7</v>
      </c>
      <c r="K33" s="25">
        <f>+COUNTIF('Plan de Acción 2025'!$B$10:$B$209,$G33)</f>
        <v>8</v>
      </c>
    </row>
    <row r="34" spans="6:11" ht="16">
      <c r="F34" s="26" t="s">
        <v>2199</v>
      </c>
      <c r="G34" s="1591" t="s">
        <v>2199</v>
      </c>
      <c r="H34" s="1592"/>
      <c r="I34" s="1593"/>
      <c r="J34" s="27">
        <v>4</v>
      </c>
      <c r="K34" s="27">
        <f>+COUNTIF('Plan de Acción 2025'!$B$10:$B$209,$G34)</f>
        <v>4</v>
      </c>
    </row>
    <row r="35" spans="6:11" ht="16">
      <c r="F35" s="1598" t="s">
        <v>2308</v>
      </c>
      <c r="G35" s="1598"/>
      <c r="H35" s="1598"/>
      <c r="I35" s="1599"/>
      <c r="J35" s="21">
        <f>SUM(J11:J34)</f>
        <v>191</v>
      </c>
      <c r="K35" s="21">
        <f>SUM(K11:K34)</f>
        <v>200</v>
      </c>
    </row>
  </sheetData>
  <sheetProtection algorithmName="SHA-512" hashValue="lluwZnU7Mo0qirf4Px7HUpyThPUSZvy5M49UbIREw/hKtOj4tk45oQeegEnEcJaPylxyJyX62+aktC6Vl9OP9A==" saltValue="ASTM0pj2uRjoF7sie9Vt/Q==" spinCount="100000" sheet="1" objects="1" scenarios="1"/>
  <mergeCells count="34">
    <mergeCell ref="F1:K1"/>
    <mergeCell ref="F2:K2"/>
    <mergeCell ref="F35:I35"/>
    <mergeCell ref="F11:F13"/>
    <mergeCell ref="F20:F23"/>
    <mergeCell ref="F24:F31"/>
    <mergeCell ref="F15:F19"/>
    <mergeCell ref="G11:I11"/>
    <mergeCell ref="G12:I12"/>
    <mergeCell ref="G13:I13"/>
    <mergeCell ref="G19:I19"/>
    <mergeCell ref="G29:I29"/>
    <mergeCell ref="G31:I31"/>
    <mergeCell ref="G32:I32"/>
    <mergeCell ref="G33:I33"/>
    <mergeCell ref="G15:I15"/>
    <mergeCell ref="G16:I16"/>
    <mergeCell ref="G17:I17"/>
    <mergeCell ref="G18:I18"/>
    <mergeCell ref="G34:I34"/>
    <mergeCell ref="G20:I20"/>
    <mergeCell ref="G21:I21"/>
    <mergeCell ref="G22:I22"/>
    <mergeCell ref="G23:I23"/>
    <mergeCell ref="G24:I24"/>
    <mergeCell ref="G25:I25"/>
    <mergeCell ref="G27:I27"/>
    <mergeCell ref="G28:I28"/>
    <mergeCell ref="G26:I26"/>
    <mergeCell ref="G4:J4"/>
    <mergeCell ref="G6:G7"/>
    <mergeCell ref="F9:I9"/>
    <mergeCell ref="F10:I10"/>
    <mergeCell ref="G14:I14"/>
  </mergeCells>
  <pageMargins left="0.7" right="0.7" top="0.75" bottom="0.75" header="0.3" footer="0.3"/>
  <pageSetup scale="6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1869C-8E84-4357-9FA0-A66928E2BD8D}">
  <dimension ref="A1:L34"/>
  <sheetViews>
    <sheetView zoomScale="85" zoomScaleNormal="85" workbookViewId="0">
      <selection activeCell="E13" sqref="E13"/>
    </sheetView>
  </sheetViews>
  <sheetFormatPr baseColWidth="10" defaultColWidth="11.36328125" defaultRowHeight="14.5"/>
  <cols>
    <col min="1" max="11" width="20.36328125" customWidth="1"/>
  </cols>
  <sheetData>
    <row r="1" spans="1:12" ht="17.5">
      <c r="A1" s="91" t="s">
        <v>2309</v>
      </c>
      <c r="B1" s="91" t="s">
        <v>2310</v>
      </c>
      <c r="C1" s="91" t="s">
        <v>2311</v>
      </c>
      <c r="D1" s="91" t="s">
        <v>15</v>
      </c>
      <c r="E1" s="91" t="s">
        <v>18</v>
      </c>
      <c r="F1" s="91" t="s">
        <v>19</v>
      </c>
      <c r="G1" s="91" t="s">
        <v>25</v>
      </c>
      <c r="H1" s="91" t="s">
        <v>30</v>
      </c>
      <c r="I1" s="91" t="s">
        <v>2312</v>
      </c>
      <c r="J1" s="91" t="s">
        <v>2313</v>
      </c>
      <c r="K1" s="91" t="s">
        <v>2314</v>
      </c>
      <c r="L1" s="92"/>
    </row>
    <row r="2" spans="1:12" ht="17.5">
      <c r="A2" s="92" t="s">
        <v>79</v>
      </c>
      <c r="B2" s="92" t="s">
        <v>150</v>
      </c>
      <c r="C2" s="92" t="s">
        <v>151</v>
      </c>
      <c r="D2" s="92" t="s">
        <v>1321</v>
      </c>
      <c r="E2" s="92" t="s">
        <v>2315</v>
      </c>
      <c r="F2" s="92" t="s">
        <v>153</v>
      </c>
      <c r="G2" s="92" t="s">
        <v>108</v>
      </c>
      <c r="H2" s="93" t="s">
        <v>617</v>
      </c>
      <c r="I2" s="92" t="s">
        <v>854</v>
      </c>
      <c r="J2" s="95" t="s">
        <v>551</v>
      </c>
      <c r="K2" s="92" t="s">
        <v>1770</v>
      </c>
      <c r="L2" s="92"/>
    </row>
    <row r="3" spans="1:12" ht="17.5">
      <c r="A3" s="92" t="s">
        <v>148</v>
      </c>
      <c r="B3" s="92" t="s">
        <v>2316</v>
      </c>
      <c r="C3" s="92" t="s">
        <v>2317</v>
      </c>
      <c r="D3" s="92" t="s">
        <v>1785</v>
      </c>
      <c r="E3" s="92" t="s">
        <v>258</v>
      </c>
      <c r="F3" s="92" t="s">
        <v>86</v>
      </c>
      <c r="G3" s="92" t="s">
        <v>91</v>
      </c>
      <c r="H3" s="93" t="s">
        <v>230</v>
      </c>
      <c r="I3" s="96" t="s">
        <v>351</v>
      </c>
      <c r="J3" s="97" t="s">
        <v>2318</v>
      </c>
      <c r="K3" s="92" t="s">
        <v>94</v>
      </c>
      <c r="L3" s="92"/>
    </row>
    <row r="4" spans="1:12" ht="17.5">
      <c r="A4" s="92" t="s">
        <v>212</v>
      </c>
      <c r="B4" s="92" t="s">
        <v>81</v>
      </c>
      <c r="C4" s="92" t="s">
        <v>701</v>
      </c>
      <c r="D4" s="92" t="s">
        <v>83</v>
      </c>
      <c r="E4" s="92" t="s">
        <v>85</v>
      </c>
      <c r="F4" s="92"/>
      <c r="G4" s="92"/>
      <c r="H4" s="93" t="s">
        <v>1119</v>
      </c>
      <c r="I4" s="96" t="s">
        <v>924</v>
      </c>
      <c r="J4" s="97" t="s">
        <v>160</v>
      </c>
      <c r="K4" s="92" t="s">
        <v>2319</v>
      </c>
      <c r="L4" s="92"/>
    </row>
    <row r="5" spans="1:12" ht="17.5">
      <c r="A5" s="92" t="s">
        <v>275</v>
      </c>
      <c r="B5" s="92" t="s">
        <v>254</v>
      </c>
      <c r="C5" s="92" t="s">
        <v>728</v>
      </c>
      <c r="D5" s="92" t="s">
        <v>290</v>
      </c>
      <c r="E5" s="92" t="s">
        <v>398</v>
      </c>
      <c r="F5" s="92"/>
      <c r="G5" s="92"/>
      <c r="H5" s="93" t="s">
        <v>159</v>
      </c>
      <c r="I5" s="96" t="s">
        <v>2320</v>
      </c>
      <c r="J5" s="97" t="s">
        <v>627</v>
      </c>
      <c r="K5" s="92" t="s">
        <v>2321</v>
      </c>
      <c r="L5" s="92"/>
    </row>
    <row r="6" spans="1:12" ht="17.5">
      <c r="A6" s="92" t="s">
        <v>252</v>
      </c>
      <c r="B6" s="92" t="s">
        <v>119</v>
      </c>
      <c r="C6" s="92" t="s">
        <v>2322</v>
      </c>
      <c r="D6" s="92" t="s">
        <v>2100</v>
      </c>
      <c r="E6" s="92" t="s">
        <v>2323</v>
      </c>
      <c r="F6" s="92"/>
      <c r="G6" s="92"/>
      <c r="H6" s="93" t="s">
        <v>138</v>
      </c>
      <c r="I6" s="96" t="s">
        <v>671</v>
      </c>
      <c r="J6" s="97" t="s">
        <v>560</v>
      </c>
      <c r="K6" s="92" t="s">
        <v>314</v>
      </c>
      <c r="L6" s="92"/>
    </row>
    <row r="7" spans="1:12" ht="17.5">
      <c r="A7" s="92" t="s">
        <v>2324</v>
      </c>
      <c r="B7" s="92" t="s">
        <v>1784</v>
      </c>
      <c r="C7" s="92" t="s">
        <v>1155</v>
      </c>
      <c r="D7" s="92" t="s">
        <v>2325</v>
      </c>
      <c r="E7" s="92"/>
      <c r="F7" s="92"/>
      <c r="G7" s="92"/>
      <c r="H7" s="93" t="s">
        <v>913</v>
      </c>
      <c r="I7" s="96" t="s">
        <v>947</v>
      </c>
      <c r="J7" s="97" t="s">
        <v>93</v>
      </c>
      <c r="K7" s="92" t="s">
        <v>1410</v>
      </c>
      <c r="L7" s="92"/>
    </row>
    <row r="8" spans="1:12" ht="17.5">
      <c r="A8" s="92" t="s">
        <v>302</v>
      </c>
      <c r="B8" s="92"/>
      <c r="C8" s="92" t="s">
        <v>1394</v>
      </c>
      <c r="D8" s="92" t="s">
        <v>2326</v>
      </c>
      <c r="E8" s="92"/>
      <c r="F8" s="92"/>
      <c r="G8" s="92"/>
      <c r="H8" s="93" t="s">
        <v>984</v>
      </c>
      <c r="I8" s="96" t="s">
        <v>933</v>
      </c>
      <c r="J8" s="97" t="s">
        <v>313</v>
      </c>
      <c r="K8" s="92" t="s">
        <v>91</v>
      </c>
      <c r="L8" s="92"/>
    </row>
    <row r="9" spans="1:12" ht="17.5">
      <c r="A9" s="92" t="s">
        <v>544</v>
      </c>
      <c r="B9" s="92"/>
      <c r="C9" s="92" t="s">
        <v>2327</v>
      </c>
      <c r="D9" s="92" t="s">
        <v>2328</v>
      </c>
      <c r="E9" s="92"/>
      <c r="F9" s="92"/>
      <c r="G9" s="92"/>
      <c r="H9" s="93" t="s">
        <v>958</v>
      </c>
      <c r="I9" s="96" t="s">
        <v>914</v>
      </c>
      <c r="J9" s="97" t="s">
        <v>2329</v>
      </c>
      <c r="K9" s="92"/>
      <c r="L9" s="92"/>
    </row>
    <row r="10" spans="1:12" ht="17.5">
      <c r="A10" s="92" t="s">
        <v>612</v>
      </c>
      <c r="B10" s="92"/>
      <c r="C10" s="92" t="s">
        <v>2330</v>
      </c>
      <c r="D10" s="92"/>
      <c r="E10" s="92"/>
      <c r="F10" s="92"/>
      <c r="G10" s="92"/>
      <c r="H10" s="94" t="s">
        <v>795</v>
      </c>
      <c r="I10" s="96" t="s">
        <v>1769</v>
      </c>
      <c r="J10" s="97" t="s">
        <v>603</v>
      </c>
      <c r="K10" s="92"/>
      <c r="L10" s="92"/>
    </row>
    <row r="11" spans="1:12" ht="17.5">
      <c r="A11" s="92" t="s">
        <v>699</v>
      </c>
      <c r="B11" s="92"/>
      <c r="C11" s="92" t="s">
        <v>2331</v>
      </c>
      <c r="D11" s="92"/>
      <c r="E11" s="92"/>
      <c r="F11" s="92"/>
      <c r="G11" s="92"/>
      <c r="H11" s="93" t="s">
        <v>853</v>
      </c>
      <c r="I11" s="96" t="s">
        <v>312</v>
      </c>
      <c r="J11" s="97" t="s">
        <v>573</v>
      </c>
      <c r="K11" s="92"/>
      <c r="L11" s="92"/>
    </row>
    <row r="12" spans="1:12" ht="17.5">
      <c r="A12" s="92" t="s">
        <v>787</v>
      </c>
      <c r="B12" s="92"/>
      <c r="C12" s="92" t="s">
        <v>2332</v>
      </c>
      <c r="D12" s="92"/>
      <c r="E12" s="92"/>
      <c r="F12" s="92"/>
      <c r="G12" s="92"/>
      <c r="H12" s="93" t="s">
        <v>311</v>
      </c>
      <c r="I12" s="96" t="s">
        <v>2333</v>
      </c>
      <c r="J12" s="97" t="s">
        <v>2170</v>
      </c>
      <c r="K12" s="92"/>
      <c r="L12" s="92"/>
    </row>
    <row r="13" spans="1:12" ht="17.5">
      <c r="A13" s="92" t="s">
        <v>908</v>
      </c>
      <c r="B13" s="92"/>
      <c r="C13" s="92" t="s">
        <v>1603</v>
      </c>
      <c r="D13" s="92"/>
      <c r="E13" s="92"/>
      <c r="F13" s="92"/>
      <c r="G13" s="92"/>
      <c r="H13" s="93" t="s">
        <v>2334</v>
      </c>
      <c r="I13" s="96" t="s">
        <v>2335</v>
      </c>
      <c r="J13" s="97" t="s">
        <v>2336</v>
      </c>
      <c r="K13" s="92"/>
      <c r="L13" s="92"/>
    </row>
    <row r="14" spans="1:12" ht="17.5">
      <c r="A14" s="92" t="s">
        <v>953</v>
      </c>
      <c r="B14" s="92"/>
      <c r="C14" s="92" t="s">
        <v>2337</v>
      </c>
      <c r="D14" s="92"/>
      <c r="E14" s="92"/>
      <c r="F14" s="92"/>
      <c r="G14" s="92"/>
      <c r="H14" s="93" t="s">
        <v>243</v>
      </c>
      <c r="I14" s="92" t="s">
        <v>101</v>
      </c>
      <c r="J14" s="97" t="s">
        <v>2338</v>
      </c>
      <c r="K14" s="92"/>
      <c r="L14" s="92"/>
    </row>
    <row r="15" spans="1:12" ht="17.5">
      <c r="A15" s="92" t="s">
        <v>979</v>
      </c>
      <c r="B15" s="92"/>
      <c r="C15" s="92" t="s">
        <v>1569</v>
      </c>
      <c r="D15" s="92"/>
      <c r="E15" s="92"/>
      <c r="F15" s="92"/>
      <c r="G15" s="92"/>
      <c r="H15" s="93" t="s">
        <v>550</v>
      </c>
      <c r="I15" s="92"/>
      <c r="J15" s="97" t="s">
        <v>2190</v>
      </c>
      <c r="K15" s="92"/>
      <c r="L15" s="92"/>
    </row>
    <row r="16" spans="1:12" ht="17.5">
      <c r="A16" s="92" t="s">
        <v>1010</v>
      </c>
      <c r="B16" s="92"/>
      <c r="C16" s="92" t="s">
        <v>1406</v>
      </c>
      <c r="D16" s="92"/>
      <c r="E16" s="92"/>
      <c r="F16" s="92"/>
      <c r="G16" s="92"/>
      <c r="H16" s="93" t="s">
        <v>1018</v>
      </c>
      <c r="I16" s="96"/>
      <c r="J16" s="97" t="s">
        <v>707</v>
      </c>
      <c r="K16" s="92"/>
      <c r="L16" s="92"/>
    </row>
    <row r="17" spans="1:12" ht="17.5">
      <c r="A17" s="92" t="s">
        <v>1153</v>
      </c>
      <c r="B17" s="92"/>
      <c r="C17" s="92" t="s">
        <v>2339</v>
      </c>
      <c r="D17" s="92"/>
      <c r="E17" s="92"/>
      <c r="F17" s="92"/>
      <c r="G17" s="92"/>
      <c r="H17" s="93" t="s">
        <v>2340</v>
      </c>
      <c r="I17" s="96"/>
      <c r="J17" s="97" t="s">
        <v>855</v>
      </c>
      <c r="K17" s="92"/>
      <c r="L17" s="92"/>
    </row>
    <row r="18" spans="1:12" ht="17.5">
      <c r="A18" s="92" t="s">
        <v>1364</v>
      </c>
      <c r="B18" s="92"/>
      <c r="C18" s="92" t="s">
        <v>1764</v>
      </c>
      <c r="D18" s="92"/>
      <c r="E18" s="92"/>
      <c r="F18" s="92"/>
      <c r="G18" s="92"/>
      <c r="H18" s="92" t="s">
        <v>101</v>
      </c>
      <c r="I18" s="96"/>
      <c r="J18" s="97" t="s">
        <v>139</v>
      </c>
      <c r="K18" s="92"/>
      <c r="L18" s="92"/>
    </row>
    <row r="19" spans="1:12" ht="17.5">
      <c r="A19" s="92" t="s">
        <v>1632</v>
      </c>
      <c r="B19" s="92"/>
      <c r="C19" s="92" t="s">
        <v>104</v>
      </c>
      <c r="D19" s="92"/>
      <c r="E19" s="92"/>
      <c r="F19" s="92"/>
      <c r="G19" s="92"/>
      <c r="H19" s="96"/>
      <c r="I19" s="96"/>
      <c r="J19" s="97" t="s">
        <v>2341</v>
      </c>
      <c r="K19" s="92"/>
      <c r="L19" s="92"/>
    </row>
    <row r="20" spans="1:12" ht="17.5">
      <c r="A20" s="92" t="s">
        <v>1762</v>
      </c>
      <c r="B20" s="92"/>
      <c r="C20" s="92" t="s">
        <v>214</v>
      </c>
      <c r="D20" s="92"/>
      <c r="E20" s="92"/>
      <c r="F20" s="92"/>
      <c r="G20" s="92"/>
      <c r="H20" s="96"/>
      <c r="I20" s="96"/>
      <c r="J20" s="97" t="s">
        <v>261</v>
      </c>
      <c r="K20" s="92"/>
      <c r="L20" s="92"/>
    </row>
    <row r="21" spans="1:12" ht="17.5">
      <c r="A21" s="92" t="s">
        <v>1920</v>
      </c>
      <c r="B21" s="92"/>
      <c r="C21" s="92" t="s">
        <v>2342</v>
      </c>
      <c r="D21" s="92"/>
      <c r="E21" s="92"/>
      <c r="F21" s="92"/>
      <c r="G21" s="92"/>
      <c r="H21" s="96"/>
      <c r="I21" s="96"/>
      <c r="J21" s="92"/>
      <c r="K21" s="92"/>
      <c r="L21" s="92"/>
    </row>
    <row r="22" spans="1:12" ht="17.5">
      <c r="A22" s="92" t="s">
        <v>1831</v>
      </c>
      <c r="B22" s="92"/>
      <c r="C22" s="92" t="s">
        <v>396</v>
      </c>
      <c r="D22" s="92"/>
      <c r="E22" s="92"/>
      <c r="F22" s="92"/>
      <c r="G22" s="92"/>
      <c r="H22" s="92"/>
      <c r="I22" s="92"/>
      <c r="J22" s="92"/>
      <c r="K22" s="92"/>
      <c r="L22" s="92"/>
    </row>
    <row r="23" spans="1:12" ht="17.5">
      <c r="A23" s="92" t="s">
        <v>2343</v>
      </c>
      <c r="B23" s="92"/>
      <c r="C23" s="92" t="s">
        <v>2344</v>
      </c>
      <c r="D23" s="92"/>
      <c r="E23" s="92"/>
      <c r="F23" s="92"/>
      <c r="G23" s="92"/>
      <c r="H23" s="92"/>
      <c r="I23" s="92"/>
      <c r="J23" s="92"/>
      <c r="K23" s="92"/>
      <c r="L23" s="92"/>
    </row>
    <row r="24" spans="1:12" ht="17.5">
      <c r="A24" s="92" t="s">
        <v>2110</v>
      </c>
      <c r="B24" s="92"/>
      <c r="C24" s="92" t="s">
        <v>304</v>
      </c>
      <c r="D24" s="92"/>
      <c r="E24" s="92"/>
      <c r="F24" s="92"/>
      <c r="G24" s="92"/>
      <c r="H24" s="92"/>
      <c r="I24" s="92"/>
      <c r="J24" s="92"/>
      <c r="K24" s="92"/>
      <c r="L24" s="92"/>
    </row>
    <row r="25" spans="1:12" ht="17.5">
      <c r="A25" s="92" t="s">
        <v>2199</v>
      </c>
      <c r="B25" s="92"/>
      <c r="C25" s="92" t="s">
        <v>2172</v>
      </c>
      <c r="D25" s="92"/>
      <c r="E25" s="92"/>
      <c r="F25" s="92"/>
      <c r="G25" s="92"/>
      <c r="H25" s="92"/>
      <c r="I25" s="92"/>
      <c r="J25" s="92"/>
      <c r="K25" s="92"/>
      <c r="L25" s="92"/>
    </row>
    <row r="26" spans="1:12" ht="17.5">
      <c r="A26" s="92"/>
      <c r="B26" s="92"/>
      <c r="C26" s="92" t="s">
        <v>667</v>
      </c>
      <c r="D26" s="92"/>
      <c r="E26" s="92"/>
      <c r="F26" s="92"/>
      <c r="G26" s="92"/>
      <c r="H26" s="92"/>
      <c r="I26" s="92"/>
      <c r="J26" s="92"/>
      <c r="K26" s="92"/>
      <c r="L26" s="92"/>
    </row>
    <row r="27" spans="1:12" ht="17.5">
      <c r="A27" s="92"/>
      <c r="B27" s="92"/>
      <c r="C27" s="92" t="s">
        <v>255</v>
      </c>
      <c r="D27" s="92"/>
      <c r="E27" s="92"/>
      <c r="F27" s="92"/>
      <c r="G27" s="92"/>
      <c r="H27" s="92"/>
      <c r="I27" s="92"/>
      <c r="J27" s="92"/>
      <c r="K27" s="92"/>
      <c r="L27" s="92"/>
    </row>
    <row r="28" spans="1:12" ht="17.5">
      <c r="A28" s="92"/>
      <c r="B28" s="92"/>
      <c r="C28" s="92" t="s">
        <v>546</v>
      </c>
      <c r="D28" s="92"/>
      <c r="E28" s="92"/>
      <c r="F28" s="92"/>
      <c r="G28" s="92"/>
      <c r="H28" s="92"/>
      <c r="I28" s="92"/>
      <c r="J28" s="92"/>
      <c r="K28" s="92"/>
      <c r="L28" s="92"/>
    </row>
    <row r="29" spans="1:12" ht="17.5">
      <c r="A29" s="92"/>
      <c r="B29" s="92"/>
      <c r="C29" s="92" t="s">
        <v>789</v>
      </c>
      <c r="D29" s="92"/>
      <c r="E29" s="92"/>
      <c r="F29" s="92"/>
      <c r="G29" s="92"/>
      <c r="H29" s="92"/>
      <c r="I29" s="92"/>
      <c r="J29" s="92"/>
      <c r="K29" s="92"/>
      <c r="L29" s="92"/>
    </row>
    <row r="30" spans="1:12" ht="17.5">
      <c r="A30" s="92"/>
      <c r="B30" s="92"/>
      <c r="C30" s="92" t="s">
        <v>2345</v>
      </c>
      <c r="D30" s="92"/>
      <c r="E30" s="92"/>
      <c r="F30" s="92"/>
      <c r="G30" s="92"/>
      <c r="H30" s="92"/>
      <c r="I30" s="92"/>
      <c r="J30" s="92"/>
      <c r="K30" s="92"/>
      <c r="L30" s="92"/>
    </row>
    <row r="31" spans="1:12" ht="17.5">
      <c r="A31" s="92"/>
      <c r="B31" s="92"/>
      <c r="C31" s="92" t="s">
        <v>2346</v>
      </c>
      <c r="D31" s="92"/>
      <c r="E31" s="92"/>
      <c r="F31" s="92"/>
      <c r="G31" s="92"/>
      <c r="H31" s="92"/>
      <c r="I31" s="92"/>
      <c r="J31" s="92"/>
      <c r="K31" s="92"/>
      <c r="L31" s="92"/>
    </row>
    <row r="32" spans="1:12" ht="17.5">
      <c r="A32" s="92"/>
      <c r="B32" s="92"/>
      <c r="C32" s="92" t="s">
        <v>1012</v>
      </c>
      <c r="D32" s="92"/>
      <c r="E32" s="92"/>
      <c r="F32" s="92"/>
      <c r="G32" s="92"/>
      <c r="H32" s="92"/>
      <c r="I32" s="92"/>
      <c r="J32" s="92"/>
      <c r="K32" s="92"/>
      <c r="L32" s="92"/>
    </row>
    <row r="33" spans="1:12" ht="17.5">
      <c r="A33" s="92"/>
      <c r="B33" s="92"/>
      <c r="C33" s="92" t="s">
        <v>2347</v>
      </c>
      <c r="D33" s="92"/>
      <c r="E33" s="92"/>
      <c r="F33" s="92"/>
      <c r="G33" s="92"/>
      <c r="H33" s="92"/>
      <c r="I33" s="92"/>
      <c r="J33" s="92"/>
      <c r="K33" s="92"/>
      <c r="L33" s="92"/>
    </row>
    <row r="34" spans="1:12" ht="17.5">
      <c r="A34" s="92"/>
      <c r="B34" s="92"/>
      <c r="C34" s="92" t="s">
        <v>2186</v>
      </c>
      <c r="D34" s="92"/>
      <c r="E34" s="92"/>
      <c r="F34" s="92"/>
      <c r="G34" s="92"/>
      <c r="H34" s="92"/>
      <c r="I34" s="92"/>
      <c r="J34" s="92"/>
      <c r="K34" s="92"/>
      <c r="L34" s="9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63D7-2815-453B-8272-E768340262C3}">
  <sheetPr>
    <tabColor rgb="FFB6004B"/>
  </sheetPr>
  <dimension ref="A1:CF1048575"/>
  <sheetViews>
    <sheetView topLeftCell="AX72" zoomScale="40" zoomScaleNormal="40" workbookViewId="0">
      <selection activeCell="BH78" sqref="BH78"/>
    </sheetView>
  </sheetViews>
  <sheetFormatPr baseColWidth="10" defaultColWidth="9.08984375" defaultRowHeight="16.5" customHeight="1"/>
  <cols>
    <col min="1" max="1" width="9.08984375" style="101" customWidth="1"/>
    <col min="2" max="2" width="19" style="100" customWidth="1"/>
    <col min="3" max="3" width="19.08984375" style="100" customWidth="1"/>
    <col min="4" max="4" width="29.36328125" style="101" customWidth="1"/>
    <col min="5" max="5" width="41.36328125" style="101" customWidth="1"/>
    <col min="6" max="6" width="27.36328125" style="101" customWidth="1"/>
    <col min="7" max="7" width="14.36328125" style="111" customWidth="1"/>
    <col min="8" max="8" width="56.36328125" style="101" customWidth="1"/>
    <col min="9" max="9" width="19.36328125" style="111" customWidth="1"/>
    <col min="10" max="10" width="16.36328125" style="111" customWidth="1"/>
    <col min="11" max="11" width="41.36328125" style="100" customWidth="1"/>
    <col min="12" max="12" width="36.36328125" style="100" customWidth="1"/>
    <col min="13" max="13" width="15" style="100" customWidth="1"/>
    <col min="14" max="14" width="16.36328125" style="100" customWidth="1"/>
    <col min="15" max="18" width="10.26953125" style="101" customWidth="1"/>
    <col min="19" max="19" width="22.36328125" style="100" customWidth="1"/>
    <col min="20" max="20" width="27.36328125" style="100" customWidth="1"/>
    <col min="21" max="21" width="41.36328125" style="100" customWidth="1"/>
    <col min="22" max="22" width="39" style="100" customWidth="1"/>
    <col min="23" max="23" width="27.36328125" style="307" customWidth="1"/>
    <col min="24" max="24" width="32.36328125" style="100" customWidth="1"/>
    <col min="25" max="25" width="31.36328125" style="100" customWidth="1"/>
    <col min="26" max="26" width="34" style="100" customWidth="1"/>
    <col min="27" max="27" width="35.36328125" style="211" customWidth="1"/>
    <col min="28" max="28" width="10.26953125" style="100" customWidth="1"/>
    <col min="29" max="31" width="20.36328125" style="100" customWidth="1"/>
    <col min="32" max="32" width="81.36328125" style="100" customWidth="1"/>
    <col min="33" max="37" width="20.36328125" style="100" customWidth="1"/>
    <col min="38" max="38" width="28.36328125" style="100" customWidth="1"/>
    <col min="39" max="40" width="23.36328125" style="100" customWidth="1"/>
    <col min="41" max="47" width="20.36328125" style="100" customWidth="1"/>
    <col min="48" max="48" width="9.08984375" style="100" customWidth="1"/>
    <col min="49" max="50" width="20.36328125" style="100" customWidth="1"/>
    <col min="51" max="51" width="29.90625" style="100" customWidth="1"/>
    <col min="52" max="52" width="25.08984375" style="100" customWidth="1"/>
    <col min="53" max="53" width="26.90625" style="100" customWidth="1"/>
    <col min="54" max="54" width="20.36328125" style="100" customWidth="1"/>
    <col min="55" max="55" width="9.08984375" style="100" customWidth="1"/>
    <col min="56" max="57" width="20.36328125" style="100" customWidth="1"/>
    <col min="58" max="60" width="20.36328125" style="213" customWidth="1"/>
    <col min="61" max="61" width="18.36328125" style="100" customWidth="1"/>
    <col min="62" max="62" width="21.90625" style="139" customWidth="1"/>
    <col min="63" max="63" width="23" style="509" customWidth="1"/>
    <col min="64" max="64" width="21.26953125" style="100" customWidth="1"/>
    <col min="65" max="65" width="18.36328125" style="100" customWidth="1"/>
    <col min="66" max="66" width="23.08984375" style="100" customWidth="1"/>
    <col min="67" max="16384" width="9.08984375" style="100"/>
  </cols>
  <sheetData>
    <row r="1" spans="2:84" ht="16.5" hidden="1" customHeight="1"/>
    <row r="2" spans="2:84" hidden="1">
      <c r="B2" s="49"/>
      <c r="C2" s="48"/>
      <c r="D2" s="51"/>
      <c r="E2" s="51"/>
      <c r="F2" s="51"/>
      <c r="G2" s="50"/>
      <c r="H2" s="51"/>
      <c r="I2" s="50"/>
      <c r="J2" s="50"/>
      <c r="K2" s="49"/>
      <c r="L2" s="49"/>
      <c r="M2" s="49"/>
      <c r="N2" s="49"/>
      <c r="O2" s="51"/>
      <c r="P2" s="51"/>
      <c r="Q2" s="51"/>
      <c r="R2" s="51"/>
      <c r="S2" s="49"/>
      <c r="T2" s="49"/>
      <c r="U2" s="49"/>
      <c r="V2" s="49"/>
      <c r="W2" s="304"/>
      <c r="X2" s="49"/>
      <c r="Y2" s="49"/>
      <c r="Z2" s="49"/>
      <c r="AA2" s="61"/>
    </row>
    <row r="3" spans="2:84" hidden="1">
      <c r="B3" s="49"/>
      <c r="C3" s="48"/>
      <c r="D3" s="51"/>
      <c r="E3" s="51"/>
      <c r="F3" s="51"/>
      <c r="G3" s="50"/>
      <c r="H3" s="51"/>
      <c r="I3" s="50"/>
      <c r="J3" s="50"/>
      <c r="K3" s="49"/>
      <c r="L3" s="49"/>
      <c r="M3" s="49"/>
      <c r="N3" s="49"/>
      <c r="O3" s="51"/>
      <c r="P3" s="51"/>
      <c r="Q3" s="51"/>
      <c r="R3" s="51"/>
      <c r="S3" s="49"/>
      <c r="T3" s="49"/>
      <c r="U3" s="49"/>
      <c r="V3" s="49"/>
      <c r="W3" s="304"/>
      <c r="X3" s="49"/>
      <c r="Y3" s="49"/>
      <c r="Z3" s="49"/>
      <c r="AA3" s="61"/>
    </row>
    <row r="4" spans="2:84" ht="53.25" hidden="1" customHeight="1">
      <c r="B4" s="1082"/>
      <c r="C4" s="1083" t="s">
        <v>0</v>
      </c>
      <c r="D4" s="1084"/>
      <c r="E4" s="1084"/>
      <c r="F4" s="1084"/>
      <c r="G4" s="1084"/>
      <c r="H4" s="1084"/>
      <c r="I4" s="1084"/>
      <c r="J4" s="1084"/>
      <c r="K4" s="1085"/>
      <c r="L4" s="1089" t="s">
        <v>1</v>
      </c>
      <c r="M4" s="1089"/>
      <c r="N4" s="1089"/>
      <c r="P4" s="65"/>
      <c r="Q4" s="65"/>
      <c r="R4" s="65"/>
      <c r="S4" s="53"/>
      <c r="T4" s="53"/>
      <c r="U4" s="53"/>
      <c r="V4" s="53"/>
      <c r="W4" s="305"/>
      <c r="X4" s="53"/>
      <c r="Y4" s="53"/>
      <c r="Z4" s="53"/>
    </row>
    <row r="5" spans="2:84" ht="53.25" hidden="1" customHeight="1">
      <c r="B5" s="1082"/>
      <c r="C5" s="1086"/>
      <c r="D5" s="1087"/>
      <c r="E5" s="1087"/>
      <c r="F5" s="1087"/>
      <c r="G5" s="1087"/>
      <c r="H5" s="1087"/>
      <c r="I5" s="1087"/>
      <c r="J5" s="1087"/>
      <c r="K5" s="1088"/>
      <c r="L5" s="1089" t="s">
        <v>2</v>
      </c>
      <c r="M5" s="1089"/>
      <c r="N5" s="1089"/>
      <c r="P5" s="65"/>
      <c r="Q5" s="65"/>
      <c r="R5" s="65"/>
      <c r="S5" s="53"/>
      <c r="T5" s="53"/>
      <c r="U5" s="53"/>
      <c r="V5" s="53"/>
      <c r="W5" s="305"/>
      <c r="X5" s="53"/>
      <c r="Y5" s="53"/>
      <c r="Z5" s="53"/>
    </row>
    <row r="6" spans="2:84" hidden="1">
      <c r="B6" s="47"/>
      <c r="C6" s="48"/>
      <c r="D6" s="51"/>
      <c r="E6" s="51"/>
      <c r="F6" s="51"/>
      <c r="G6" s="50"/>
      <c r="H6" s="51"/>
      <c r="I6" s="50"/>
      <c r="J6" s="50"/>
      <c r="K6" s="49"/>
      <c r="L6" s="49"/>
      <c r="M6" s="49"/>
      <c r="N6" s="49"/>
      <c r="O6" s="51"/>
      <c r="P6" s="51"/>
      <c r="Q6" s="51"/>
      <c r="R6" s="51"/>
      <c r="S6" s="49"/>
      <c r="T6" s="49"/>
      <c r="U6" s="49"/>
      <c r="V6" s="49"/>
      <c r="W6" s="304"/>
      <c r="X6" s="49"/>
      <c r="Y6" s="49"/>
      <c r="Z6" s="49"/>
      <c r="AA6" s="61"/>
    </row>
    <row r="7" spans="2:84" ht="36.75" customHeight="1">
      <c r="B7" s="1090" t="s">
        <v>3</v>
      </c>
      <c r="C7" s="1091"/>
      <c r="D7" s="1092" t="s">
        <v>4</v>
      </c>
      <c r="E7" s="1093"/>
      <c r="F7" s="1094"/>
      <c r="G7" s="1095" t="s">
        <v>5</v>
      </c>
      <c r="H7" s="1096"/>
      <c r="I7" s="1096"/>
      <c r="J7" s="1096"/>
      <c r="K7" s="1096"/>
      <c r="L7" s="1096"/>
      <c r="M7" s="1096"/>
      <c r="N7" s="1096"/>
      <c r="O7" s="1096"/>
      <c r="P7" s="1096"/>
      <c r="Q7" s="1096"/>
      <c r="R7" s="1097"/>
      <c r="S7" s="1608" t="s">
        <v>6</v>
      </c>
      <c r="T7" s="1609"/>
      <c r="U7" s="1609"/>
      <c r="V7" s="1609"/>
      <c r="W7" s="1610"/>
      <c r="X7" s="1122" t="s">
        <v>7</v>
      </c>
      <c r="Y7" s="1123"/>
      <c r="Z7" s="1123"/>
      <c r="AA7" s="1123"/>
      <c r="AC7" s="1124" t="s">
        <v>8</v>
      </c>
      <c r="AD7" s="1125"/>
      <c r="AE7" s="1125"/>
      <c r="AF7" s="1125"/>
      <c r="AG7" s="1125"/>
      <c r="AH7" s="1125"/>
      <c r="AI7" s="1125"/>
      <c r="AJ7" s="1126"/>
      <c r="AK7" s="1126"/>
      <c r="AL7" s="1126"/>
      <c r="AM7" s="1125"/>
      <c r="AN7" s="1125"/>
      <c r="AP7" s="1124" t="s">
        <v>9</v>
      </c>
      <c r="AQ7" s="1125"/>
      <c r="AR7" s="1125"/>
      <c r="AS7" s="1125"/>
      <c r="AT7" s="1125"/>
      <c r="AU7" s="1125"/>
      <c r="AV7" s="1125"/>
      <c r="AW7" s="1126"/>
      <c r="AX7" s="1126"/>
      <c r="AY7" s="1126"/>
      <c r="AZ7" s="1125"/>
      <c r="BA7" s="1125"/>
      <c r="BC7" s="1124" t="s">
        <v>2348</v>
      </c>
      <c r="BD7" s="1125"/>
      <c r="BE7" s="1125"/>
      <c r="BF7" s="1125"/>
      <c r="BG7" s="1125"/>
      <c r="BH7" s="1125"/>
      <c r="BI7" s="1125"/>
      <c r="BJ7" s="1126"/>
      <c r="BK7" s="1126"/>
      <c r="BL7" s="1126"/>
      <c r="BM7" s="1125"/>
      <c r="BN7" s="1125"/>
      <c r="BP7" s="1124" t="s">
        <v>11</v>
      </c>
      <c r="BQ7" s="1125"/>
      <c r="BR7" s="1125"/>
      <c r="BS7" s="1125"/>
      <c r="BT7" s="1125"/>
      <c r="BU7" s="1125"/>
      <c r="BV7" s="1125"/>
      <c r="BW7" s="1126"/>
      <c r="BX7" s="1126"/>
      <c r="BY7" s="1126"/>
      <c r="BZ7" s="1125"/>
      <c r="CA7" s="1125"/>
    </row>
    <row r="8" spans="2:84" ht="78.75" customHeight="1">
      <c r="B8" s="54" t="s">
        <v>12</v>
      </c>
      <c r="C8" s="54" t="s">
        <v>13</v>
      </c>
      <c r="D8" s="1113" t="s">
        <v>14</v>
      </c>
      <c r="E8" s="1114"/>
      <c r="F8" s="60" t="s">
        <v>15</v>
      </c>
      <c r="G8" s="30" t="s">
        <v>16</v>
      </c>
      <c r="H8" s="29" t="s">
        <v>17</v>
      </c>
      <c r="I8" s="30" t="s">
        <v>18</v>
      </c>
      <c r="J8" s="30" t="s">
        <v>19</v>
      </c>
      <c r="K8" s="29" t="s">
        <v>20</v>
      </c>
      <c r="L8" s="29" t="s">
        <v>21</v>
      </c>
      <c r="M8" s="31" t="s">
        <v>22</v>
      </c>
      <c r="N8" s="32" t="s">
        <v>23</v>
      </c>
      <c r="O8" s="1115" t="s">
        <v>24</v>
      </c>
      <c r="P8" s="1116"/>
      <c r="Q8" s="1116"/>
      <c r="R8" s="1117"/>
      <c r="S8" s="33" t="s">
        <v>25</v>
      </c>
      <c r="T8" s="34" t="s">
        <v>26</v>
      </c>
      <c r="U8" s="33" t="s">
        <v>27</v>
      </c>
      <c r="V8" s="35" t="s">
        <v>28</v>
      </c>
      <c r="W8" s="306" t="s">
        <v>29</v>
      </c>
      <c r="X8" s="36" t="s">
        <v>30</v>
      </c>
      <c r="Y8" s="36" t="s">
        <v>31</v>
      </c>
      <c r="Z8" s="36" t="s">
        <v>32</v>
      </c>
      <c r="AA8" s="36" t="s">
        <v>33</v>
      </c>
      <c r="AC8" s="69" t="s">
        <v>34</v>
      </c>
      <c r="AD8" s="1118" t="s">
        <v>35</v>
      </c>
      <c r="AE8" s="1119"/>
      <c r="AF8" s="70" t="s">
        <v>36</v>
      </c>
      <c r="AG8" s="71" t="s">
        <v>37</v>
      </c>
      <c r="AH8" s="72" t="s">
        <v>38</v>
      </c>
      <c r="AI8" s="73" t="s">
        <v>39</v>
      </c>
      <c r="AJ8" s="74" t="s">
        <v>40</v>
      </c>
      <c r="AK8" s="74" t="s">
        <v>41</v>
      </c>
      <c r="AL8" s="75" t="s">
        <v>42</v>
      </c>
      <c r="AM8" s="75" t="s">
        <v>43</v>
      </c>
      <c r="AN8" s="76" t="s">
        <v>44</v>
      </c>
      <c r="AP8" s="69" t="s">
        <v>34</v>
      </c>
      <c r="AQ8" s="1118" t="s">
        <v>35</v>
      </c>
      <c r="AR8" s="1119"/>
      <c r="AS8" s="70" t="s">
        <v>36</v>
      </c>
      <c r="AT8" s="71" t="s">
        <v>37</v>
      </c>
      <c r="AU8" s="72" t="s">
        <v>38</v>
      </c>
      <c r="AV8" s="73" t="s">
        <v>39</v>
      </c>
      <c r="AW8" s="74" t="s">
        <v>40</v>
      </c>
      <c r="AX8" s="74" t="s">
        <v>41</v>
      </c>
      <c r="AY8" s="75" t="s">
        <v>42</v>
      </c>
      <c r="AZ8" s="75" t="s">
        <v>43</v>
      </c>
      <c r="BA8" s="76" t="s">
        <v>44</v>
      </c>
      <c r="BC8" s="69" t="s">
        <v>34</v>
      </c>
      <c r="BD8" s="1118" t="s">
        <v>35</v>
      </c>
      <c r="BE8" s="1119"/>
      <c r="BF8" s="70" t="s">
        <v>36</v>
      </c>
      <c r="BG8" s="71" t="s">
        <v>37</v>
      </c>
      <c r="BH8" s="72" t="s">
        <v>38</v>
      </c>
      <c r="BI8" s="73" t="s">
        <v>39</v>
      </c>
      <c r="BJ8" s="507" t="s">
        <v>40</v>
      </c>
      <c r="BK8" s="507" t="s">
        <v>41</v>
      </c>
      <c r="BL8" s="75" t="s">
        <v>42</v>
      </c>
      <c r="BM8" s="75" t="s">
        <v>43</v>
      </c>
      <c r="BN8" s="76" t="s">
        <v>44</v>
      </c>
      <c r="BP8" s="69" t="s">
        <v>34</v>
      </c>
      <c r="BQ8" s="1118" t="s">
        <v>35</v>
      </c>
      <c r="BR8" s="1119"/>
      <c r="BS8" s="70" t="s">
        <v>36</v>
      </c>
      <c r="BT8" s="71" t="s">
        <v>37</v>
      </c>
      <c r="BU8" s="72" t="s">
        <v>38</v>
      </c>
      <c r="BV8" s="73" t="s">
        <v>39</v>
      </c>
      <c r="BW8" s="74" t="s">
        <v>40</v>
      </c>
      <c r="BX8" s="74" t="s">
        <v>41</v>
      </c>
      <c r="BY8" s="75" t="s">
        <v>42</v>
      </c>
      <c r="BZ8" s="75" t="s">
        <v>43</v>
      </c>
      <c r="CA8" s="76" t="s">
        <v>44</v>
      </c>
    </row>
    <row r="9" spans="2:84" ht="57.75" customHeight="1">
      <c r="B9" s="52" t="s">
        <v>45</v>
      </c>
      <c r="C9" s="3" t="s">
        <v>46</v>
      </c>
      <c r="D9" s="62" t="s">
        <v>47</v>
      </c>
      <c r="E9" s="63" t="s">
        <v>48</v>
      </c>
      <c r="F9" s="64" t="s">
        <v>49</v>
      </c>
      <c r="G9" s="4" t="s">
        <v>50</v>
      </c>
      <c r="H9" s="8" t="s">
        <v>51</v>
      </c>
      <c r="I9" s="8" t="s">
        <v>52</v>
      </c>
      <c r="J9" s="9" t="s">
        <v>53</v>
      </c>
      <c r="K9" s="5" t="s">
        <v>54</v>
      </c>
      <c r="L9" s="1" t="s">
        <v>55</v>
      </c>
      <c r="M9" s="2" t="s">
        <v>56</v>
      </c>
      <c r="N9" s="2" t="s">
        <v>56</v>
      </c>
      <c r="O9" s="37" t="s">
        <v>57</v>
      </c>
      <c r="P9" s="37" t="s">
        <v>58</v>
      </c>
      <c r="Q9" s="37" t="s">
        <v>59</v>
      </c>
      <c r="R9" s="38" t="s">
        <v>60</v>
      </c>
      <c r="S9" s="55" t="s">
        <v>61</v>
      </c>
      <c r="T9" s="56" t="s">
        <v>62</v>
      </c>
      <c r="U9" s="57" t="s">
        <v>63</v>
      </c>
      <c r="V9" s="7" t="s">
        <v>2349</v>
      </c>
      <c r="W9" s="56" t="s">
        <v>2350</v>
      </c>
      <c r="X9" s="6" t="s">
        <v>65</v>
      </c>
      <c r="Y9" s="7" t="s">
        <v>66</v>
      </c>
      <c r="Z9" s="7" t="s">
        <v>67</v>
      </c>
      <c r="AA9" s="7" t="s">
        <v>68</v>
      </c>
      <c r="AC9" s="82" t="s">
        <v>69</v>
      </c>
      <c r="AD9" s="83" t="s">
        <v>70</v>
      </c>
      <c r="AE9" s="84" t="s">
        <v>71</v>
      </c>
      <c r="AF9" s="85" t="s">
        <v>72</v>
      </c>
      <c r="AG9" s="86" t="s">
        <v>73</v>
      </c>
      <c r="AH9" s="87" t="s">
        <v>74</v>
      </c>
      <c r="AI9" s="88" t="s">
        <v>75</v>
      </c>
      <c r="AJ9" s="89" t="s">
        <v>76</v>
      </c>
      <c r="AK9" s="89" t="s">
        <v>77</v>
      </c>
      <c r="AL9" s="90" t="s">
        <v>78</v>
      </c>
      <c r="AM9" s="90" t="s">
        <v>78</v>
      </c>
      <c r="AN9" s="83" t="s">
        <v>78</v>
      </c>
      <c r="AP9" s="82" t="s">
        <v>69</v>
      </c>
      <c r="AQ9" s="83" t="s">
        <v>70</v>
      </c>
      <c r="AR9" s="84" t="s">
        <v>71</v>
      </c>
      <c r="AS9" s="85" t="s">
        <v>72</v>
      </c>
      <c r="AT9" s="86" t="s">
        <v>73</v>
      </c>
      <c r="AU9" s="87" t="s">
        <v>74</v>
      </c>
      <c r="AV9" s="88" t="s">
        <v>75</v>
      </c>
      <c r="AW9" s="89" t="s">
        <v>76</v>
      </c>
      <c r="AX9" s="89" t="s">
        <v>77</v>
      </c>
      <c r="AY9" s="90" t="s">
        <v>78</v>
      </c>
      <c r="AZ9" s="90" t="s">
        <v>78</v>
      </c>
      <c r="BA9" s="83" t="s">
        <v>78</v>
      </c>
      <c r="BC9" s="82" t="s">
        <v>69</v>
      </c>
      <c r="BD9" s="83" t="s">
        <v>70</v>
      </c>
      <c r="BE9" s="84" t="s">
        <v>71</v>
      </c>
      <c r="BF9" s="85" t="s">
        <v>72</v>
      </c>
      <c r="BG9" s="86" t="s">
        <v>73</v>
      </c>
      <c r="BH9" s="87" t="s">
        <v>74</v>
      </c>
      <c r="BI9" s="88" t="s">
        <v>75</v>
      </c>
      <c r="BJ9" s="508" t="s">
        <v>76</v>
      </c>
      <c r="BK9" s="508" t="s">
        <v>2351</v>
      </c>
      <c r="BL9" s="90" t="s">
        <v>78</v>
      </c>
      <c r="BM9" s="90" t="s">
        <v>78</v>
      </c>
      <c r="BN9" s="83" t="s">
        <v>78</v>
      </c>
      <c r="BP9" s="82" t="s">
        <v>69</v>
      </c>
      <c r="BQ9" s="83" t="s">
        <v>70</v>
      </c>
      <c r="BR9" s="84" t="s">
        <v>71</v>
      </c>
      <c r="BS9" s="85" t="s">
        <v>72</v>
      </c>
      <c r="BT9" s="86" t="s">
        <v>73</v>
      </c>
      <c r="BU9" s="87" t="s">
        <v>74</v>
      </c>
      <c r="BV9" s="88" t="s">
        <v>75</v>
      </c>
      <c r="BW9" s="89" t="s">
        <v>76</v>
      </c>
      <c r="BX9" s="89" t="s">
        <v>77</v>
      </c>
      <c r="BY9" s="90" t="s">
        <v>78</v>
      </c>
      <c r="BZ9" s="90" t="s">
        <v>78</v>
      </c>
      <c r="CA9" s="83" t="s">
        <v>78</v>
      </c>
    </row>
    <row r="10" spans="2:84" ht="50.25" customHeight="1">
      <c r="B10" s="102" t="s">
        <v>79</v>
      </c>
      <c r="C10" s="233" t="s">
        <v>80</v>
      </c>
      <c r="D10" s="67" t="s">
        <v>81</v>
      </c>
      <c r="E10" s="67" t="s">
        <v>82</v>
      </c>
      <c r="F10" s="67" t="s">
        <v>83</v>
      </c>
      <c r="G10" s="235">
        <v>0.1</v>
      </c>
      <c r="H10" s="487" t="s">
        <v>84</v>
      </c>
      <c r="I10" s="496" t="s">
        <v>85</v>
      </c>
      <c r="J10" s="496" t="s">
        <v>86</v>
      </c>
      <c r="K10" s="40" t="s">
        <v>87</v>
      </c>
      <c r="L10" s="40" t="s">
        <v>88</v>
      </c>
      <c r="M10" s="103" t="s">
        <v>89</v>
      </c>
      <c r="N10" s="106">
        <v>45838</v>
      </c>
      <c r="O10" s="238">
        <v>0.1</v>
      </c>
      <c r="P10" s="238">
        <v>0.2</v>
      </c>
      <c r="Q10" s="238">
        <v>0</v>
      </c>
      <c r="R10" s="238">
        <v>0</v>
      </c>
      <c r="S10" s="236" t="s">
        <v>108</v>
      </c>
      <c r="T10" s="239">
        <v>4898092</v>
      </c>
      <c r="U10" s="332" t="s">
        <v>109</v>
      </c>
      <c r="V10" s="308" t="s">
        <v>110</v>
      </c>
      <c r="W10" s="341">
        <v>82571428</v>
      </c>
      <c r="X10" s="234" t="s">
        <v>92</v>
      </c>
      <c r="Y10" s="234" t="s">
        <v>91</v>
      </c>
      <c r="Z10" s="234" t="s">
        <v>93</v>
      </c>
      <c r="AA10" s="67" t="s">
        <v>94</v>
      </c>
      <c r="AC10" s="112">
        <v>0.2</v>
      </c>
      <c r="AD10" s="240">
        <v>1</v>
      </c>
      <c r="AE10" s="241" t="str">
        <f>IF(ISTEXT(AD10),"No reporta avance en el periodo",IF(AD10&lt;=69%,"Avance insuficiente",IF(AD10&gt;95%,"Avance satisfactorio",IF(AD10&gt;70%,"Avance suficiente",IF(AD10&lt;94%,"Avance suficiente",0)))))</f>
        <v>Avance satisfactorio</v>
      </c>
      <c r="AF10" s="145" t="s">
        <v>96</v>
      </c>
      <c r="AG10" s="145" t="s">
        <v>97</v>
      </c>
      <c r="AH10" s="242" t="s">
        <v>91</v>
      </c>
      <c r="AI10" s="80" t="s">
        <v>98</v>
      </c>
      <c r="AJ10" s="155">
        <v>4898092</v>
      </c>
      <c r="AK10" s="155">
        <v>1224523</v>
      </c>
      <c r="AL10" s="156">
        <v>82571428</v>
      </c>
      <c r="AM10" s="156">
        <v>74866794</v>
      </c>
      <c r="AN10" s="156">
        <v>3983338</v>
      </c>
      <c r="AP10" s="98"/>
      <c r="AQ10" s="77">
        <f t="shared" ref="AQ10:AQ52" si="0">+IF(P10=0,"No Aplica",IF(AP10/P10&gt;=100%,100%,AC10/P10))</f>
        <v>1</v>
      </c>
      <c r="AR10" s="78" t="str">
        <f>IF(ISTEXT(AQ10),"No reporta avance en el periodo",IF(AQ10&lt;=69%,"Avance insuficiente",IF(AQ10&gt;95%,"Avance satisfactorio",IF(AQ10&gt;70%,"Avance suficiente",IF(AQ10&lt;94%,"Avance suficiente",0)))))</f>
        <v>Avance satisfactorio</v>
      </c>
      <c r="AS10" s="79" t="s">
        <v>99</v>
      </c>
      <c r="AT10" s="79" t="s">
        <v>91</v>
      </c>
      <c r="AU10" s="79" t="s">
        <v>91</v>
      </c>
      <c r="AV10" s="80" t="str">
        <f>IF(AC10&lt;1%,"Sin iniciar",IF(AC10&gt;=G10,"Terminado","En gestión"))</f>
        <v>Terminado</v>
      </c>
      <c r="AW10" s="330">
        <v>4898092</v>
      </c>
      <c r="AX10" s="330">
        <v>4898092</v>
      </c>
      <c r="AY10" s="403">
        <v>82571428</v>
      </c>
      <c r="AZ10" s="404">
        <v>74699820</v>
      </c>
      <c r="BA10" s="405">
        <v>25070082</v>
      </c>
      <c r="BB10" s="81"/>
      <c r="BC10" s="144"/>
      <c r="BD10" s="833" t="str">
        <f t="shared" ref="BD10:BD25" si="1">+IF(Q10=0,"No Aplica",IF(BC10/Q10&gt;=100%,100%,BC10/Q10))</f>
        <v>No Aplica</v>
      </c>
      <c r="BE10" s="604" t="str">
        <f>IF(ISTEXT(BD10),"No reporta avance en el periodo",IF(BD10&lt;=69%,"Avance insuficiente",IF(BD10&gt;95%,"Avance satisfactorio",IF(BD10&gt;70%,"Avance suficiente",IF(BD10&lt;94%,"Avance suficiente",0)))))</f>
        <v>No reporta avance en el periodo</v>
      </c>
      <c r="BF10" s="605" t="s">
        <v>99</v>
      </c>
      <c r="BG10" s="145" t="s">
        <v>91</v>
      </c>
      <c r="BH10" s="606" t="s">
        <v>91</v>
      </c>
      <c r="BI10" s="834" t="str">
        <f>+IF(AV10="Terminado","Terminado",IF(BC10&gt;=G10,"Terminado","En Gestión"))</f>
        <v>Terminado</v>
      </c>
      <c r="BJ10" s="835">
        <v>4898092</v>
      </c>
      <c r="BK10" s="836">
        <v>4898092</v>
      </c>
      <c r="BL10" s="837">
        <v>0</v>
      </c>
      <c r="BM10" s="837">
        <v>0</v>
      </c>
      <c r="BN10" s="837">
        <v>0</v>
      </c>
      <c r="BO10" s="81"/>
      <c r="BP10" s="81"/>
      <c r="BQ10" s="81"/>
      <c r="BR10" s="81"/>
      <c r="BS10" s="81"/>
      <c r="BU10" s="98"/>
      <c r="BV10" s="240" t="str">
        <f t="shared" ref="BV10:BV20" si="2">+IF(BC10=0,"No Aplica",IF(AC10/Q10&gt;=100%,100%,AC10/Q10))</f>
        <v>No Aplica</v>
      </c>
      <c r="BW10" s="241" t="str">
        <f t="shared" ref="BW10:BW20" si="3">IF(ISTEXT(BV10),"No reporta avance en el periodo",IF(BV10&lt;=69%,"Avance insuficiente",IF(BV10&gt;95%,"Avance satisfactorio",IF(BV10&gt;70%,"Avance suficiente",IF(BV10&lt;94%,"Avance suficiente",0)))))</f>
        <v>No reporta avance en el periodo</v>
      </c>
      <c r="BX10" s="243"/>
      <c r="BY10" s="243"/>
      <c r="BZ10" s="243"/>
      <c r="CA10" s="80" t="str">
        <f t="shared" ref="CA10:CA20" si="4">IF(BC10&lt;1%,"Sin iniciar",IF(BC10&gt;=G10,"Terminado","En gestión"))</f>
        <v>Sin iniciar</v>
      </c>
      <c r="CB10" s="81"/>
      <c r="CC10" s="81"/>
      <c r="CD10" s="81"/>
      <c r="CE10" s="81"/>
      <c r="CF10" s="81"/>
    </row>
    <row r="11" spans="2:84" ht="50.25" customHeight="1">
      <c r="B11" s="102" t="s">
        <v>79</v>
      </c>
      <c r="C11" s="233" t="s">
        <v>103</v>
      </c>
      <c r="D11" s="67" t="s">
        <v>81</v>
      </c>
      <c r="E11" s="67" t="s">
        <v>104</v>
      </c>
      <c r="F11" s="67" t="s">
        <v>83</v>
      </c>
      <c r="G11" s="235">
        <v>1</v>
      </c>
      <c r="H11" s="488" t="s">
        <v>105</v>
      </c>
      <c r="I11" s="497" t="s">
        <v>85</v>
      </c>
      <c r="J11" s="497" t="s">
        <v>86</v>
      </c>
      <c r="K11" s="40" t="s">
        <v>106</v>
      </c>
      <c r="L11" s="40" t="s">
        <v>107</v>
      </c>
      <c r="M11" s="103" t="s">
        <v>89</v>
      </c>
      <c r="N11" s="106">
        <v>46021</v>
      </c>
      <c r="O11" s="238">
        <v>0.1</v>
      </c>
      <c r="P11" s="238">
        <v>0.5</v>
      </c>
      <c r="Q11" s="238">
        <v>0.8</v>
      </c>
      <c r="R11" s="238">
        <v>1</v>
      </c>
      <c r="S11" s="236" t="s">
        <v>108</v>
      </c>
      <c r="T11" s="239">
        <v>4898092</v>
      </c>
      <c r="U11" s="332" t="s">
        <v>109</v>
      </c>
      <c r="V11" s="308" t="s">
        <v>110</v>
      </c>
      <c r="W11" s="341">
        <v>82571428</v>
      </c>
      <c r="X11" s="234" t="s">
        <v>92</v>
      </c>
      <c r="Y11" s="234" t="s">
        <v>91</v>
      </c>
      <c r="Z11" s="234" t="s">
        <v>93</v>
      </c>
      <c r="AA11" s="67" t="s">
        <v>94</v>
      </c>
      <c r="AC11" s="112">
        <v>0.1</v>
      </c>
      <c r="AD11" s="240">
        <v>1</v>
      </c>
      <c r="AE11" s="241" t="str">
        <f t="shared" ref="AE11:AE21" si="5">IF(ISTEXT(AD11),"No reporta avance en el periodo",IF(AD11&lt;=69%,"Avance insuficiente",IF(AD11&gt;95%,"Avance satisfactorio",IF(AD11&gt;70%,"Avance suficiente",IF(AD11&lt;94%,"Avance suficiente",0)))))</f>
        <v>Avance satisfactorio</v>
      </c>
      <c r="AF11" s="145" t="s">
        <v>111</v>
      </c>
      <c r="AG11" s="145" t="s">
        <v>97</v>
      </c>
      <c r="AH11" s="242" t="s">
        <v>91</v>
      </c>
      <c r="AI11" s="80" t="s">
        <v>100</v>
      </c>
      <c r="AJ11" s="155">
        <v>4898092</v>
      </c>
      <c r="AK11" s="155">
        <v>1224523</v>
      </c>
      <c r="AL11" s="339">
        <v>82571428</v>
      </c>
      <c r="AM11" s="339">
        <v>74866794</v>
      </c>
      <c r="AN11" s="339">
        <v>3983338</v>
      </c>
      <c r="AP11" s="98">
        <v>0.5</v>
      </c>
      <c r="AQ11" s="77">
        <f t="shared" si="0"/>
        <v>1</v>
      </c>
      <c r="AR11" s="78" t="str">
        <f t="shared" ref="AR11:AR21" si="6">IF(ISTEXT(AQ11),"No reporta avance en el periodo",IF(AQ11&lt;=69%,"Avance insuficiente",IF(AQ11&gt;95%,"Avance satisfactorio",IF(AQ11&gt;70%,"Avance suficiente",IF(AQ11&lt;94%,"Avance suficiente",0)))))</f>
        <v>Avance satisfactorio</v>
      </c>
      <c r="AS11" s="199" t="s">
        <v>112</v>
      </c>
      <c r="AT11" s="199" t="s">
        <v>2352</v>
      </c>
      <c r="AU11" s="79" t="s">
        <v>91</v>
      </c>
      <c r="AV11" s="80" t="s">
        <v>98</v>
      </c>
      <c r="AW11" s="330">
        <f>T11</f>
        <v>4898092</v>
      </c>
      <c r="AX11" s="406">
        <f>+(AW11*25%)*2</f>
        <v>2449046</v>
      </c>
      <c r="AY11" s="403">
        <v>82571428</v>
      </c>
      <c r="AZ11" s="404">
        <v>74699820</v>
      </c>
      <c r="BA11" s="405">
        <v>25070082</v>
      </c>
      <c r="BB11" s="81"/>
      <c r="BC11" s="144">
        <v>0.8</v>
      </c>
      <c r="BD11" s="833">
        <f t="shared" si="1"/>
        <v>1</v>
      </c>
      <c r="BE11" s="604" t="str">
        <f t="shared" ref="BE11:BE25" si="7">IF(ISTEXT(BD11),"No reporta avance en el periodo",IF(BD11&lt;=69%,"Avance insuficiente",IF(BD11&gt;95%,"Avance satisfactorio",IF(BD11&gt;70%,"Avance suficiente",IF(BD11&lt;94%,"Avance suficiente",0)))))</f>
        <v>Avance satisfactorio</v>
      </c>
      <c r="BF11" s="616" t="s">
        <v>114</v>
      </c>
      <c r="BG11" s="616" t="s">
        <v>115</v>
      </c>
      <c r="BH11" s="606" t="s">
        <v>91</v>
      </c>
      <c r="BI11" s="834" t="str">
        <f>IF(BC11&lt;1%,"Sin iniciar",IF(BC11&gt;=G11,"Terminado","En gestión"))</f>
        <v>En gestión</v>
      </c>
      <c r="BJ11" s="330">
        <v>4898092</v>
      </c>
      <c r="BK11" s="838">
        <f>+(BJ11*25%)*3</f>
        <v>3673569</v>
      </c>
      <c r="BL11" s="242"/>
      <c r="BM11" s="242"/>
      <c r="BN11" s="242"/>
      <c r="BO11" s="81"/>
      <c r="BP11" s="81"/>
      <c r="BQ11" s="81"/>
      <c r="BR11" s="81"/>
      <c r="BS11" s="81"/>
      <c r="BU11" s="98"/>
      <c r="BV11" s="240">
        <f t="shared" si="2"/>
        <v>0.125</v>
      </c>
      <c r="BW11" s="241" t="str">
        <f t="shared" si="3"/>
        <v>Avance insuficiente</v>
      </c>
      <c r="BX11" s="243"/>
      <c r="BY11" s="243"/>
      <c r="BZ11" s="243"/>
      <c r="CA11" s="80" t="str">
        <f t="shared" si="4"/>
        <v>En gestión</v>
      </c>
      <c r="CB11" s="81"/>
      <c r="CC11" s="81"/>
      <c r="CD11" s="81"/>
      <c r="CE11" s="81"/>
      <c r="CF11" s="81"/>
    </row>
    <row r="12" spans="2:84" ht="50.25" customHeight="1">
      <c r="B12" s="102" t="s">
        <v>79</v>
      </c>
      <c r="C12" s="233" t="s">
        <v>118</v>
      </c>
      <c r="D12" s="67" t="s">
        <v>119</v>
      </c>
      <c r="E12" s="67" t="s">
        <v>120</v>
      </c>
      <c r="F12" s="67" t="s">
        <v>83</v>
      </c>
      <c r="G12" s="235">
        <v>1</v>
      </c>
      <c r="H12" s="488" t="s">
        <v>121</v>
      </c>
      <c r="I12" s="497" t="s">
        <v>85</v>
      </c>
      <c r="J12" s="497" t="s">
        <v>86</v>
      </c>
      <c r="K12" s="40" t="s">
        <v>122</v>
      </c>
      <c r="L12" s="40" t="s">
        <v>123</v>
      </c>
      <c r="M12" s="103" t="s">
        <v>89</v>
      </c>
      <c r="N12" s="106">
        <v>46021</v>
      </c>
      <c r="O12" s="238">
        <v>0.1</v>
      </c>
      <c r="P12" s="238">
        <v>0.5</v>
      </c>
      <c r="Q12" s="238">
        <v>0.8</v>
      </c>
      <c r="R12" s="238">
        <v>1</v>
      </c>
      <c r="S12" s="236" t="s">
        <v>108</v>
      </c>
      <c r="T12" s="239">
        <v>5672678</v>
      </c>
      <c r="U12" s="332" t="s">
        <v>109</v>
      </c>
      <c r="V12" s="308" t="s">
        <v>110</v>
      </c>
      <c r="W12" s="341">
        <v>82571428</v>
      </c>
      <c r="X12" s="234" t="s">
        <v>92</v>
      </c>
      <c r="Y12" s="234" t="s">
        <v>91</v>
      </c>
      <c r="Z12" s="234" t="s">
        <v>93</v>
      </c>
      <c r="AA12" s="67" t="s">
        <v>91</v>
      </c>
      <c r="AC12" s="112">
        <v>0.1</v>
      </c>
      <c r="AD12" s="240">
        <v>1</v>
      </c>
      <c r="AE12" s="241" t="str">
        <f t="shared" si="5"/>
        <v>Avance satisfactorio</v>
      </c>
      <c r="AF12" s="145" t="s">
        <v>124</v>
      </c>
      <c r="AG12" s="145" t="s">
        <v>125</v>
      </c>
      <c r="AH12" s="242" t="s">
        <v>91</v>
      </c>
      <c r="AI12" s="80" t="s">
        <v>98</v>
      </c>
      <c r="AJ12" s="155">
        <v>5672678</v>
      </c>
      <c r="AK12" s="155">
        <v>1418169.5</v>
      </c>
      <c r="AL12" s="339">
        <v>82571428</v>
      </c>
      <c r="AM12" s="339">
        <v>74866794</v>
      </c>
      <c r="AN12" s="339">
        <v>3983338</v>
      </c>
      <c r="AP12" s="98">
        <v>0.5</v>
      </c>
      <c r="AQ12" s="77">
        <f t="shared" si="0"/>
        <v>1</v>
      </c>
      <c r="AR12" s="78" t="str">
        <f t="shared" si="6"/>
        <v>Avance satisfactorio</v>
      </c>
      <c r="AS12" s="199" t="s">
        <v>126</v>
      </c>
      <c r="AT12" s="199" t="s">
        <v>127</v>
      </c>
      <c r="AU12" s="79" t="s">
        <v>91</v>
      </c>
      <c r="AV12" s="80" t="s">
        <v>98</v>
      </c>
      <c r="AW12" s="330">
        <f>T12</f>
        <v>5672678</v>
      </c>
      <c r="AX12" s="406">
        <f>+(AW12*25%)*2</f>
        <v>2836339</v>
      </c>
      <c r="AY12" s="403">
        <v>82571428</v>
      </c>
      <c r="AZ12" s="404">
        <v>74699820</v>
      </c>
      <c r="BA12" s="405">
        <v>25070082</v>
      </c>
      <c r="BB12" s="81"/>
      <c r="BC12" s="144">
        <v>0.8</v>
      </c>
      <c r="BD12" s="833">
        <f t="shared" si="1"/>
        <v>1</v>
      </c>
      <c r="BE12" s="604" t="str">
        <f t="shared" si="7"/>
        <v>Avance satisfactorio</v>
      </c>
      <c r="BF12" s="616" t="s">
        <v>128</v>
      </c>
      <c r="BG12" s="616" t="s">
        <v>129</v>
      </c>
      <c r="BH12" s="606" t="s">
        <v>91</v>
      </c>
      <c r="BI12" s="834" t="str">
        <f>IF(BC12&lt;1%,"Sin iniciar",IF(BC12&gt;=G12,"Terminado","En gestión"))</f>
        <v>En gestión</v>
      </c>
      <c r="BJ12" s="330">
        <v>4898092</v>
      </c>
      <c r="BK12" s="838">
        <f>+(BJ12*25%)*3</f>
        <v>3673569</v>
      </c>
      <c r="BL12" s="242"/>
      <c r="BM12" s="242"/>
      <c r="BN12" s="242"/>
      <c r="BO12" s="81"/>
      <c r="BP12" s="81"/>
      <c r="BQ12" s="81"/>
      <c r="BR12" s="81"/>
      <c r="BS12" s="81"/>
      <c r="BU12" s="98"/>
      <c r="BV12" s="240">
        <f t="shared" si="2"/>
        <v>0.125</v>
      </c>
      <c r="BW12" s="241" t="str">
        <f t="shared" si="3"/>
        <v>Avance insuficiente</v>
      </c>
      <c r="BX12" s="243"/>
      <c r="BY12" s="243"/>
      <c r="BZ12" s="243"/>
      <c r="CA12" s="80" t="str">
        <f t="shared" si="4"/>
        <v>En gestión</v>
      </c>
      <c r="CB12" s="81"/>
      <c r="CC12" s="81"/>
      <c r="CD12" s="81"/>
      <c r="CE12" s="81"/>
      <c r="CF12" s="81"/>
    </row>
    <row r="13" spans="2:84" ht="50.25" customHeight="1">
      <c r="B13" s="107" t="s">
        <v>79</v>
      </c>
      <c r="C13" s="233" t="s">
        <v>132</v>
      </c>
      <c r="D13" s="108" t="s">
        <v>133</v>
      </c>
      <c r="E13" s="108" t="s">
        <v>134</v>
      </c>
      <c r="F13" s="67" t="s">
        <v>83</v>
      </c>
      <c r="G13" s="235">
        <v>1</v>
      </c>
      <c r="H13" s="489" t="s">
        <v>135</v>
      </c>
      <c r="I13" s="498" t="s">
        <v>85</v>
      </c>
      <c r="J13" s="498" t="s">
        <v>86</v>
      </c>
      <c r="K13" s="109" t="s">
        <v>136</v>
      </c>
      <c r="L13" s="110" t="s">
        <v>137</v>
      </c>
      <c r="M13" s="104">
        <v>45748</v>
      </c>
      <c r="N13" s="106">
        <v>46021</v>
      </c>
      <c r="O13" s="244">
        <v>0</v>
      </c>
      <c r="P13" s="244">
        <v>0.6</v>
      </c>
      <c r="Q13" s="244">
        <v>0.6</v>
      </c>
      <c r="R13" s="244">
        <v>1</v>
      </c>
      <c r="S13" s="245" t="s">
        <v>2353</v>
      </c>
      <c r="T13" s="246">
        <v>4898092</v>
      </c>
      <c r="U13" s="332" t="s">
        <v>109</v>
      </c>
      <c r="V13" s="308" t="s">
        <v>110</v>
      </c>
      <c r="W13" s="341">
        <v>82571428</v>
      </c>
      <c r="X13" s="247" t="s">
        <v>138</v>
      </c>
      <c r="Y13" s="247" t="s">
        <v>101</v>
      </c>
      <c r="Z13" s="247" t="s">
        <v>139</v>
      </c>
      <c r="AA13" s="68" t="s">
        <v>91</v>
      </c>
      <c r="AC13" s="112"/>
      <c r="AD13" s="240" t="s">
        <v>101</v>
      </c>
      <c r="AE13" s="241" t="str">
        <f t="shared" si="5"/>
        <v>No reporta avance en el periodo</v>
      </c>
      <c r="AF13" s="145" t="s">
        <v>140</v>
      </c>
      <c r="AG13" s="145" t="s">
        <v>91</v>
      </c>
      <c r="AH13" s="242" t="s">
        <v>91</v>
      </c>
      <c r="AI13" s="80" t="str">
        <f t="shared" ref="AI13:AI32" si="8">IF(AC13&lt;1%,"Sin iniciar",IF(AC13&gt;=G13,"Terminado","En gestión"))</f>
        <v>Sin iniciar</v>
      </c>
      <c r="AJ13" s="155">
        <v>0</v>
      </c>
      <c r="AK13" s="155">
        <v>0</v>
      </c>
      <c r="AL13" s="157">
        <v>82571428</v>
      </c>
      <c r="AM13" s="157">
        <v>74866794</v>
      </c>
      <c r="AN13" s="157">
        <v>3983338</v>
      </c>
      <c r="AP13" s="98">
        <v>0.6</v>
      </c>
      <c r="AQ13" s="77">
        <f t="shared" si="0"/>
        <v>1</v>
      </c>
      <c r="AR13" s="78" t="str">
        <f t="shared" si="6"/>
        <v>Avance satisfactorio</v>
      </c>
      <c r="AS13" s="199" t="s">
        <v>142</v>
      </c>
      <c r="AT13" s="199" t="s">
        <v>143</v>
      </c>
      <c r="AU13" s="79" t="s">
        <v>91</v>
      </c>
      <c r="AV13" s="80" t="s">
        <v>98</v>
      </c>
      <c r="AW13" s="330">
        <f>T11</f>
        <v>4898092</v>
      </c>
      <c r="AX13" s="406">
        <f>+(AW13*25%)*2</f>
        <v>2449046</v>
      </c>
      <c r="AY13" s="403">
        <v>82571428</v>
      </c>
      <c r="AZ13" s="404">
        <v>74699820</v>
      </c>
      <c r="BA13" s="405">
        <v>25070082</v>
      </c>
      <c r="BB13" s="81"/>
      <c r="BC13" s="628">
        <v>0.8</v>
      </c>
      <c r="BD13" s="833">
        <f t="shared" si="1"/>
        <v>1</v>
      </c>
      <c r="BE13" s="604" t="str">
        <f t="shared" si="7"/>
        <v>Avance satisfactorio</v>
      </c>
      <c r="BF13" s="616" t="s">
        <v>144</v>
      </c>
      <c r="BG13" s="616" t="s">
        <v>145</v>
      </c>
      <c r="BH13" s="606" t="s">
        <v>91</v>
      </c>
      <c r="BI13" s="834" t="str">
        <f t="shared" ref="BI13:BI76" si="9">IF(BC13&lt;1%,"Sin iniciar",IF(BC13&gt;=G13,"Terminado","En gestión"))</f>
        <v>En gestión</v>
      </c>
      <c r="BJ13" s="330">
        <v>5672678</v>
      </c>
      <c r="BK13" s="838">
        <f>+(BJ13*25%)*3</f>
        <v>4254508.5</v>
      </c>
      <c r="BL13" s="242"/>
      <c r="BM13" s="242"/>
      <c r="BN13" s="242"/>
      <c r="BO13" s="81"/>
      <c r="BP13" s="81"/>
      <c r="BQ13" s="81"/>
      <c r="BR13" s="81"/>
      <c r="BS13" s="81"/>
      <c r="BU13" s="98"/>
      <c r="BV13" s="240">
        <f t="shared" si="2"/>
        <v>0</v>
      </c>
      <c r="BW13" s="241" t="str">
        <f t="shared" si="3"/>
        <v>Avance insuficiente</v>
      </c>
      <c r="BX13" s="243"/>
      <c r="BY13" s="243"/>
      <c r="BZ13" s="243"/>
      <c r="CA13" s="80" t="str">
        <f t="shared" si="4"/>
        <v>En gestión</v>
      </c>
      <c r="CB13" s="81"/>
      <c r="CC13" s="81"/>
      <c r="CD13" s="81"/>
      <c r="CE13" s="81"/>
      <c r="CF13" s="81"/>
    </row>
    <row r="14" spans="2:84" ht="50.25" customHeight="1">
      <c r="B14" s="102" t="s">
        <v>148</v>
      </c>
      <c r="C14" s="233" t="s">
        <v>149</v>
      </c>
      <c r="D14" s="67" t="s">
        <v>150</v>
      </c>
      <c r="E14" s="67" t="s">
        <v>151</v>
      </c>
      <c r="F14" s="67" t="s">
        <v>83</v>
      </c>
      <c r="G14" s="248">
        <v>4</v>
      </c>
      <c r="H14" s="487" t="s">
        <v>152</v>
      </c>
      <c r="I14" s="496" t="s">
        <v>85</v>
      </c>
      <c r="J14" s="496" t="s">
        <v>153</v>
      </c>
      <c r="K14" s="40" t="s">
        <v>154</v>
      </c>
      <c r="L14" s="40" t="s">
        <v>155</v>
      </c>
      <c r="M14" s="103">
        <v>45748</v>
      </c>
      <c r="N14" s="237" t="s">
        <v>156</v>
      </c>
      <c r="O14" s="248">
        <v>0</v>
      </c>
      <c r="P14" s="248">
        <v>1</v>
      </c>
      <c r="Q14" s="248">
        <v>3</v>
      </c>
      <c r="R14" s="248">
        <v>4</v>
      </c>
      <c r="S14" s="236" t="s">
        <v>91</v>
      </c>
      <c r="T14" s="239" t="s">
        <v>91</v>
      </c>
      <c r="U14" s="332" t="s">
        <v>157</v>
      </c>
      <c r="V14" s="308" t="s">
        <v>158</v>
      </c>
      <c r="W14" s="341">
        <v>90165946</v>
      </c>
      <c r="X14" s="234" t="s">
        <v>159</v>
      </c>
      <c r="Y14" s="234" t="s">
        <v>91</v>
      </c>
      <c r="Z14" s="234" t="s">
        <v>160</v>
      </c>
      <c r="AA14" s="67" t="s">
        <v>91</v>
      </c>
      <c r="AC14" s="113"/>
      <c r="AD14" s="240" t="s">
        <v>101</v>
      </c>
      <c r="AE14" s="241" t="str">
        <f>IF(ISTEXT(AD14),"No reporta avance en el periodo",IF(AD14&lt;=69%,"Avance insuficiente",IF(AD14&gt;95%,"Avance satisfactorio",IF(AD14&gt;70%,"Avance suficiente",IF(AD14&lt;94%,"Avance suficiente",0)))))</f>
        <v>No reporta avance en el periodo</v>
      </c>
      <c r="AF14" s="145" t="s">
        <v>161</v>
      </c>
      <c r="AG14" s="145" t="s">
        <v>162</v>
      </c>
      <c r="AH14" s="242" t="s">
        <v>91</v>
      </c>
      <c r="AI14" s="80" t="str">
        <f t="shared" si="8"/>
        <v>Sin iniciar</v>
      </c>
      <c r="AJ14" s="155">
        <v>450000000</v>
      </c>
      <c r="AK14" s="155">
        <v>27120000</v>
      </c>
      <c r="AL14" s="156">
        <v>90165946</v>
      </c>
      <c r="AM14" s="156">
        <v>71487600</v>
      </c>
      <c r="AN14" s="156">
        <v>6487106.5300000003</v>
      </c>
      <c r="AP14" s="214">
        <v>2</v>
      </c>
      <c r="AQ14" s="77">
        <f t="shared" si="0"/>
        <v>1</v>
      </c>
      <c r="AR14" s="78" t="str">
        <f t="shared" si="6"/>
        <v>Avance satisfactorio</v>
      </c>
      <c r="AS14" s="79" t="s">
        <v>163</v>
      </c>
      <c r="AT14" s="79" t="s">
        <v>164</v>
      </c>
      <c r="AU14" s="79" t="s">
        <v>101</v>
      </c>
      <c r="AV14" s="80" t="s">
        <v>98</v>
      </c>
      <c r="AW14" s="407">
        <v>90000000</v>
      </c>
      <c r="AX14" s="406">
        <v>27120000</v>
      </c>
      <c r="AY14" s="403">
        <v>90165946</v>
      </c>
      <c r="AZ14" s="404">
        <v>75019677</v>
      </c>
      <c r="BA14" s="405">
        <v>26264144</v>
      </c>
      <c r="BB14" s="81"/>
      <c r="BC14" s="642">
        <v>3</v>
      </c>
      <c r="BD14" s="833">
        <f t="shared" si="1"/>
        <v>1</v>
      </c>
      <c r="BE14" s="604" t="str">
        <f t="shared" si="7"/>
        <v>Avance satisfactorio</v>
      </c>
      <c r="BF14" s="145" t="s">
        <v>165</v>
      </c>
      <c r="BG14" s="145" t="s">
        <v>166</v>
      </c>
      <c r="BH14" s="606" t="s">
        <v>91</v>
      </c>
      <c r="BI14" s="834" t="str">
        <f t="shared" si="9"/>
        <v>En gestión</v>
      </c>
      <c r="BJ14" s="839">
        <v>90000000</v>
      </c>
      <c r="BK14" s="840">
        <f>+(BJ14/4)*3</f>
        <v>67500000</v>
      </c>
      <c r="BL14" s="841">
        <v>90165946</v>
      </c>
      <c r="BM14" s="842">
        <v>75019677</v>
      </c>
      <c r="BN14" s="842">
        <v>26264144</v>
      </c>
      <c r="BO14" s="81"/>
      <c r="BP14" s="81"/>
      <c r="BQ14" s="81"/>
      <c r="BR14" s="81"/>
      <c r="BS14" s="81"/>
      <c r="BU14" s="98"/>
      <c r="BV14" s="240">
        <f t="shared" si="2"/>
        <v>0</v>
      </c>
      <c r="BW14" s="241" t="str">
        <f t="shared" si="3"/>
        <v>Avance insuficiente</v>
      </c>
      <c r="BX14" s="243"/>
      <c r="BY14" s="243"/>
      <c r="BZ14" s="243"/>
      <c r="CA14" s="80" t="str">
        <f t="shared" si="4"/>
        <v>En gestión</v>
      </c>
      <c r="CB14" s="81"/>
      <c r="CC14" s="81"/>
      <c r="CD14" s="81"/>
      <c r="CE14" s="81"/>
      <c r="CF14" s="81"/>
    </row>
    <row r="15" spans="2:84" ht="50.25" customHeight="1">
      <c r="B15" s="102" t="s">
        <v>148</v>
      </c>
      <c r="C15" s="233" t="s">
        <v>169</v>
      </c>
      <c r="D15" s="67" t="s">
        <v>150</v>
      </c>
      <c r="E15" s="67" t="s">
        <v>151</v>
      </c>
      <c r="F15" s="67" t="s">
        <v>83</v>
      </c>
      <c r="G15" s="248">
        <v>50</v>
      </c>
      <c r="H15" s="488" t="s">
        <v>170</v>
      </c>
      <c r="I15" s="497" t="s">
        <v>85</v>
      </c>
      <c r="J15" s="497" t="s">
        <v>153</v>
      </c>
      <c r="K15" s="40" t="s">
        <v>171</v>
      </c>
      <c r="L15" s="40" t="s">
        <v>172</v>
      </c>
      <c r="M15" s="103" t="s">
        <v>89</v>
      </c>
      <c r="N15" s="237" t="s">
        <v>156</v>
      </c>
      <c r="O15" s="248">
        <v>15</v>
      </c>
      <c r="P15" s="248">
        <v>30</v>
      </c>
      <c r="Q15" s="248">
        <v>40</v>
      </c>
      <c r="R15" s="248">
        <v>50</v>
      </c>
      <c r="S15" s="236" t="s">
        <v>91</v>
      </c>
      <c r="T15" s="239" t="s">
        <v>91</v>
      </c>
      <c r="U15" s="332" t="s">
        <v>157</v>
      </c>
      <c r="V15" s="308" t="s">
        <v>158</v>
      </c>
      <c r="W15" s="341">
        <v>90165946</v>
      </c>
      <c r="X15" s="234" t="s">
        <v>159</v>
      </c>
      <c r="Y15" s="234" t="s">
        <v>91</v>
      </c>
      <c r="Z15" s="234" t="s">
        <v>160</v>
      </c>
      <c r="AA15" s="67" t="s">
        <v>91</v>
      </c>
      <c r="AC15" s="113">
        <v>20</v>
      </c>
      <c r="AD15" s="240">
        <v>1</v>
      </c>
      <c r="AE15" s="241" t="str">
        <f t="shared" si="5"/>
        <v>Avance satisfactorio</v>
      </c>
      <c r="AF15" s="145" t="s">
        <v>173</v>
      </c>
      <c r="AG15" s="145" t="s">
        <v>174</v>
      </c>
      <c r="AH15" s="242" t="s">
        <v>91</v>
      </c>
      <c r="AI15" s="80" t="s">
        <v>98</v>
      </c>
      <c r="AJ15" s="155">
        <v>450000000</v>
      </c>
      <c r="AK15" s="155">
        <v>27120000</v>
      </c>
      <c r="AL15" s="339">
        <v>90165946</v>
      </c>
      <c r="AM15" s="339">
        <v>71487600</v>
      </c>
      <c r="AN15" s="339">
        <v>6487106.5300000003</v>
      </c>
      <c r="AP15" s="214">
        <v>30</v>
      </c>
      <c r="AQ15" s="77">
        <f t="shared" si="0"/>
        <v>1</v>
      </c>
      <c r="AR15" s="78" t="str">
        <f t="shared" si="6"/>
        <v>Avance satisfactorio</v>
      </c>
      <c r="AS15" s="79" t="s">
        <v>175</v>
      </c>
      <c r="AT15" s="79" t="s">
        <v>176</v>
      </c>
      <c r="AU15" s="79" t="s">
        <v>101</v>
      </c>
      <c r="AV15" s="80" t="s">
        <v>98</v>
      </c>
      <c r="AW15" s="407">
        <v>90000000</v>
      </c>
      <c r="AX15" s="406">
        <v>27120000</v>
      </c>
      <c r="AY15" s="403">
        <v>90165946</v>
      </c>
      <c r="AZ15" s="404">
        <v>75019677</v>
      </c>
      <c r="BA15" s="405">
        <v>26264144</v>
      </c>
      <c r="BB15" s="81"/>
      <c r="BC15" s="645">
        <v>40</v>
      </c>
      <c r="BD15" s="833">
        <f t="shared" si="1"/>
        <v>1</v>
      </c>
      <c r="BE15" s="604" t="str">
        <f t="shared" si="7"/>
        <v>Avance satisfactorio</v>
      </c>
      <c r="BF15" s="646" t="s">
        <v>177</v>
      </c>
      <c r="BG15" s="145" t="s">
        <v>178</v>
      </c>
      <c r="BH15" s="606" t="s">
        <v>91</v>
      </c>
      <c r="BI15" s="834" t="str">
        <f t="shared" si="9"/>
        <v>En gestión</v>
      </c>
      <c r="BJ15" s="839">
        <v>90000000</v>
      </c>
      <c r="BK15" s="840">
        <f t="shared" ref="BK15:BK18" si="10">+(BJ15/4)*3</f>
        <v>67500000</v>
      </c>
      <c r="BL15" s="843">
        <v>90165946</v>
      </c>
      <c r="BM15" s="844">
        <v>75019677</v>
      </c>
      <c r="BN15" s="844">
        <v>26264144</v>
      </c>
      <c r="BO15" s="81"/>
      <c r="BP15" s="81"/>
      <c r="BQ15" s="81"/>
      <c r="BR15" s="81"/>
      <c r="BS15" s="81"/>
      <c r="BU15" s="98"/>
      <c r="BV15" s="240">
        <f t="shared" si="2"/>
        <v>0.5</v>
      </c>
      <c r="BW15" s="241" t="str">
        <f t="shared" si="3"/>
        <v>Avance insuficiente</v>
      </c>
      <c r="BX15" s="243"/>
      <c r="BY15" s="243"/>
      <c r="BZ15" s="243"/>
      <c r="CA15" s="80" t="str">
        <f t="shared" si="4"/>
        <v>En gestión</v>
      </c>
      <c r="CB15" s="81"/>
      <c r="CC15" s="81"/>
      <c r="CD15" s="81"/>
      <c r="CE15" s="81"/>
      <c r="CF15" s="81"/>
    </row>
    <row r="16" spans="2:84" ht="50.25" customHeight="1">
      <c r="B16" s="102" t="s">
        <v>148</v>
      </c>
      <c r="C16" s="233" t="s">
        <v>180</v>
      </c>
      <c r="D16" s="67" t="s">
        <v>150</v>
      </c>
      <c r="E16" s="67" t="s">
        <v>151</v>
      </c>
      <c r="F16" s="67" t="s">
        <v>83</v>
      </c>
      <c r="G16" s="235">
        <v>1</v>
      </c>
      <c r="H16" s="488" t="s">
        <v>181</v>
      </c>
      <c r="I16" s="497" t="s">
        <v>85</v>
      </c>
      <c r="J16" s="497" t="s">
        <v>86</v>
      </c>
      <c r="K16" s="40" t="s">
        <v>87</v>
      </c>
      <c r="L16" s="40" t="s">
        <v>182</v>
      </c>
      <c r="M16" s="103">
        <v>45748</v>
      </c>
      <c r="N16" s="237" t="s">
        <v>156</v>
      </c>
      <c r="O16" s="238">
        <v>0</v>
      </c>
      <c r="P16" s="238">
        <v>0.35</v>
      </c>
      <c r="Q16" s="238">
        <v>0.7</v>
      </c>
      <c r="R16" s="238">
        <v>1</v>
      </c>
      <c r="S16" s="236" t="s">
        <v>91</v>
      </c>
      <c r="T16" s="239" t="s">
        <v>91</v>
      </c>
      <c r="U16" s="332" t="s">
        <v>157</v>
      </c>
      <c r="V16" s="308" t="s">
        <v>158</v>
      </c>
      <c r="W16" s="341">
        <v>90165946</v>
      </c>
      <c r="X16" s="234" t="s">
        <v>159</v>
      </c>
      <c r="Y16" s="234" t="s">
        <v>91</v>
      </c>
      <c r="Z16" s="234" t="s">
        <v>160</v>
      </c>
      <c r="AA16" s="67" t="s">
        <v>91</v>
      </c>
      <c r="AC16" s="112"/>
      <c r="AD16" s="240" t="s">
        <v>101</v>
      </c>
      <c r="AE16" s="241" t="str">
        <f t="shared" si="5"/>
        <v>No reporta avance en el periodo</v>
      </c>
      <c r="AF16" s="145" t="s">
        <v>183</v>
      </c>
      <c r="AG16" s="145" t="s">
        <v>184</v>
      </c>
      <c r="AH16" s="242" t="s">
        <v>91</v>
      </c>
      <c r="AI16" s="80" t="str">
        <f t="shared" si="8"/>
        <v>Sin iniciar</v>
      </c>
      <c r="AJ16" s="155">
        <v>450000000</v>
      </c>
      <c r="AK16" s="155">
        <v>27120000</v>
      </c>
      <c r="AL16" s="339">
        <v>90165946</v>
      </c>
      <c r="AM16" s="339">
        <v>71487600</v>
      </c>
      <c r="AN16" s="339">
        <v>6487106.5300000003</v>
      </c>
      <c r="AP16" s="98">
        <v>0.35</v>
      </c>
      <c r="AQ16" s="77">
        <f t="shared" si="0"/>
        <v>1</v>
      </c>
      <c r="AR16" s="78" t="str">
        <f t="shared" si="6"/>
        <v>Avance satisfactorio</v>
      </c>
      <c r="AS16" s="79" t="s">
        <v>185</v>
      </c>
      <c r="AT16" s="79" t="s">
        <v>184</v>
      </c>
      <c r="AU16" s="79" t="s">
        <v>101</v>
      </c>
      <c r="AV16" s="80" t="s">
        <v>98</v>
      </c>
      <c r="AW16" s="407">
        <v>90000000</v>
      </c>
      <c r="AX16" s="406">
        <v>27120000</v>
      </c>
      <c r="AY16" s="403">
        <v>90165946</v>
      </c>
      <c r="AZ16" s="404">
        <v>75019677</v>
      </c>
      <c r="BA16" s="405">
        <v>26264144</v>
      </c>
      <c r="BB16" s="81"/>
      <c r="BC16" s="144">
        <v>0.7</v>
      </c>
      <c r="BD16" s="833">
        <f t="shared" si="1"/>
        <v>1</v>
      </c>
      <c r="BE16" s="604" t="str">
        <f t="shared" si="7"/>
        <v>Avance satisfactorio</v>
      </c>
      <c r="BF16" s="646" t="s">
        <v>186</v>
      </c>
      <c r="BG16" s="145" t="s">
        <v>187</v>
      </c>
      <c r="BH16" s="606" t="s">
        <v>91</v>
      </c>
      <c r="BI16" s="834" t="str">
        <f t="shared" si="9"/>
        <v>En gestión</v>
      </c>
      <c r="BJ16" s="839">
        <v>90000000</v>
      </c>
      <c r="BK16" s="840">
        <f t="shared" si="10"/>
        <v>67500000</v>
      </c>
      <c r="BL16" s="843">
        <v>90165946</v>
      </c>
      <c r="BM16" s="844">
        <v>75019677</v>
      </c>
      <c r="BN16" s="844">
        <v>26264144</v>
      </c>
      <c r="BO16" s="81"/>
      <c r="BP16" s="81"/>
      <c r="BQ16" s="81"/>
      <c r="BR16" s="81"/>
      <c r="BS16" s="81"/>
      <c r="BU16" s="98"/>
      <c r="BV16" s="240">
        <f t="shared" si="2"/>
        <v>0</v>
      </c>
      <c r="BW16" s="241" t="str">
        <f t="shared" si="3"/>
        <v>Avance insuficiente</v>
      </c>
      <c r="BX16" s="243"/>
      <c r="BY16" s="243"/>
      <c r="BZ16" s="243"/>
      <c r="CA16" s="80" t="str">
        <f t="shared" si="4"/>
        <v>En gestión</v>
      </c>
      <c r="CB16" s="81"/>
      <c r="CC16" s="81"/>
      <c r="CD16" s="81"/>
      <c r="CE16" s="81"/>
      <c r="CF16" s="81"/>
    </row>
    <row r="17" spans="2:84" ht="50.25" customHeight="1">
      <c r="B17" s="102" t="s">
        <v>148</v>
      </c>
      <c r="C17" s="233" t="s">
        <v>190</v>
      </c>
      <c r="D17" s="67" t="s">
        <v>150</v>
      </c>
      <c r="E17" s="67" t="s">
        <v>151</v>
      </c>
      <c r="F17" s="67" t="s">
        <v>83</v>
      </c>
      <c r="G17" s="238">
        <v>1</v>
      </c>
      <c r="H17" s="488" t="s">
        <v>191</v>
      </c>
      <c r="I17" s="497" t="s">
        <v>85</v>
      </c>
      <c r="J17" s="497" t="s">
        <v>86</v>
      </c>
      <c r="K17" s="40" t="s">
        <v>192</v>
      </c>
      <c r="L17" s="40" t="s">
        <v>193</v>
      </c>
      <c r="M17" s="103" t="s">
        <v>194</v>
      </c>
      <c r="N17" s="237" t="s">
        <v>156</v>
      </c>
      <c r="O17" s="238">
        <v>0.25</v>
      </c>
      <c r="P17" s="238">
        <v>0.5</v>
      </c>
      <c r="Q17" s="238">
        <v>0.75</v>
      </c>
      <c r="R17" s="238">
        <v>1</v>
      </c>
      <c r="S17" s="236" t="s">
        <v>91</v>
      </c>
      <c r="T17" s="239" t="s">
        <v>91</v>
      </c>
      <c r="U17" s="332" t="s">
        <v>157</v>
      </c>
      <c r="V17" s="308" t="s">
        <v>158</v>
      </c>
      <c r="W17" s="341">
        <v>90165946</v>
      </c>
      <c r="X17" s="234" t="s">
        <v>159</v>
      </c>
      <c r="Y17" s="234" t="s">
        <v>91</v>
      </c>
      <c r="Z17" s="234" t="s">
        <v>160</v>
      </c>
      <c r="AA17" s="67" t="s">
        <v>91</v>
      </c>
      <c r="AC17" s="112">
        <v>0.25</v>
      </c>
      <c r="AD17" s="240">
        <v>1</v>
      </c>
      <c r="AE17" s="241" t="str">
        <f t="shared" si="5"/>
        <v>Avance satisfactorio</v>
      </c>
      <c r="AF17" s="145" t="s">
        <v>195</v>
      </c>
      <c r="AG17" s="145" t="s">
        <v>196</v>
      </c>
      <c r="AH17" s="242" t="s">
        <v>91</v>
      </c>
      <c r="AI17" s="80" t="s">
        <v>98</v>
      </c>
      <c r="AJ17" s="155">
        <v>450000000</v>
      </c>
      <c r="AK17" s="155">
        <v>27120000</v>
      </c>
      <c r="AL17" s="339">
        <v>90165946</v>
      </c>
      <c r="AM17" s="339">
        <v>71487600</v>
      </c>
      <c r="AN17" s="339">
        <v>6487106.5300000003</v>
      </c>
      <c r="AP17" s="98">
        <v>0.5</v>
      </c>
      <c r="AQ17" s="77">
        <f t="shared" si="0"/>
        <v>1</v>
      </c>
      <c r="AR17" s="78" t="str">
        <f t="shared" si="6"/>
        <v>Avance satisfactorio</v>
      </c>
      <c r="AS17" s="114" t="s">
        <v>197</v>
      </c>
      <c r="AT17" s="114" t="s">
        <v>196</v>
      </c>
      <c r="AU17" s="79" t="s">
        <v>91</v>
      </c>
      <c r="AV17" s="80" t="s">
        <v>98</v>
      </c>
      <c r="AW17" s="407">
        <v>90000000</v>
      </c>
      <c r="AX17" s="406">
        <v>27120000</v>
      </c>
      <c r="AY17" s="403">
        <v>90165946</v>
      </c>
      <c r="AZ17" s="404">
        <v>75019677</v>
      </c>
      <c r="BA17" s="405">
        <v>26264144</v>
      </c>
      <c r="BB17" s="81"/>
      <c r="BC17" s="144">
        <v>0.75</v>
      </c>
      <c r="BD17" s="833">
        <f t="shared" si="1"/>
        <v>1</v>
      </c>
      <c r="BE17" s="604" t="str">
        <f t="shared" si="7"/>
        <v>Avance satisfactorio</v>
      </c>
      <c r="BF17" s="646" t="s">
        <v>198</v>
      </c>
      <c r="BG17" s="145" t="s">
        <v>199</v>
      </c>
      <c r="BH17" s="606" t="s">
        <v>91</v>
      </c>
      <c r="BI17" s="834" t="str">
        <f t="shared" si="9"/>
        <v>En gestión</v>
      </c>
      <c r="BJ17" s="839">
        <v>90000000</v>
      </c>
      <c r="BK17" s="840">
        <f t="shared" si="10"/>
        <v>67500000</v>
      </c>
      <c r="BL17" s="843">
        <v>90165946</v>
      </c>
      <c r="BM17" s="844">
        <v>75019677</v>
      </c>
      <c r="BN17" s="844">
        <v>26264144</v>
      </c>
      <c r="BO17" s="81"/>
      <c r="BP17" s="81"/>
      <c r="BQ17" s="81"/>
      <c r="BR17" s="81"/>
      <c r="BS17" s="81"/>
      <c r="BU17" s="98"/>
      <c r="BV17" s="240">
        <f t="shared" si="2"/>
        <v>0.33333333333333331</v>
      </c>
      <c r="BW17" s="241" t="str">
        <f t="shared" si="3"/>
        <v>Avance insuficiente</v>
      </c>
      <c r="BX17" s="243"/>
      <c r="BY17" s="243"/>
      <c r="BZ17" s="243"/>
      <c r="CA17" s="80" t="str">
        <f t="shared" si="4"/>
        <v>En gestión</v>
      </c>
      <c r="CB17" s="81"/>
      <c r="CC17" s="81"/>
      <c r="CD17" s="81"/>
      <c r="CE17" s="81"/>
      <c r="CF17" s="81"/>
    </row>
    <row r="18" spans="2:84" ht="50.25" customHeight="1">
      <c r="B18" s="102" t="s">
        <v>148</v>
      </c>
      <c r="C18" s="233" t="s">
        <v>202</v>
      </c>
      <c r="D18" s="67" t="s">
        <v>150</v>
      </c>
      <c r="E18" s="67" t="s">
        <v>151</v>
      </c>
      <c r="F18" s="67" t="s">
        <v>83</v>
      </c>
      <c r="G18" s="238">
        <v>1</v>
      </c>
      <c r="H18" s="488" t="s">
        <v>203</v>
      </c>
      <c r="I18" s="497" t="s">
        <v>85</v>
      </c>
      <c r="J18" s="497" t="s">
        <v>86</v>
      </c>
      <c r="K18" s="40" t="s">
        <v>87</v>
      </c>
      <c r="L18" s="40" t="s">
        <v>204</v>
      </c>
      <c r="M18" s="103">
        <v>45748</v>
      </c>
      <c r="N18" s="237" t="s">
        <v>156</v>
      </c>
      <c r="O18" s="238">
        <v>0</v>
      </c>
      <c r="P18" s="238">
        <v>0.33</v>
      </c>
      <c r="Q18" s="238">
        <v>0.66</v>
      </c>
      <c r="R18" s="238">
        <v>1</v>
      </c>
      <c r="S18" s="236" t="s">
        <v>108</v>
      </c>
      <c r="T18" s="239">
        <v>22759134</v>
      </c>
      <c r="U18" s="332" t="s">
        <v>157</v>
      </c>
      <c r="V18" s="308" t="s">
        <v>158</v>
      </c>
      <c r="W18" s="341">
        <v>90165946</v>
      </c>
      <c r="X18" s="234" t="s">
        <v>159</v>
      </c>
      <c r="Y18" s="234" t="s">
        <v>91</v>
      </c>
      <c r="Z18" s="234" t="s">
        <v>160</v>
      </c>
      <c r="AA18" s="67" t="s">
        <v>91</v>
      </c>
      <c r="AC18" s="112"/>
      <c r="AD18" s="240" t="s">
        <v>101</v>
      </c>
      <c r="AE18" s="241" t="str">
        <f t="shared" si="5"/>
        <v>No reporta avance en el periodo</v>
      </c>
      <c r="AF18" s="145" t="s">
        <v>205</v>
      </c>
      <c r="AG18" s="145" t="s">
        <v>206</v>
      </c>
      <c r="AH18" s="242" t="s">
        <v>91</v>
      </c>
      <c r="AI18" s="80" t="str">
        <f t="shared" si="8"/>
        <v>Sin iniciar</v>
      </c>
      <c r="AJ18" s="155">
        <v>450000000</v>
      </c>
      <c r="AK18" s="155">
        <v>27120000</v>
      </c>
      <c r="AL18" s="157">
        <v>90165946</v>
      </c>
      <c r="AM18" s="157">
        <v>71487600</v>
      </c>
      <c r="AN18" s="157">
        <v>6487106.5300000003</v>
      </c>
      <c r="AP18" s="98">
        <v>0.33</v>
      </c>
      <c r="AQ18" s="77">
        <f t="shared" si="0"/>
        <v>1</v>
      </c>
      <c r="AR18" s="78" t="str">
        <f t="shared" si="6"/>
        <v>Avance satisfactorio</v>
      </c>
      <c r="AS18" s="215" t="s">
        <v>207</v>
      </c>
      <c r="AT18" s="79" t="s">
        <v>206</v>
      </c>
      <c r="AU18" s="79" t="s">
        <v>91</v>
      </c>
      <c r="AV18" s="80" t="s">
        <v>98</v>
      </c>
      <c r="AW18" s="407">
        <v>90000000</v>
      </c>
      <c r="AX18" s="406">
        <v>27120000</v>
      </c>
      <c r="AY18" s="403">
        <v>90165946</v>
      </c>
      <c r="AZ18" s="404">
        <v>75019677</v>
      </c>
      <c r="BA18" s="405">
        <v>26264144</v>
      </c>
      <c r="BB18" s="81"/>
      <c r="BC18" s="144">
        <v>0.66</v>
      </c>
      <c r="BD18" s="833">
        <f t="shared" si="1"/>
        <v>1</v>
      </c>
      <c r="BE18" s="604" t="str">
        <f t="shared" si="7"/>
        <v>Avance satisfactorio</v>
      </c>
      <c r="BF18" s="646" t="s">
        <v>208</v>
      </c>
      <c r="BG18" s="145" t="s">
        <v>209</v>
      </c>
      <c r="BH18" s="606" t="s">
        <v>91</v>
      </c>
      <c r="BI18" s="834" t="str">
        <f t="shared" si="9"/>
        <v>En gestión</v>
      </c>
      <c r="BJ18" s="839">
        <v>90000000</v>
      </c>
      <c r="BK18" s="840">
        <f t="shared" si="10"/>
        <v>67500000</v>
      </c>
      <c r="BL18" s="845">
        <v>90165946</v>
      </c>
      <c r="BM18" s="846">
        <v>75019677</v>
      </c>
      <c r="BN18" s="846">
        <v>26264144</v>
      </c>
      <c r="BO18" s="81"/>
      <c r="BP18" s="81"/>
      <c r="BQ18" s="81"/>
      <c r="BR18" s="81"/>
      <c r="BS18" s="81"/>
      <c r="BU18" s="98"/>
      <c r="BV18" s="240">
        <f t="shared" si="2"/>
        <v>0</v>
      </c>
      <c r="BW18" s="241" t="str">
        <f t="shared" si="3"/>
        <v>Avance insuficiente</v>
      </c>
      <c r="BX18" s="243"/>
      <c r="BY18" s="243"/>
      <c r="BZ18" s="243"/>
      <c r="CA18" s="80" t="str">
        <f t="shared" si="4"/>
        <v>En gestión</v>
      </c>
      <c r="CB18" s="81"/>
      <c r="CC18" s="81"/>
      <c r="CD18" s="81"/>
      <c r="CE18" s="81"/>
      <c r="CF18" s="81"/>
    </row>
    <row r="19" spans="2:84" ht="50.25" customHeight="1">
      <c r="B19" s="102" t="s">
        <v>212</v>
      </c>
      <c r="C19" s="233" t="s">
        <v>213</v>
      </c>
      <c r="D19" s="67" t="s">
        <v>81</v>
      </c>
      <c r="E19" s="67" t="s">
        <v>214</v>
      </c>
      <c r="F19" s="67" t="s">
        <v>83</v>
      </c>
      <c r="G19" s="248">
        <v>15</v>
      </c>
      <c r="H19" s="488" t="s">
        <v>215</v>
      </c>
      <c r="I19" s="497" t="s">
        <v>85</v>
      </c>
      <c r="J19" s="497" t="s">
        <v>153</v>
      </c>
      <c r="K19" s="40" t="s">
        <v>216</v>
      </c>
      <c r="L19" s="40" t="s">
        <v>217</v>
      </c>
      <c r="M19" s="103">
        <v>45689</v>
      </c>
      <c r="N19" s="237" t="s">
        <v>156</v>
      </c>
      <c r="O19" s="248">
        <v>2</v>
      </c>
      <c r="P19" s="248">
        <v>5</v>
      </c>
      <c r="Q19" s="248">
        <v>8</v>
      </c>
      <c r="R19" s="248">
        <v>15</v>
      </c>
      <c r="S19" s="236" t="s">
        <v>108</v>
      </c>
      <c r="T19" s="239">
        <v>52055468.399999991</v>
      </c>
      <c r="U19" s="332" t="s">
        <v>109</v>
      </c>
      <c r="V19" s="308" t="s">
        <v>110</v>
      </c>
      <c r="W19" s="341">
        <v>82571428</v>
      </c>
      <c r="X19" s="234" t="s">
        <v>138</v>
      </c>
      <c r="Y19" s="234" t="s">
        <v>91</v>
      </c>
      <c r="Z19" s="234" t="s">
        <v>139</v>
      </c>
      <c r="AA19" s="67" t="s">
        <v>91</v>
      </c>
      <c r="AC19" s="113">
        <v>2</v>
      </c>
      <c r="AD19" s="240">
        <v>1</v>
      </c>
      <c r="AE19" s="241" t="str">
        <f t="shared" si="5"/>
        <v>Avance satisfactorio</v>
      </c>
      <c r="AF19" s="145" t="s">
        <v>2354</v>
      </c>
      <c r="AG19" s="145" t="s">
        <v>219</v>
      </c>
      <c r="AH19" s="242" t="s">
        <v>91</v>
      </c>
      <c r="AI19" s="80" t="s">
        <v>98</v>
      </c>
      <c r="AJ19" s="155">
        <f>T19</f>
        <v>52055468.399999991</v>
      </c>
      <c r="AK19" s="155">
        <f>AJ19/4</f>
        <v>13013867.099999998</v>
      </c>
      <c r="AL19" s="172">
        <v>82571428</v>
      </c>
      <c r="AM19" s="172">
        <v>74866794</v>
      </c>
      <c r="AN19" s="172">
        <v>3983338</v>
      </c>
      <c r="AP19" s="113">
        <v>7</v>
      </c>
      <c r="AQ19" s="77">
        <f t="shared" si="0"/>
        <v>1</v>
      </c>
      <c r="AR19" s="78" t="str">
        <f t="shared" si="6"/>
        <v>Avance satisfactorio</v>
      </c>
      <c r="AS19" s="79" t="s">
        <v>220</v>
      </c>
      <c r="AT19" s="137" t="s">
        <v>221</v>
      </c>
      <c r="AU19" s="79" t="s">
        <v>101</v>
      </c>
      <c r="AV19" s="80" t="s">
        <v>98</v>
      </c>
      <c r="AW19" s="330">
        <f>T19</f>
        <v>52055468.399999991</v>
      </c>
      <c r="AX19" s="330">
        <f>+AK19*2</f>
        <v>26027734.199999996</v>
      </c>
      <c r="AY19" s="403">
        <v>82571428</v>
      </c>
      <c r="AZ19" s="404">
        <v>74699820</v>
      </c>
      <c r="BA19" s="405">
        <v>25070082</v>
      </c>
      <c r="BB19" s="81"/>
      <c r="BC19" s="689">
        <v>11</v>
      </c>
      <c r="BD19" s="833">
        <f t="shared" si="1"/>
        <v>1</v>
      </c>
      <c r="BE19" s="604" t="str">
        <f t="shared" si="7"/>
        <v>Avance satisfactorio</v>
      </c>
      <c r="BF19" s="145" t="s">
        <v>222</v>
      </c>
      <c r="BG19" s="145" t="s">
        <v>223</v>
      </c>
      <c r="BH19" s="606" t="s">
        <v>91</v>
      </c>
      <c r="BI19" s="834" t="str">
        <f t="shared" si="9"/>
        <v>En gestión</v>
      </c>
      <c r="BJ19" s="847">
        <v>52055468</v>
      </c>
      <c r="BK19" s="840">
        <v>39041601</v>
      </c>
      <c r="BL19" s="242"/>
      <c r="BM19" s="242"/>
      <c r="BN19" s="242"/>
      <c r="BO19" s="81"/>
      <c r="BP19" s="81"/>
      <c r="BQ19" s="81"/>
      <c r="BR19" s="81"/>
      <c r="BS19" s="81"/>
      <c r="BU19" s="98"/>
      <c r="BV19" s="240">
        <f t="shared" si="2"/>
        <v>0.25</v>
      </c>
      <c r="BW19" s="241" t="str">
        <f t="shared" si="3"/>
        <v>Avance insuficiente</v>
      </c>
      <c r="BX19" s="243"/>
      <c r="BY19" s="243"/>
      <c r="BZ19" s="243"/>
      <c r="CA19" s="80" t="str">
        <f t="shared" si="4"/>
        <v>En gestión</v>
      </c>
      <c r="CB19" s="81"/>
      <c r="CC19" s="81"/>
      <c r="CD19" s="81"/>
      <c r="CE19" s="81"/>
      <c r="CF19" s="81"/>
    </row>
    <row r="20" spans="2:84" ht="50.25" customHeight="1">
      <c r="B20" s="102" t="s">
        <v>212</v>
      </c>
      <c r="C20" s="233" t="s">
        <v>226</v>
      </c>
      <c r="D20" s="67" t="s">
        <v>81</v>
      </c>
      <c r="E20" s="67" t="s">
        <v>214</v>
      </c>
      <c r="F20" s="67" t="s">
        <v>83</v>
      </c>
      <c r="G20" s="235">
        <v>1</v>
      </c>
      <c r="H20" s="488" t="s">
        <v>227</v>
      </c>
      <c r="I20" s="497" t="s">
        <v>85</v>
      </c>
      <c r="J20" s="497" t="s">
        <v>86</v>
      </c>
      <c r="K20" s="40" t="s">
        <v>228</v>
      </c>
      <c r="L20" s="40" t="s">
        <v>229</v>
      </c>
      <c r="M20" s="103">
        <v>45689</v>
      </c>
      <c r="N20" s="237" t="s">
        <v>156</v>
      </c>
      <c r="O20" s="235">
        <v>0.1</v>
      </c>
      <c r="P20" s="235">
        <v>0.3</v>
      </c>
      <c r="Q20" s="235">
        <v>0.7</v>
      </c>
      <c r="R20" s="235">
        <v>1</v>
      </c>
      <c r="S20" s="236" t="s">
        <v>108</v>
      </c>
      <c r="T20" s="239">
        <v>11400248.400000002</v>
      </c>
      <c r="U20" s="332" t="s">
        <v>109</v>
      </c>
      <c r="V20" s="308" t="s">
        <v>110</v>
      </c>
      <c r="W20" s="341">
        <v>82571428</v>
      </c>
      <c r="X20" s="234" t="s">
        <v>230</v>
      </c>
      <c r="Y20" s="234" t="s">
        <v>91</v>
      </c>
      <c r="Z20" s="234" t="s">
        <v>139</v>
      </c>
      <c r="AA20" s="67" t="s">
        <v>91</v>
      </c>
      <c r="AC20" s="112">
        <v>0.2</v>
      </c>
      <c r="AD20" s="240">
        <v>1</v>
      </c>
      <c r="AE20" s="241" t="str">
        <f t="shared" si="5"/>
        <v>Avance satisfactorio</v>
      </c>
      <c r="AF20" s="145" t="s">
        <v>231</v>
      </c>
      <c r="AG20" s="145" t="s">
        <v>232</v>
      </c>
      <c r="AH20" s="242" t="s">
        <v>91</v>
      </c>
      <c r="AI20" s="80" t="s">
        <v>98</v>
      </c>
      <c r="AJ20" s="155">
        <f>T20</f>
        <v>11400248.400000002</v>
      </c>
      <c r="AK20" s="155">
        <f>AJ20/4</f>
        <v>2850062.1000000006</v>
      </c>
      <c r="AL20" s="172">
        <v>82571428</v>
      </c>
      <c r="AM20" s="172">
        <v>74866794</v>
      </c>
      <c r="AN20" s="172">
        <v>3983338</v>
      </c>
      <c r="AP20" s="98">
        <v>0.47</v>
      </c>
      <c r="AQ20" s="77">
        <f t="shared" si="0"/>
        <v>1</v>
      </c>
      <c r="AR20" s="78" t="str">
        <f t="shared" si="6"/>
        <v>Avance satisfactorio</v>
      </c>
      <c r="AS20" s="79" t="s">
        <v>233</v>
      </c>
      <c r="AT20" s="137" t="s">
        <v>234</v>
      </c>
      <c r="AU20" s="79" t="s">
        <v>101</v>
      </c>
      <c r="AV20" s="80" t="s">
        <v>98</v>
      </c>
      <c r="AW20" s="330">
        <f>T20</f>
        <v>11400248.400000002</v>
      </c>
      <c r="AX20" s="330">
        <f>+AK20*2</f>
        <v>5700124.2000000011</v>
      </c>
      <c r="AY20" s="403">
        <v>82571428</v>
      </c>
      <c r="AZ20" s="404">
        <v>74699820</v>
      </c>
      <c r="BA20" s="405">
        <v>25070082</v>
      </c>
      <c r="BB20" s="81"/>
      <c r="BC20" s="144">
        <v>0.73</v>
      </c>
      <c r="BD20" s="833">
        <f t="shared" si="1"/>
        <v>1</v>
      </c>
      <c r="BE20" s="604" t="str">
        <f t="shared" si="7"/>
        <v>Avance satisfactorio</v>
      </c>
      <c r="BF20" s="145" t="s">
        <v>235</v>
      </c>
      <c r="BG20" s="145" t="s">
        <v>236</v>
      </c>
      <c r="BH20" s="606" t="s">
        <v>91</v>
      </c>
      <c r="BI20" s="834" t="str">
        <f t="shared" si="9"/>
        <v>En gestión</v>
      </c>
      <c r="BJ20" s="847">
        <v>11400248</v>
      </c>
      <c r="BK20" s="840">
        <f>+(11400248/4)*3</f>
        <v>8550186</v>
      </c>
      <c r="BL20" s="242"/>
      <c r="BM20" s="242"/>
      <c r="BN20" s="242"/>
      <c r="BO20" s="81"/>
      <c r="BP20" s="81"/>
      <c r="BQ20" s="81"/>
      <c r="BR20" s="81"/>
      <c r="BS20" s="81"/>
      <c r="BU20" s="98"/>
      <c r="BV20" s="240">
        <f t="shared" si="2"/>
        <v>0.28571428571428575</v>
      </c>
      <c r="BW20" s="241" t="str">
        <f t="shared" si="3"/>
        <v>Avance insuficiente</v>
      </c>
      <c r="BX20" s="243"/>
      <c r="BY20" s="243"/>
      <c r="BZ20" s="243"/>
      <c r="CA20" s="80" t="str">
        <f t="shared" si="4"/>
        <v>En gestión</v>
      </c>
      <c r="CB20" s="81"/>
      <c r="CC20" s="81"/>
      <c r="CD20" s="81"/>
      <c r="CE20" s="81"/>
      <c r="CF20" s="81"/>
    </row>
    <row r="21" spans="2:84" ht="50.25" customHeight="1">
      <c r="B21" s="102" t="s">
        <v>212</v>
      </c>
      <c r="C21" s="233" t="s">
        <v>239</v>
      </c>
      <c r="D21" s="67" t="s">
        <v>81</v>
      </c>
      <c r="E21" s="67" t="s">
        <v>214</v>
      </c>
      <c r="F21" s="67" t="s">
        <v>83</v>
      </c>
      <c r="G21" s="235">
        <v>1</v>
      </c>
      <c r="H21" s="488" t="s">
        <v>240</v>
      </c>
      <c r="I21" s="497" t="s">
        <v>85</v>
      </c>
      <c r="J21" s="497" t="s">
        <v>86</v>
      </c>
      <c r="K21" s="40" t="s">
        <v>241</v>
      </c>
      <c r="L21" s="40" t="s">
        <v>242</v>
      </c>
      <c r="M21" s="103">
        <v>45689</v>
      </c>
      <c r="N21" s="237" t="s">
        <v>156</v>
      </c>
      <c r="O21" s="235">
        <v>0.1</v>
      </c>
      <c r="P21" s="235">
        <v>0.3</v>
      </c>
      <c r="Q21" s="235">
        <v>0.7</v>
      </c>
      <c r="R21" s="235">
        <v>1</v>
      </c>
      <c r="S21" s="236" t="s">
        <v>108</v>
      </c>
      <c r="T21" s="239">
        <v>17854723.199999999</v>
      </c>
      <c r="U21" s="332" t="s">
        <v>109</v>
      </c>
      <c r="V21" s="308" t="s">
        <v>110</v>
      </c>
      <c r="W21" s="341">
        <v>82571428</v>
      </c>
      <c r="X21" s="234" t="s">
        <v>243</v>
      </c>
      <c r="Y21" s="234" t="s">
        <v>91</v>
      </c>
      <c r="Z21" s="234" t="s">
        <v>139</v>
      </c>
      <c r="AA21" s="67" t="s">
        <v>91</v>
      </c>
      <c r="AC21" s="112">
        <v>0.2</v>
      </c>
      <c r="AD21" s="240">
        <v>1</v>
      </c>
      <c r="AE21" s="241" t="str">
        <f t="shared" si="5"/>
        <v>Avance satisfactorio</v>
      </c>
      <c r="AF21" s="145" t="s">
        <v>244</v>
      </c>
      <c r="AG21" s="145" t="s">
        <v>245</v>
      </c>
      <c r="AH21" s="242" t="s">
        <v>91</v>
      </c>
      <c r="AI21" s="80" t="s">
        <v>98</v>
      </c>
      <c r="AJ21" s="155">
        <f t="shared" ref="AJ21" si="11">T21</f>
        <v>17854723.199999999</v>
      </c>
      <c r="AK21" s="155">
        <f t="shared" ref="AK21" si="12">AJ21/4</f>
        <v>4463680.8</v>
      </c>
      <c r="AL21" s="172">
        <v>82571428</v>
      </c>
      <c r="AM21" s="172">
        <v>74866794</v>
      </c>
      <c r="AN21" s="172">
        <v>3983338</v>
      </c>
      <c r="AP21" s="98">
        <v>0.47</v>
      </c>
      <c r="AQ21" s="77">
        <f t="shared" si="0"/>
        <v>1</v>
      </c>
      <c r="AR21" s="78" t="str">
        <f t="shared" si="6"/>
        <v>Avance satisfactorio</v>
      </c>
      <c r="AS21" s="79" t="s">
        <v>246</v>
      </c>
      <c r="AT21" s="137" t="s">
        <v>2355</v>
      </c>
      <c r="AU21" s="79" t="s">
        <v>101</v>
      </c>
      <c r="AV21" s="80" t="s">
        <v>98</v>
      </c>
      <c r="AW21" s="330">
        <f>T21</f>
        <v>17854723.199999999</v>
      </c>
      <c r="AX21" s="330">
        <f>+AK21*2</f>
        <v>8927361.5999999996</v>
      </c>
      <c r="AY21" s="403">
        <v>82571428</v>
      </c>
      <c r="AZ21" s="404">
        <v>74699820</v>
      </c>
      <c r="BA21" s="405">
        <v>25070082</v>
      </c>
      <c r="BC21" s="144">
        <v>0.73</v>
      </c>
      <c r="BD21" s="833">
        <f t="shared" si="1"/>
        <v>1</v>
      </c>
      <c r="BE21" s="604" t="str">
        <f t="shared" si="7"/>
        <v>Avance satisfactorio</v>
      </c>
      <c r="BF21" s="145" t="s">
        <v>248</v>
      </c>
      <c r="BG21" s="145" t="s">
        <v>249</v>
      </c>
      <c r="BH21" s="606" t="s">
        <v>91</v>
      </c>
      <c r="BI21" s="834" t="str">
        <f t="shared" si="9"/>
        <v>En gestión</v>
      </c>
      <c r="BJ21" s="847">
        <v>17854723</v>
      </c>
      <c r="BK21" s="840">
        <v>13391042</v>
      </c>
      <c r="BL21" s="848"/>
      <c r="BM21" s="848"/>
      <c r="BN21" s="242"/>
      <c r="BP21" s="98"/>
      <c r="BQ21" s="240">
        <f t="shared" ref="BQ21:BQ66" si="13">+IF(BC21=0,"No Aplica",IF(AC21/Q21&gt;=100%,100%,AC21/Q21))</f>
        <v>0.28571428571428575</v>
      </c>
      <c r="BR21" s="241" t="str">
        <f t="shared" ref="BR21:BR76" si="14">IF(ISTEXT(BQ21),"No reporta avance en el periodo",IF(BQ21&lt;=69%,"Avance insuficiente",IF(BQ21&gt;95%,"Avance satisfactorio",IF(BQ21&gt;70%,"Avance suficiente",IF(BQ21&lt;94%,"Avance suficiente",0)))))</f>
        <v>Avance insuficiente</v>
      </c>
      <c r="BS21" s="243"/>
      <c r="BT21" s="243"/>
      <c r="BU21" s="243"/>
      <c r="BV21" s="80" t="str">
        <f t="shared" ref="BV21:BV66" si="15">IF(BC21&lt;1%,"Sin iniciar",IF(BC21&gt;=G21,"Terminado","En gestión"))</f>
        <v>En gestión</v>
      </c>
      <c r="BW21" s="81"/>
      <c r="BX21" s="81"/>
      <c r="BY21" s="81"/>
      <c r="BZ21" s="81"/>
      <c r="CA21" s="81"/>
    </row>
    <row r="22" spans="2:84" ht="50.25" customHeight="1">
      <c r="B22" s="336" t="s">
        <v>252</v>
      </c>
      <c r="C22" s="233" t="s">
        <v>253</v>
      </c>
      <c r="D22" s="391" t="s">
        <v>254</v>
      </c>
      <c r="E22" s="391" t="s">
        <v>255</v>
      </c>
      <c r="F22" s="391" t="s">
        <v>256</v>
      </c>
      <c r="G22" s="235">
        <v>0.01</v>
      </c>
      <c r="H22" s="490" t="s">
        <v>257</v>
      </c>
      <c r="I22" s="499" t="s">
        <v>258</v>
      </c>
      <c r="J22" s="500" t="s">
        <v>86</v>
      </c>
      <c r="K22" s="393" t="s">
        <v>259</v>
      </c>
      <c r="L22" s="393" t="s">
        <v>260</v>
      </c>
      <c r="M22" s="394">
        <v>45689</v>
      </c>
      <c r="N22" s="249">
        <v>45746</v>
      </c>
      <c r="O22" s="235">
        <v>0.01</v>
      </c>
      <c r="P22" s="235">
        <v>0</v>
      </c>
      <c r="Q22" s="235">
        <v>0</v>
      </c>
      <c r="R22" s="235">
        <v>0</v>
      </c>
      <c r="S22" s="236" t="s">
        <v>91</v>
      </c>
      <c r="T22" s="239" t="s">
        <v>91</v>
      </c>
      <c r="U22" s="332" t="s">
        <v>157</v>
      </c>
      <c r="V22" s="309" t="s">
        <v>266</v>
      </c>
      <c r="W22" s="341">
        <v>213500000</v>
      </c>
      <c r="X22" s="250" t="s">
        <v>159</v>
      </c>
      <c r="Y22" s="251" t="s">
        <v>91</v>
      </c>
      <c r="Z22" s="250" t="s">
        <v>261</v>
      </c>
      <c r="AA22" s="41" t="s">
        <v>91</v>
      </c>
      <c r="AC22" s="112">
        <v>0.2</v>
      </c>
      <c r="AD22" s="240">
        <f t="shared" ref="AD22:AD53" si="16">+IF(O22=0,"No Aplica",IF(AC22/O22&gt;=100%,100%,AC22/O22))</f>
        <v>1</v>
      </c>
      <c r="AE22" s="241" t="str">
        <f t="shared" ref="AE22" si="17">IF(ISTEXT(AD22),"No reporta avance en el periodo",IF(AD22&lt;=69%,"Avance insuficiente",IF(AD22&gt;95%,"Avance satisfactorio",IF(AD22&gt;70%,"Avance suficiente",IF(AD22&lt;94%,"Avance suficiente",0)))))</f>
        <v>Avance satisfactorio</v>
      </c>
      <c r="AF22" s="145" t="s">
        <v>244</v>
      </c>
      <c r="AG22" s="145" t="s">
        <v>245</v>
      </c>
      <c r="AH22" s="242" t="s">
        <v>91</v>
      </c>
      <c r="AI22" s="80" t="str">
        <f t="shared" si="8"/>
        <v>Terminado</v>
      </c>
      <c r="AJ22" s="155">
        <v>733254</v>
      </c>
      <c r="AK22" s="158">
        <v>733254</v>
      </c>
      <c r="AL22" s="172">
        <v>213500000</v>
      </c>
      <c r="AM22" s="172">
        <v>158875889.5</v>
      </c>
      <c r="AN22" s="172">
        <v>18449222.34</v>
      </c>
      <c r="AP22" s="98"/>
      <c r="AQ22" s="77" t="str">
        <f t="shared" si="0"/>
        <v>No Aplica</v>
      </c>
      <c r="AR22" s="78" t="str">
        <f>IF(ISTEXT(AQ22),"No reporta avance en el periodo",IF(AQ22&lt;=69%,"Avance insuficiente",IF(AQ22&gt;95%,"Avance satisfactorio",IF(AQ22&gt;70%,"Avance suficiente",IF(AQ22&lt;94%,"Avance suficiente",0)))))</f>
        <v>No reporta avance en el periodo</v>
      </c>
      <c r="AS22" s="79" t="s">
        <v>99</v>
      </c>
      <c r="AT22" s="79" t="s">
        <v>91</v>
      </c>
      <c r="AU22" s="79"/>
      <c r="AV22" s="80" t="str">
        <f>IF(AC22&lt;1%,"Sin iniciar",IF(AC22&gt;=G22,"Terminado","En gestión"))</f>
        <v>Terminado</v>
      </c>
      <c r="AW22" s="330">
        <v>733254</v>
      </c>
      <c r="AX22" s="330">
        <v>733254</v>
      </c>
      <c r="AY22" s="403">
        <v>213500000</v>
      </c>
      <c r="AZ22" s="404">
        <v>186088065</v>
      </c>
      <c r="BA22" s="405">
        <v>66279595</v>
      </c>
      <c r="BC22" s="144"/>
      <c r="BD22" s="833" t="str">
        <f t="shared" si="1"/>
        <v>No Aplica</v>
      </c>
      <c r="BE22" s="604" t="str">
        <f t="shared" si="7"/>
        <v>No reporta avance en el periodo</v>
      </c>
      <c r="BF22" s="375" t="s">
        <v>99</v>
      </c>
      <c r="BG22" s="145" t="s">
        <v>91</v>
      </c>
      <c r="BH22" s="145" t="s">
        <v>91</v>
      </c>
      <c r="BI22" s="834" t="str">
        <f>IF(AV22="Terminado","Terminado",IF(BC22&gt;=G22,"Terminado","En Gestión"))</f>
        <v>Terminado</v>
      </c>
      <c r="BJ22" s="848">
        <v>733254</v>
      </c>
      <c r="BK22" s="849">
        <v>733254</v>
      </c>
      <c r="BL22" s="837">
        <v>0</v>
      </c>
      <c r="BM22" s="837">
        <v>0</v>
      </c>
      <c r="BN22" s="837">
        <v>0</v>
      </c>
      <c r="BP22" s="98"/>
      <c r="BQ22" s="240" t="str">
        <f t="shared" si="13"/>
        <v>No Aplica</v>
      </c>
      <c r="BR22" s="241" t="str">
        <f t="shared" si="14"/>
        <v>No reporta avance en el periodo</v>
      </c>
      <c r="BS22" s="243"/>
      <c r="BT22" s="243"/>
      <c r="BU22" s="243"/>
      <c r="BV22" s="80" t="str">
        <f t="shared" si="15"/>
        <v>Sin iniciar</v>
      </c>
      <c r="BW22" s="81"/>
      <c r="BX22" s="81"/>
      <c r="BY22" s="81"/>
      <c r="BZ22" s="81"/>
      <c r="CA22" s="81"/>
    </row>
    <row r="23" spans="2:84" ht="50.25" customHeight="1">
      <c r="B23" s="336" t="s">
        <v>252</v>
      </c>
      <c r="C23" s="233" t="s">
        <v>262</v>
      </c>
      <c r="D23" s="391" t="s">
        <v>254</v>
      </c>
      <c r="E23" s="391" t="s">
        <v>255</v>
      </c>
      <c r="F23" s="391" t="s">
        <v>83</v>
      </c>
      <c r="G23" s="235">
        <v>1</v>
      </c>
      <c r="H23" s="490" t="s">
        <v>263</v>
      </c>
      <c r="I23" s="501" t="s">
        <v>85</v>
      </c>
      <c r="J23" s="502" t="s">
        <v>86</v>
      </c>
      <c r="K23" s="393" t="s">
        <v>264</v>
      </c>
      <c r="L23" s="393" t="s">
        <v>265</v>
      </c>
      <c r="M23" s="394">
        <v>45689</v>
      </c>
      <c r="N23" s="249" t="s">
        <v>156</v>
      </c>
      <c r="O23" s="252">
        <v>0.15</v>
      </c>
      <c r="P23" s="252">
        <v>0.4</v>
      </c>
      <c r="Q23" s="252">
        <v>0.6</v>
      </c>
      <c r="R23" s="252">
        <v>1</v>
      </c>
      <c r="S23" s="236" t="s">
        <v>108</v>
      </c>
      <c r="T23" s="239">
        <v>789908735</v>
      </c>
      <c r="U23" s="332" t="s">
        <v>157</v>
      </c>
      <c r="V23" s="308" t="s">
        <v>266</v>
      </c>
      <c r="W23" s="341">
        <v>213500000</v>
      </c>
      <c r="X23" s="236" t="s">
        <v>159</v>
      </c>
      <c r="Y23" s="236" t="s">
        <v>91</v>
      </c>
      <c r="Z23" s="236" t="s">
        <v>261</v>
      </c>
      <c r="AA23" s="40" t="s">
        <v>91</v>
      </c>
      <c r="AC23" s="112">
        <v>0.2</v>
      </c>
      <c r="AD23" s="240">
        <f t="shared" si="16"/>
        <v>1</v>
      </c>
      <c r="AE23" s="241" t="str">
        <f>IF(ISTEXT(AD23),"No reporta avance en el periodo",IF(AD23&lt;=69%,"Avance insuficiente",IF(AD23&gt;95%,"Avance satisfactorio",IF(AD23&gt;70%,"Avance suficiente",IF(AD23&lt;94%,"Avance suficiente",0)))))</f>
        <v>Avance satisfactorio</v>
      </c>
      <c r="AF23" s="145" t="s">
        <v>267</v>
      </c>
      <c r="AG23" s="145" t="s">
        <v>268</v>
      </c>
      <c r="AH23" s="242" t="s">
        <v>91</v>
      </c>
      <c r="AI23" s="80" t="s">
        <v>98</v>
      </c>
      <c r="AJ23" s="155">
        <v>599002816</v>
      </c>
      <c r="AK23" s="158">
        <v>145021207</v>
      </c>
      <c r="AL23" s="172">
        <v>213500000</v>
      </c>
      <c r="AM23" s="172">
        <v>158875889.5</v>
      </c>
      <c r="AN23" s="172">
        <v>18449222.34</v>
      </c>
      <c r="AP23" s="98">
        <v>0.47</v>
      </c>
      <c r="AQ23" s="77">
        <f t="shared" si="0"/>
        <v>1</v>
      </c>
      <c r="AR23" s="78" t="str">
        <f t="shared" ref="AR23" si="18">IF(ISTEXT(AQ23),"No reporta avance en el periodo",IF(AQ23&lt;=69%,"Avance insuficiente",IF(AQ23&gt;95%,"Avance satisfactorio",IF(AQ23&gt;70%,"Avance suficiente",IF(AQ23&lt;94%,"Avance suficiente",0)))))</f>
        <v>Avance satisfactorio</v>
      </c>
      <c r="AS23" s="79" t="s">
        <v>269</v>
      </c>
      <c r="AT23" s="79" t="s">
        <v>270</v>
      </c>
      <c r="AU23" s="79" t="s">
        <v>91</v>
      </c>
      <c r="AV23" s="80" t="s">
        <v>98</v>
      </c>
      <c r="AW23" s="406">
        <v>640984388</v>
      </c>
      <c r="AX23" s="408">
        <v>317144150.32999998</v>
      </c>
      <c r="AY23" s="403">
        <v>213500000</v>
      </c>
      <c r="AZ23" s="404">
        <v>186088065</v>
      </c>
      <c r="BA23" s="405">
        <v>66279595</v>
      </c>
      <c r="BC23" s="144">
        <v>0.76</v>
      </c>
      <c r="BD23" s="833">
        <f t="shared" si="1"/>
        <v>1</v>
      </c>
      <c r="BE23" s="604" t="str">
        <f t="shared" si="7"/>
        <v>Avance satisfactorio</v>
      </c>
      <c r="BF23" s="145" t="s">
        <v>271</v>
      </c>
      <c r="BG23" s="145" t="s">
        <v>272</v>
      </c>
      <c r="BH23" s="145" t="s">
        <v>91</v>
      </c>
      <c r="BI23" s="834" t="str">
        <f t="shared" si="9"/>
        <v>En gestión</v>
      </c>
      <c r="BJ23" s="850">
        <v>674132964</v>
      </c>
      <c r="BK23" s="509">
        <v>494559757</v>
      </c>
      <c r="BL23" s="212"/>
      <c r="BM23" s="212"/>
      <c r="BN23" s="254"/>
      <c r="BP23" s="98"/>
      <c r="BQ23" s="240">
        <f t="shared" si="13"/>
        <v>0.33333333333333337</v>
      </c>
      <c r="BR23" s="241" t="str">
        <f>IF(ISTEXT(BQ23),"No reporta avance en el periodo",IF(BQ23&lt;=69%,"Avance insuficiente",IF(BQ23&gt;95%,"Avance satisfactorio",IF(BQ23&gt;70%,"Avance suficiente",IF(BQ23&lt;94%,"Avance suficiente",0)))))</f>
        <v>Avance insuficiente</v>
      </c>
      <c r="BS23" s="243"/>
      <c r="BT23" s="243"/>
      <c r="BU23" s="243"/>
      <c r="BV23" s="80" t="str">
        <f t="shared" si="15"/>
        <v>En gestión</v>
      </c>
      <c r="BW23" s="81"/>
      <c r="BX23" s="81"/>
      <c r="BY23" s="81"/>
      <c r="BZ23" s="81"/>
      <c r="CA23" s="81"/>
    </row>
    <row r="24" spans="2:84" ht="50.25" customHeight="1">
      <c r="B24" s="102" t="s">
        <v>275</v>
      </c>
      <c r="C24" s="233" t="s">
        <v>2356</v>
      </c>
      <c r="D24" s="67" t="s">
        <v>254</v>
      </c>
      <c r="E24" s="67" t="s">
        <v>277</v>
      </c>
      <c r="F24" s="67" t="s">
        <v>83</v>
      </c>
      <c r="G24" s="235">
        <v>1</v>
      </c>
      <c r="H24" s="488" t="s">
        <v>278</v>
      </c>
      <c r="I24" s="496" t="s">
        <v>85</v>
      </c>
      <c r="J24" s="496" t="s">
        <v>86</v>
      </c>
      <c r="K24" s="40" t="s">
        <v>279</v>
      </c>
      <c r="L24" s="40" t="s">
        <v>280</v>
      </c>
      <c r="M24" s="103" t="s">
        <v>281</v>
      </c>
      <c r="N24" s="237" t="s">
        <v>156</v>
      </c>
      <c r="O24" s="252">
        <v>0.25</v>
      </c>
      <c r="P24" s="252">
        <v>0.5</v>
      </c>
      <c r="Q24" s="252">
        <v>0.75</v>
      </c>
      <c r="R24" s="252">
        <v>1</v>
      </c>
      <c r="S24" s="253" t="s">
        <v>108</v>
      </c>
      <c r="T24" s="239">
        <v>70000000</v>
      </c>
      <c r="U24" s="332" t="s">
        <v>109</v>
      </c>
      <c r="V24" s="308" t="s">
        <v>110</v>
      </c>
      <c r="W24" s="341">
        <v>350000000</v>
      </c>
      <c r="X24" s="236" t="s">
        <v>138</v>
      </c>
      <c r="Y24" s="236" t="s">
        <v>91</v>
      </c>
      <c r="Z24" s="236" t="s">
        <v>139</v>
      </c>
      <c r="AA24" s="40" t="s">
        <v>91</v>
      </c>
      <c r="AC24" s="98">
        <v>0.25</v>
      </c>
      <c r="AD24" s="240">
        <f t="shared" si="16"/>
        <v>1</v>
      </c>
      <c r="AE24" s="241" t="str">
        <f>IF(ISTEXT(AD24),"No reporta avance en el periodo",IF(AD24&lt;=69%,"Avance insuficiente",IF(AD24&gt;95%,"Avance satisfactorio",IF(AD24&gt;70%,"Avance suficiente",IF(AD24&lt;94%,"Avance suficiente",0)))))</f>
        <v>Avance satisfactorio</v>
      </c>
      <c r="AF24" s="375" t="s">
        <v>282</v>
      </c>
      <c r="AG24" s="375" t="s">
        <v>283</v>
      </c>
      <c r="AH24" s="254" t="s">
        <v>91</v>
      </c>
      <c r="AI24" s="80" t="s">
        <v>98</v>
      </c>
      <c r="AJ24" s="239">
        <v>70000000</v>
      </c>
      <c r="AK24" s="239">
        <v>17500000</v>
      </c>
      <c r="AL24" s="255">
        <v>350000000</v>
      </c>
      <c r="AM24" s="255">
        <v>183362479</v>
      </c>
      <c r="AN24" s="255">
        <v>10901579</v>
      </c>
      <c r="AP24" s="112">
        <v>0.5</v>
      </c>
      <c r="AQ24" s="77">
        <f t="shared" si="0"/>
        <v>1</v>
      </c>
      <c r="AR24" s="78" t="str">
        <f>IF(ISTEXT(AQ24),"No reporta avance en el periodo",IF(AQ24&lt;=69%,"Avance insuficiente",IF(AQ24&gt;95%,"Avance satisfactorio",IF(AQ24&gt;70%,"Avance suficiente",IF(AQ24&lt;94%,"Avance suficiente",0)))))</f>
        <v>Avance satisfactorio</v>
      </c>
      <c r="AS24" s="114" t="s">
        <v>284</v>
      </c>
      <c r="AT24" s="114" t="s">
        <v>285</v>
      </c>
      <c r="AU24" s="114" t="s">
        <v>91</v>
      </c>
      <c r="AV24" s="80" t="s">
        <v>98</v>
      </c>
      <c r="AW24" s="142">
        <v>70000000</v>
      </c>
      <c r="AX24" s="142">
        <v>34000000</v>
      </c>
      <c r="AY24" s="403">
        <v>350000000</v>
      </c>
      <c r="AZ24" s="404">
        <v>242085984</v>
      </c>
      <c r="BA24" s="405">
        <v>69072783</v>
      </c>
      <c r="BC24" s="144">
        <v>0.75</v>
      </c>
      <c r="BD24" s="833">
        <f t="shared" si="1"/>
        <v>1</v>
      </c>
      <c r="BE24" s="604" t="str">
        <f t="shared" si="7"/>
        <v>Avance satisfactorio</v>
      </c>
      <c r="BF24" s="145" t="s">
        <v>286</v>
      </c>
      <c r="BG24" s="145" t="s">
        <v>285</v>
      </c>
      <c r="BH24" s="145" t="s">
        <v>91</v>
      </c>
      <c r="BI24" s="834" t="str">
        <f t="shared" si="9"/>
        <v>En gestión</v>
      </c>
      <c r="BJ24" s="850">
        <v>70000000</v>
      </c>
      <c r="BK24" s="851">
        <f>+(BJ24/4)*3</f>
        <v>52500000</v>
      </c>
      <c r="BL24" s="212"/>
      <c r="BM24" s="212"/>
      <c r="BN24" s="254"/>
      <c r="BP24" s="98"/>
      <c r="BQ24" s="240">
        <f t="shared" si="13"/>
        <v>0.33333333333333331</v>
      </c>
      <c r="BR24" s="241" t="str">
        <f t="shared" si="14"/>
        <v>Avance insuficiente</v>
      </c>
      <c r="BS24" s="243"/>
      <c r="BT24" s="243"/>
      <c r="BU24" s="243"/>
      <c r="BV24" s="80" t="str">
        <f t="shared" si="15"/>
        <v>En gestión</v>
      </c>
      <c r="BW24" s="81"/>
      <c r="BX24" s="81"/>
      <c r="BY24" s="81"/>
      <c r="BZ24" s="81"/>
      <c r="CA24" s="81"/>
    </row>
    <row r="25" spans="2:84" ht="50.25" customHeight="1">
      <c r="B25" s="102" t="s">
        <v>275</v>
      </c>
      <c r="C25" s="233" t="s">
        <v>289</v>
      </c>
      <c r="D25" s="67" t="s">
        <v>81</v>
      </c>
      <c r="E25" s="67" t="s">
        <v>277</v>
      </c>
      <c r="F25" s="67" t="s">
        <v>290</v>
      </c>
      <c r="G25" s="235">
        <v>1</v>
      </c>
      <c r="H25" s="488" t="s">
        <v>291</v>
      </c>
      <c r="I25" s="497" t="s">
        <v>85</v>
      </c>
      <c r="J25" s="497" t="s">
        <v>86</v>
      </c>
      <c r="K25" s="40" t="s">
        <v>292</v>
      </c>
      <c r="L25" s="40" t="s">
        <v>293</v>
      </c>
      <c r="M25" s="103">
        <v>45748</v>
      </c>
      <c r="N25" s="237" t="s">
        <v>156</v>
      </c>
      <c r="O25" s="252">
        <v>0</v>
      </c>
      <c r="P25" s="252">
        <v>0.05</v>
      </c>
      <c r="Q25" s="252">
        <v>0.3</v>
      </c>
      <c r="R25" s="252">
        <v>1</v>
      </c>
      <c r="S25" s="253" t="s">
        <v>108</v>
      </c>
      <c r="T25" s="239">
        <v>70000000</v>
      </c>
      <c r="U25" s="332" t="s">
        <v>294</v>
      </c>
      <c r="V25" s="308" t="s">
        <v>288</v>
      </c>
      <c r="W25" s="341">
        <v>416190000</v>
      </c>
      <c r="X25" s="236" t="s">
        <v>138</v>
      </c>
      <c r="Y25" s="236" t="s">
        <v>91</v>
      </c>
      <c r="Z25" s="236" t="s">
        <v>139</v>
      </c>
      <c r="AA25" s="40" t="s">
        <v>91</v>
      </c>
      <c r="AC25" s="98">
        <v>0</v>
      </c>
      <c r="AD25" s="240" t="str">
        <f t="shared" si="16"/>
        <v>No Aplica</v>
      </c>
      <c r="AE25" s="241" t="str">
        <f t="shared" ref="AE25" si="19">IF(ISTEXT(AD25),"No reporta avance en el periodo",IF(AD25&lt;=69%,"Avance insuficiente",IF(AD25&gt;95%,"Avance satisfactorio",IF(AD25&gt;70%,"Avance suficiente",IF(AD25&lt;94%,"Avance suficiente",0)))))</f>
        <v>No reporta avance en el periodo</v>
      </c>
      <c r="AF25" s="375" t="s">
        <v>2357</v>
      </c>
      <c r="AG25" s="375" t="s">
        <v>296</v>
      </c>
      <c r="AH25" s="254" t="s">
        <v>91</v>
      </c>
      <c r="AI25" s="80" t="str">
        <f t="shared" si="8"/>
        <v>Sin iniciar</v>
      </c>
      <c r="AJ25" s="239">
        <v>70000000</v>
      </c>
      <c r="AK25" s="239">
        <v>17500000</v>
      </c>
      <c r="AL25" s="159">
        <v>416190000</v>
      </c>
      <c r="AM25" s="159">
        <v>128363000</v>
      </c>
      <c r="AN25" s="159">
        <v>9673733</v>
      </c>
      <c r="AP25" s="112">
        <v>0.05</v>
      </c>
      <c r="AQ25" s="77">
        <f t="shared" si="0"/>
        <v>1</v>
      </c>
      <c r="AR25" s="78" t="str">
        <f t="shared" ref="AR25" si="20">IF(ISTEXT(AQ25),"No reporta avance en el periodo",IF(AQ25&lt;=69%,"Avance insuficiente",IF(AQ25&gt;95%,"Avance satisfactorio",IF(AQ25&gt;70%,"Avance suficiente",IF(AQ25&lt;94%,"Avance suficiente",0)))))</f>
        <v>Avance satisfactorio</v>
      </c>
      <c r="AS25" s="114" t="s">
        <v>297</v>
      </c>
      <c r="AT25" s="114" t="s">
        <v>298</v>
      </c>
      <c r="AU25" s="114" t="s">
        <v>91</v>
      </c>
      <c r="AV25" s="80" t="s">
        <v>98</v>
      </c>
      <c r="AW25" s="142">
        <v>70000000</v>
      </c>
      <c r="AX25" s="142">
        <v>34000000</v>
      </c>
      <c r="AY25" s="403">
        <v>416190000</v>
      </c>
      <c r="AZ25" s="404">
        <v>263693733</v>
      </c>
      <c r="BA25" s="405">
        <v>53826400</v>
      </c>
      <c r="BC25" s="144">
        <v>0.35</v>
      </c>
      <c r="BD25" s="833">
        <f t="shared" si="1"/>
        <v>1</v>
      </c>
      <c r="BE25" s="604" t="str">
        <f t="shared" si="7"/>
        <v>Avance satisfactorio</v>
      </c>
      <c r="BF25" s="145" t="s">
        <v>299</v>
      </c>
      <c r="BG25" s="145" t="s">
        <v>298</v>
      </c>
      <c r="BH25" s="145" t="s">
        <v>91</v>
      </c>
      <c r="BI25" s="834" t="str">
        <f t="shared" si="9"/>
        <v>En gestión</v>
      </c>
      <c r="BJ25" s="850">
        <v>70000000</v>
      </c>
      <c r="BK25" s="851">
        <f>+(BJ25/4)*3</f>
        <v>52500000</v>
      </c>
      <c r="BL25" s="212"/>
      <c r="BM25" s="212"/>
      <c r="BN25" s="254"/>
      <c r="BP25" s="98"/>
      <c r="BQ25" s="240">
        <f t="shared" si="13"/>
        <v>0</v>
      </c>
      <c r="BR25" s="241" t="str">
        <f t="shared" si="14"/>
        <v>Avance insuficiente</v>
      </c>
      <c r="BS25" s="243"/>
      <c r="BT25" s="243"/>
      <c r="BU25" s="243"/>
      <c r="BV25" s="80" t="str">
        <f t="shared" si="15"/>
        <v>En gestión</v>
      </c>
      <c r="BW25" s="81"/>
      <c r="BX25" s="81"/>
      <c r="BY25" s="81"/>
      <c r="BZ25" s="81"/>
      <c r="CA25" s="81"/>
    </row>
    <row r="26" spans="2:84" ht="50.25" customHeight="1">
      <c r="B26" s="336" t="s">
        <v>302</v>
      </c>
      <c r="C26" s="233" t="s">
        <v>303</v>
      </c>
      <c r="D26" s="391" t="s">
        <v>254</v>
      </c>
      <c r="E26" s="391" t="s">
        <v>304</v>
      </c>
      <c r="F26" s="391" t="s">
        <v>83</v>
      </c>
      <c r="G26" s="252">
        <v>0.03</v>
      </c>
      <c r="H26" s="490" t="s">
        <v>305</v>
      </c>
      <c r="I26" s="503" t="s">
        <v>85</v>
      </c>
      <c r="J26" s="503" t="s">
        <v>86</v>
      </c>
      <c r="K26" s="395" t="s">
        <v>306</v>
      </c>
      <c r="L26" s="395" t="s">
        <v>307</v>
      </c>
      <c r="M26" s="394">
        <v>45839</v>
      </c>
      <c r="N26" s="249" t="s">
        <v>308</v>
      </c>
      <c r="O26" s="256">
        <v>0</v>
      </c>
      <c r="P26" s="256">
        <v>0.03</v>
      </c>
      <c r="Q26" s="256">
        <v>0</v>
      </c>
      <c r="R26" s="256">
        <v>0</v>
      </c>
      <c r="S26" s="236" t="s">
        <v>108</v>
      </c>
      <c r="T26" s="239">
        <v>77128575</v>
      </c>
      <c r="U26" s="337" t="s">
        <v>309</v>
      </c>
      <c r="V26" s="308" t="s">
        <v>310</v>
      </c>
      <c r="W26" s="341">
        <v>155205266</v>
      </c>
      <c r="X26" s="236" t="s">
        <v>311</v>
      </c>
      <c r="Y26" s="236" t="s">
        <v>312</v>
      </c>
      <c r="Z26" s="236" t="s">
        <v>313</v>
      </c>
      <c r="AA26" s="40" t="s">
        <v>314</v>
      </c>
      <c r="AC26" s="112"/>
      <c r="AD26" s="240" t="str">
        <f t="shared" si="16"/>
        <v>No Aplica</v>
      </c>
      <c r="AE26" s="241" t="str">
        <f t="shared" ref="AE26:AE53" si="21">IF(ISTEXT(AD26),"No reporta avance en el periodo",IF(AD26&lt;=69%,"Avance insuficiente",IF(AD26&gt;95%,"Avance satisfactorio",IF(AD26&gt;70%,"Avance suficiente",IF(AD26&lt;94%,"Avance suficiente",0)))))</f>
        <v>No reporta avance en el periodo</v>
      </c>
      <c r="AF26" s="145" t="s">
        <v>315</v>
      </c>
      <c r="AG26" s="145" t="s">
        <v>91</v>
      </c>
      <c r="AH26" s="242" t="s">
        <v>91</v>
      </c>
      <c r="AI26" s="80" t="str">
        <f t="shared" si="8"/>
        <v>Sin iniciar</v>
      </c>
      <c r="AJ26" s="383">
        <v>115878800</v>
      </c>
      <c r="AK26" s="382">
        <v>28969700</v>
      </c>
      <c r="AL26" s="357">
        <v>155205266</v>
      </c>
      <c r="AM26" s="156">
        <v>138118427.66999999</v>
      </c>
      <c r="AN26" s="156">
        <v>13226603.109999999</v>
      </c>
      <c r="AP26" s="484">
        <f>(AVERAGE(91.2,96.5)-AVERAGE(90.3,92.5,89,77.3))/(AVERAGE(90.3,92.5,89,77.3))</f>
        <v>7.5336579776568185E-2</v>
      </c>
      <c r="AQ26" s="77">
        <f t="shared" si="0"/>
        <v>1</v>
      </c>
      <c r="AR26" s="78" t="str">
        <f>IF(ISTEXT(AQ26),"No reporta avance en el periodo",IF(AQ26&lt;=69%,"Avance insuficiente",IF(AQ26&gt;95%,"Avance satisfactorio",IF(AQ26&gt;70%,"Avance suficiente",IF(AQ26&lt;94%,"Avance suficiente",0)))))</f>
        <v>Avance satisfactorio</v>
      </c>
      <c r="AS26" s="197" t="s">
        <v>316</v>
      </c>
      <c r="AT26" s="198" t="s">
        <v>317</v>
      </c>
      <c r="AU26" s="114" t="s">
        <v>91</v>
      </c>
      <c r="AV26" s="80" t="str">
        <f t="shared" ref="AV26:AV53" si="22">IF(AP26&lt;1%,"Sin iniciar",IF(AP26&gt;=G26,"Terminado","En gestión"))</f>
        <v>Terminado</v>
      </c>
      <c r="AW26" s="409">
        <v>117861528</v>
      </c>
      <c r="AX26" s="366">
        <v>58930764</v>
      </c>
      <c r="AY26" s="403">
        <v>155205266</v>
      </c>
      <c r="AZ26" s="404">
        <v>147914261</v>
      </c>
      <c r="BA26" s="405">
        <v>49555060</v>
      </c>
      <c r="BC26" s="144"/>
      <c r="BD26" s="833" t="str">
        <f t="shared" ref="BD26:BD45" si="23">+IF(Q26=0,"No Aplica",IF(BC26/Q26&gt;=100%,100%,BC26/Q26))</f>
        <v>No Aplica</v>
      </c>
      <c r="BE26" s="604" t="str">
        <f t="shared" ref="BE26:BE74" si="24">IF(ISTEXT(BD26),"No reporta avance en el periodo",IF(BD26&lt;=69%,"Avance insuficiente",IF(BD26&gt;95%,"Avance satisfactorio",IF(BD26&gt;70%,"Avance suficiente",IF(BD26&lt;94%,"Avance suficiente",0)))))</f>
        <v>No reporta avance en el periodo</v>
      </c>
      <c r="BF26" s="375" t="s">
        <v>318</v>
      </c>
      <c r="BG26" s="145" t="s">
        <v>91</v>
      </c>
      <c r="BH26" s="145" t="s">
        <v>91</v>
      </c>
      <c r="BI26" s="834" t="s">
        <v>100</v>
      </c>
      <c r="BJ26" s="852">
        <v>153339090</v>
      </c>
      <c r="BK26" s="264">
        <v>106134927</v>
      </c>
      <c r="BL26" s="837">
        <v>0</v>
      </c>
      <c r="BM26" s="837">
        <v>0</v>
      </c>
      <c r="BN26" s="837">
        <v>0</v>
      </c>
      <c r="BP26" s="98"/>
      <c r="BQ26" s="240" t="str">
        <f t="shared" si="13"/>
        <v>No Aplica</v>
      </c>
      <c r="BR26" s="241" t="str">
        <f t="shared" si="14"/>
        <v>No reporta avance en el periodo</v>
      </c>
      <c r="BS26" s="243"/>
      <c r="BT26" s="243"/>
      <c r="BU26" s="243"/>
      <c r="BV26" s="80" t="str">
        <f t="shared" si="15"/>
        <v>Sin iniciar</v>
      </c>
      <c r="BW26" s="81"/>
      <c r="BX26" s="81"/>
      <c r="BY26" s="81"/>
      <c r="BZ26" s="81"/>
      <c r="CA26" s="81"/>
    </row>
    <row r="27" spans="2:84" ht="50.25" customHeight="1">
      <c r="B27" s="336" t="s">
        <v>302</v>
      </c>
      <c r="C27" s="233" t="s">
        <v>319</v>
      </c>
      <c r="D27" s="391" t="s">
        <v>81</v>
      </c>
      <c r="E27" s="391" t="s">
        <v>320</v>
      </c>
      <c r="F27" s="391" t="s">
        <v>83</v>
      </c>
      <c r="G27" s="235">
        <v>1</v>
      </c>
      <c r="H27" s="490" t="s">
        <v>321</v>
      </c>
      <c r="I27" s="503" t="s">
        <v>85</v>
      </c>
      <c r="J27" s="503" t="s">
        <v>86</v>
      </c>
      <c r="K27" s="395" t="s">
        <v>322</v>
      </c>
      <c r="L27" s="395" t="s">
        <v>323</v>
      </c>
      <c r="M27" s="394">
        <v>45659</v>
      </c>
      <c r="N27" s="249" t="s">
        <v>156</v>
      </c>
      <c r="O27" s="252">
        <v>0.2</v>
      </c>
      <c r="P27" s="252">
        <v>0.45</v>
      </c>
      <c r="Q27" s="252">
        <v>0.7</v>
      </c>
      <c r="R27" s="252">
        <v>1</v>
      </c>
      <c r="S27" s="236" t="s">
        <v>91</v>
      </c>
      <c r="T27" s="239" t="s">
        <v>91</v>
      </c>
      <c r="U27" s="337" t="s">
        <v>309</v>
      </c>
      <c r="V27" s="308" t="s">
        <v>310</v>
      </c>
      <c r="W27" s="341">
        <v>155205266</v>
      </c>
      <c r="X27" s="236" t="s">
        <v>311</v>
      </c>
      <c r="Y27" s="236" t="s">
        <v>312</v>
      </c>
      <c r="Z27" s="236" t="s">
        <v>313</v>
      </c>
      <c r="AA27" s="40" t="s">
        <v>314</v>
      </c>
      <c r="AC27" s="132">
        <v>0.2</v>
      </c>
      <c r="AD27" s="240">
        <f t="shared" si="16"/>
        <v>1</v>
      </c>
      <c r="AE27" s="241" t="str">
        <f t="shared" si="21"/>
        <v>Avance satisfactorio</v>
      </c>
      <c r="AF27" s="145" t="s">
        <v>325</v>
      </c>
      <c r="AG27" s="145" t="s">
        <v>326</v>
      </c>
      <c r="AH27" s="242" t="s">
        <v>91</v>
      </c>
      <c r="AI27" s="80" t="s">
        <v>98</v>
      </c>
      <c r="AJ27" s="146">
        <v>0</v>
      </c>
      <c r="AK27" s="147">
        <v>0</v>
      </c>
      <c r="AL27" s="358">
        <v>155205266</v>
      </c>
      <c r="AM27" s="339">
        <v>138118427.66999999</v>
      </c>
      <c r="AN27" s="339">
        <v>13226603.109999999</v>
      </c>
      <c r="AP27" s="208">
        <f>(53.59/100)</f>
        <v>0.53590000000000004</v>
      </c>
      <c r="AQ27" s="77">
        <f t="shared" si="0"/>
        <v>1</v>
      </c>
      <c r="AR27" s="78" t="str">
        <f t="shared" ref="AR27:AR45" si="25">IF(ISTEXT(AQ27),"No reporta avance en el periodo",IF(AQ27&lt;=69%,"Avance insuficiente",IF(AQ27&gt;95%,"Avance satisfactorio",IF(AQ27&gt;70%,"Avance suficiente",IF(AQ27&lt;94%,"Avance suficiente",0)))))</f>
        <v>Avance satisfactorio</v>
      </c>
      <c r="AS27" s="197" t="s">
        <v>327</v>
      </c>
      <c r="AT27" s="198" t="s">
        <v>328</v>
      </c>
      <c r="AU27" s="114" t="s">
        <v>91</v>
      </c>
      <c r="AV27" s="80" t="s">
        <v>98</v>
      </c>
      <c r="AW27" s="138" t="s">
        <v>91</v>
      </c>
      <c r="AX27" s="138" t="s">
        <v>91</v>
      </c>
      <c r="AY27" s="403">
        <v>155205266</v>
      </c>
      <c r="AZ27" s="404">
        <v>147914261</v>
      </c>
      <c r="BA27" s="405">
        <v>49555060</v>
      </c>
      <c r="BC27" s="144">
        <f>+(74.84%)/(100%)</f>
        <v>0.74840000000000007</v>
      </c>
      <c r="BD27" s="833">
        <f t="shared" si="23"/>
        <v>1</v>
      </c>
      <c r="BE27" s="604" t="str">
        <f t="shared" si="24"/>
        <v>Avance satisfactorio</v>
      </c>
      <c r="BF27" s="145" t="s">
        <v>329</v>
      </c>
      <c r="BG27" s="667" t="s">
        <v>330</v>
      </c>
      <c r="BH27" s="145" t="s">
        <v>91</v>
      </c>
      <c r="BI27" s="834" t="str">
        <f t="shared" si="9"/>
        <v>En gestión</v>
      </c>
      <c r="BJ27" s="847">
        <v>0</v>
      </c>
      <c r="BK27" s="847">
        <v>0</v>
      </c>
      <c r="BL27" s="848"/>
      <c r="BM27" s="848"/>
      <c r="BN27" s="242"/>
      <c r="BP27" s="98"/>
      <c r="BQ27" s="240">
        <f t="shared" si="13"/>
        <v>0.28571428571428575</v>
      </c>
      <c r="BR27" s="241" t="str">
        <f t="shared" si="14"/>
        <v>Avance insuficiente</v>
      </c>
      <c r="BS27" s="243"/>
      <c r="BT27" s="243"/>
      <c r="BU27" s="243"/>
      <c r="BV27" s="80" t="str">
        <f t="shared" si="15"/>
        <v>En gestión</v>
      </c>
      <c r="BW27" s="81"/>
      <c r="BX27" s="81"/>
      <c r="BY27" s="81"/>
      <c r="BZ27" s="81"/>
      <c r="CA27" s="81"/>
    </row>
    <row r="28" spans="2:84" ht="50.25" customHeight="1">
      <c r="B28" s="336" t="s">
        <v>302</v>
      </c>
      <c r="C28" s="233" t="s">
        <v>333</v>
      </c>
      <c r="D28" s="391" t="s">
        <v>81</v>
      </c>
      <c r="E28" s="391" t="s">
        <v>320</v>
      </c>
      <c r="F28" s="391" t="s">
        <v>83</v>
      </c>
      <c r="G28" s="252">
        <v>0.9</v>
      </c>
      <c r="H28" s="490" t="s">
        <v>334</v>
      </c>
      <c r="I28" s="503" t="s">
        <v>85</v>
      </c>
      <c r="J28" s="503" t="s">
        <v>86</v>
      </c>
      <c r="K28" s="395" t="s">
        <v>335</v>
      </c>
      <c r="L28" s="395" t="s">
        <v>336</v>
      </c>
      <c r="M28" s="394">
        <v>45659</v>
      </c>
      <c r="N28" s="249" t="s">
        <v>337</v>
      </c>
      <c r="O28" s="252">
        <v>0.4</v>
      </c>
      <c r="P28" s="252">
        <v>0.6</v>
      </c>
      <c r="Q28" s="252">
        <v>0.8</v>
      </c>
      <c r="R28" s="252">
        <v>0.9</v>
      </c>
      <c r="S28" s="236" t="s">
        <v>108</v>
      </c>
      <c r="T28" s="239">
        <v>339858051</v>
      </c>
      <c r="U28" s="337" t="s">
        <v>309</v>
      </c>
      <c r="V28" s="308" t="s">
        <v>310</v>
      </c>
      <c r="W28" s="341">
        <v>155205266</v>
      </c>
      <c r="X28" s="236" t="s">
        <v>311</v>
      </c>
      <c r="Y28" s="236" t="s">
        <v>312</v>
      </c>
      <c r="Z28" s="236" t="s">
        <v>313</v>
      </c>
      <c r="AA28" s="40" t="s">
        <v>314</v>
      </c>
      <c r="AC28" s="133">
        <v>0.73480000000000001</v>
      </c>
      <c r="AD28" s="240">
        <f t="shared" si="16"/>
        <v>1</v>
      </c>
      <c r="AE28" s="241" t="str">
        <f t="shared" si="21"/>
        <v>Avance satisfactorio</v>
      </c>
      <c r="AF28" s="145" t="s">
        <v>338</v>
      </c>
      <c r="AG28" s="145" t="s">
        <v>339</v>
      </c>
      <c r="AH28" s="242" t="s">
        <v>91</v>
      </c>
      <c r="AI28" s="80" t="s">
        <v>98</v>
      </c>
      <c r="AJ28" s="257">
        <v>339858051</v>
      </c>
      <c r="AK28" s="257">
        <v>84964513</v>
      </c>
      <c r="AL28" s="176">
        <v>155205266</v>
      </c>
      <c r="AM28" s="157">
        <v>138118427.66999999</v>
      </c>
      <c r="AN28" s="157">
        <v>13226603.109999999</v>
      </c>
      <c r="AP28" s="208">
        <f>+(175)/(181)</f>
        <v>0.96685082872928174</v>
      </c>
      <c r="AQ28" s="77">
        <f t="shared" si="0"/>
        <v>1</v>
      </c>
      <c r="AR28" s="78" t="str">
        <f t="shared" si="25"/>
        <v>Avance satisfactorio</v>
      </c>
      <c r="AS28" s="197" t="s">
        <v>340</v>
      </c>
      <c r="AT28" s="198" t="s">
        <v>2358</v>
      </c>
      <c r="AU28" s="114" t="s">
        <v>91</v>
      </c>
      <c r="AV28" s="80" t="s">
        <v>98</v>
      </c>
      <c r="AW28" s="387">
        <v>352518672</v>
      </c>
      <c r="AX28" s="366">
        <v>176259336</v>
      </c>
      <c r="AY28" s="403">
        <v>155205266</v>
      </c>
      <c r="AZ28" s="404">
        <v>147914261</v>
      </c>
      <c r="BA28" s="405">
        <v>49555060</v>
      </c>
      <c r="BC28" s="144">
        <f>+(180)/(181)</f>
        <v>0.99447513812154698</v>
      </c>
      <c r="BD28" s="833">
        <f t="shared" si="23"/>
        <v>1</v>
      </c>
      <c r="BE28" s="604" t="str">
        <f t="shared" si="24"/>
        <v>Avance satisfactorio</v>
      </c>
      <c r="BF28" s="145" t="s">
        <v>342</v>
      </c>
      <c r="BG28" s="145" t="s">
        <v>343</v>
      </c>
      <c r="BH28" s="145" t="s">
        <v>91</v>
      </c>
      <c r="BI28" s="834" t="str">
        <f t="shared" si="9"/>
        <v>Terminado</v>
      </c>
      <c r="BJ28" s="852">
        <v>331374090</v>
      </c>
      <c r="BK28" s="264">
        <v>264389004</v>
      </c>
      <c r="BL28" s="837">
        <v>0</v>
      </c>
      <c r="BM28" s="837">
        <v>0</v>
      </c>
      <c r="BN28" s="837">
        <v>0</v>
      </c>
      <c r="BP28" s="98"/>
      <c r="BQ28" s="240">
        <f t="shared" si="13"/>
        <v>0.91849999999999998</v>
      </c>
      <c r="BR28" s="241" t="str">
        <f t="shared" si="14"/>
        <v>Avance suficiente</v>
      </c>
      <c r="BS28" s="243"/>
      <c r="BT28" s="243"/>
      <c r="BU28" s="243"/>
      <c r="BV28" s="80" t="str">
        <f t="shared" si="15"/>
        <v>Terminado</v>
      </c>
      <c r="BW28" s="81"/>
      <c r="BX28" s="81"/>
      <c r="BY28" s="81"/>
      <c r="BZ28" s="81"/>
      <c r="CA28" s="81"/>
    </row>
    <row r="29" spans="2:84" ht="50.25" customHeight="1">
      <c r="B29" s="336" t="s">
        <v>302</v>
      </c>
      <c r="C29" s="233" t="s">
        <v>346</v>
      </c>
      <c r="D29" s="391" t="s">
        <v>81</v>
      </c>
      <c r="E29" s="391" t="s">
        <v>320</v>
      </c>
      <c r="F29" s="391" t="s">
        <v>83</v>
      </c>
      <c r="G29" s="235">
        <v>1</v>
      </c>
      <c r="H29" s="490" t="s">
        <v>347</v>
      </c>
      <c r="I29" s="503" t="s">
        <v>85</v>
      </c>
      <c r="J29" s="503" t="s">
        <v>86</v>
      </c>
      <c r="K29" s="395" t="s">
        <v>348</v>
      </c>
      <c r="L29" s="395" t="s">
        <v>349</v>
      </c>
      <c r="M29" s="394">
        <v>45691</v>
      </c>
      <c r="N29" s="249" t="s">
        <v>337</v>
      </c>
      <c r="O29" s="252">
        <v>0.25</v>
      </c>
      <c r="P29" s="252">
        <v>0.5</v>
      </c>
      <c r="Q29" s="252">
        <v>0.75</v>
      </c>
      <c r="R29" s="252">
        <v>1</v>
      </c>
      <c r="S29" s="236" t="s">
        <v>108</v>
      </c>
      <c r="T29" s="239">
        <v>28731131</v>
      </c>
      <c r="U29" s="337" t="s">
        <v>309</v>
      </c>
      <c r="V29" s="308" t="s">
        <v>350</v>
      </c>
      <c r="W29" s="341">
        <v>267152595</v>
      </c>
      <c r="X29" s="236" t="s">
        <v>311</v>
      </c>
      <c r="Y29" s="236" t="s">
        <v>351</v>
      </c>
      <c r="Z29" s="236" t="s">
        <v>313</v>
      </c>
      <c r="AA29" s="40" t="s">
        <v>314</v>
      </c>
      <c r="AC29" s="133">
        <v>0.25</v>
      </c>
      <c r="AD29" s="240">
        <f t="shared" si="16"/>
        <v>1</v>
      </c>
      <c r="AE29" s="241" t="str">
        <f t="shared" si="21"/>
        <v>Avance satisfactorio</v>
      </c>
      <c r="AF29" s="145" t="s">
        <v>352</v>
      </c>
      <c r="AG29" s="145" t="s">
        <v>353</v>
      </c>
      <c r="AH29" s="242" t="s">
        <v>91</v>
      </c>
      <c r="AI29" s="80" t="s">
        <v>98</v>
      </c>
      <c r="AJ29" s="257">
        <v>28731131</v>
      </c>
      <c r="AK29" s="257">
        <v>7182783</v>
      </c>
      <c r="AL29" s="357">
        <v>267152595</v>
      </c>
      <c r="AM29" s="156">
        <v>267152595</v>
      </c>
      <c r="AN29" s="156">
        <v>16058094</v>
      </c>
      <c r="AP29" s="208">
        <f>2/4*100%</f>
        <v>0.5</v>
      </c>
      <c r="AQ29" s="77">
        <f t="shared" si="0"/>
        <v>1</v>
      </c>
      <c r="AR29" s="78" t="str">
        <f t="shared" si="25"/>
        <v>Avance satisfactorio</v>
      </c>
      <c r="AS29" s="197" t="s">
        <v>354</v>
      </c>
      <c r="AT29" s="209" t="s">
        <v>355</v>
      </c>
      <c r="AU29" s="114" t="s">
        <v>91</v>
      </c>
      <c r="AV29" s="80" t="s">
        <v>98</v>
      </c>
      <c r="AW29" s="387">
        <v>29222728</v>
      </c>
      <c r="AX29" s="366">
        <v>14611364</v>
      </c>
      <c r="AY29" s="403">
        <v>267152595</v>
      </c>
      <c r="AZ29" s="404">
        <v>266172005</v>
      </c>
      <c r="BA29" s="405">
        <v>82716831</v>
      </c>
      <c r="BC29" s="144">
        <f>3/4</f>
        <v>0.75</v>
      </c>
      <c r="BD29" s="833">
        <f t="shared" si="23"/>
        <v>1</v>
      </c>
      <c r="BE29" s="604" t="str">
        <f t="shared" si="24"/>
        <v>Avance satisfactorio</v>
      </c>
      <c r="BF29" s="145" t="s">
        <v>356</v>
      </c>
      <c r="BG29" s="145" t="s">
        <v>357</v>
      </c>
      <c r="BH29" s="145" t="s">
        <v>91</v>
      </c>
      <c r="BI29" s="834" t="str">
        <f t="shared" si="9"/>
        <v>En gestión</v>
      </c>
      <c r="BJ29" s="852">
        <v>29222729</v>
      </c>
      <c r="BK29" s="264">
        <v>21917046</v>
      </c>
      <c r="BL29" s="848"/>
      <c r="BM29" s="848"/>
      <c r="BN29" s="242"/>
      <c r="BP29" s="98"/>
      <c r="BQ29" s="240">
        <f t="shared" si="13"/>
        <v>0.33333333333333331</v>
      </c>
      <c r="BR29" s="241" t="str">
        <f t="shared" si="14"/>
        <v>Avance insuficiente</v>
      </c>
      <c r="BS29" s="243"/>
      <c r="BT29" s="243"/>
      <c r="BU29" s="243"/>
      <c r="BV29" s="80" t="str">
        <f t="shared" si="15"/>
        <v>En gestión</v>
      </c>
      <c r="BW29" s="81"/>
      <c r="BX29" s="81"/>
      <c r="BY29" s="81"/>
      <c r="BZ29" s="81"/>
      <c r="CA29" s="81"/>
    </row>
    <row r="30" spans="2:84" ht="50.25" customHeight="1">
      <c r="B30" s="336" t="s">
        <v>302</v>
      </c>
      <c r="C30" s="233" t="s">
        <v>360</v>
      </c>
      <c r="D30" s="391" t="s">
        <v>81</v>
      </c>
      <c r="E30" s="391" t="s">
        <v>320</v>
      </c>
      <c r="F30" s="391" t="s">
        <v>83</v>
      </c>
      <c r="G30" s="252">
        <v>1</v>
      </c>
      <c r="H30" s="490" t="s">
        <v>361</v>
      </c>
      <c r="I30" s="503" t="s">
        <v>85</v>
      </c>
      <c r="J30" s="503" t="s">
        <v>86</v>
      </c>
      <c r="K30" s="395" t="s">
        <v>362</v>
      </c>
      <c r="L30" s="395" t="s">
        <v>363</v>
      </c>
      <c r="M30" s="394" t="s">
        <v>364</v>
      </c>
      <c r="N30" s="249">
        <v>46021</v>
      </c>
      <c r="O30" s="252">
        <v>1</v>
      </c>
      <c r="P30" s="252">
        <v>1</v>
      </c>
      <c r="Q30" s="252">
        <v>1</v>
      </c>
      <c r="R30" s="252">
        <v>1</v>
      </c>
      <c r="S30" s="236" t="s">
        <v>108</v>
      </c>
      <c r="T30" s="239">
        <v>275843305</v>
      </c>
      <c r="U30" s="337" t="s">
        <v>309</v>
      </c>
      <c r="V30" s="308" t="s">
        <v>350</v>
      </c>
      <c r="W30" s="341">
        <v>267152595</v>
      </c>
      <c r="X30" s="236" t="s">
        <v>311</v>
      </c>
      <c r="Y30" s="236" t="s">
        <v>351</v>
      </c>
      <c r="Z30" s="236" t="s">
        <v>313</v>
      </c>
      <c r="AA30" s="40" t="s">
        <v>314</v>
      </c>
      <c r="AC30" s="133">
        <v>1</v>
      </c>
      <c r="AD30" s="240">
        <f t="shared" si="16"/>
        <v>1</v>
      </c>
      <c r="AE30" s="241" t="str">
        <f t="shared" si="21"/>
        <v>Avance satisfactorio</v>
      </c>
      <c r="AF30" s="145" t="s">
        <v>365</v>
      </c>
      <c r="AG30" s="145" t="s">
        <v>366</v>
      </c>
      <c r="AH30" s="242" t="s">
        <v>91</v>
      </c>
      <c r="AI30" s="80" t="s">
        <v>98</v>
      </c>
      <c r="AJ30" s="257">
        <v>275843305</v>
      </c>
      <c r="AK30" s="257">
        <v>68960826</v>
      </c>
      <c r="AL30" s="358">
        <v>267152595</v>
      </c>
      <c r="AM30" s="339">
        <v>267152595</v>
      </c>
      <c r="AN30" s="339">
        <v>16058094</v>
      </c>
      <c r="AP30" s="208">
        <f>312/312*100%</f>
        <v>1</v>
      </c>
      <c r="AQ30" s="77">
        <f t="shared" si="0"/>
        <v>1</v>
      </c>
      <c r="AR30" s="78" t="str">
        <f t="shared" si="25"/>
        <v>Avance satisfactorio</v>
      </c>
      <c r="AS30" s="197" t="s">
        <v>367</v>
      </c>
      <c r="AT30" s="209" t="s">
        <v>368</v>
      </c>
      <c r="AU30" s="114" t="s">
        <v>91</v>
      </c>
      <c r="AV30" s="80" t="s">
        <v>98</v>
      </c>
      <c r="AW30" s="387">
        <v>280563064</v>
      </c>
      <c r="AX30" s="366">
        <v>140281532</v>
      </c>
      <c r="AY30" s="403">
        <v>267152595</v>
      </c>
      <c r="AZ30" s="404">
        <v>266172005</v>
      </c>
      <c r="BA30" s="405">
        <v>82716831</v>
      </c>
      <c r="BC30" s="668">
        <f>100/100%</f>
        <v>100</v>
      </c>
      <c r="BD30" s="833">
        <f t="shared" si="23"/>
        <v>1</v>
      </c>
      <c r="BE30" s="604" t="str">
        <f t="shared" si="24"/>
        <v>Avance satisfactorio</v>
      </c>
      <c r="BF30" s="145" t="s">
        <v>369</v>
      </c>
      <c r="BG30" s="145" t="s">
        <v>370</v>
      </c>
      <c r="BH30" s="145" t="s">
        <v>91</v>
      </c>
      <c r="BI30" s="834" t="str">
        <f t="shared" si="9"/>
        <v>Terminado</v>
      </c>
      <c r="BJ30" s="852">
        <v>256611344</v>
      </c>
      <c r="BK30" s="264">
        <v>210422298</v>
      </c>
      <c r="BL30" s="848"/>
      <c r="BM30" s="848"/>
      <c r="BN30" s="242"/>
      <c r="BP30" s="98"/>
      <c r="BQ30" s="240">
        <f t="shared" si="13"/>
        <v>1</v>
      </c>
      <c r="BR30" s="241" t="str">
        <f t="shared" si="14"/>
        <v>Avance satisfactorio</v>
      </c>
      <c r="BS30" s="243"/>
      <c r="BT30" s="243"/>
      <c r="BU30" s="243"/>
      <c r="BV30" s="80" t="str">
        <f t="shared" si="15"/>
        <v>Terminado</v>
      </c>
      <c r="BW30" s="81"/>
      <c r="BX30" s="81"/>
      <c r="BY30" s="81"/>
      <c r="BZ30" s="81"/>
      <c r="CA30" s="81"/>
    </row>
    <row r="31" spans="2:84" ht="50.25" customHeight="1">
      <c r="B31" s="336" t="s">
        <v>302</v>
      </c>
      <c r="C31" s="233" t="s">
        <v>373</v>
      </c>
      <c r="D31" s="391" t="s">
        <v>81</v>
      </c>
      <c r="E31" s="391" t="s">
        <v>320</v>
      </c>
      <c r="F31" s="391" t="s">
        <v>83</v>
      </c>
      <c r="G31" s="235">
        <v>1</v>
      </c>
      <c r="H31" s="490" t="s">
        <v>374</v>
      </c>
      <c r="I31" s="503" t="s">
        <v>85</v>
      </c>
      <c r="J31" s="503" t="s">
        <v>86</v>
      </c>
      <c r="K31" s="395" t="s">
        <v>375</v>
      </c>
      <c r="L31" s="395" t="s">
        <v>376</v>
      </c>
      <c r="M31" s="394">
        <v>45691</v>
      </c>
      <c r="N31" s="249" t="s">
        <v>337</v>
      </c>
      <c r="O31" s="252">
        <v>0.25</v>
      </c>
      <c r="P31" s="252">
        <v>0.5</v>
      </c>
      <c r="Q31" s="252">
        <v>0.75</v>
      </c>
      <c r="R31" s="252">
        <v>1</v>
      </c>
      <c r="S31" s="236" t="s">
        <v>108</v>
      </c>
      <c r="T31" s="239">
        <v>28731131</v>
      </c>
      <c r="U31" s="337" t="s">
        <v>309</v>
      </c>
      <c r="V31" s="308" t="s">
        <v>350</v>
      </c>
      <c r="W31" s="341">
        <v>267152595</v>
      </c>
      <c r="X31" s="236" t="s">
        <v>311</v>
      </c>
      <c r="Y31" s="236" t="s">
        <v>351</v>
      </c>
      <c r="Z31" s="236" t="s">
        <v>313</v>
      </c>
      <c r="AA31" s="40" t="s">
        <v>314</v>
      </c>
      <c r="AC31" s="133">
        <v>0.25</v>
      </c>
      <c r="AD31" s="240">
        <f t="shared" si="16"/>
        <v>1</v>
      </c>
      <c r="AE31" s="241" t="str">
        <f t="shared" si="21"/>
        <v>Avance satisfactorio</v>
      </c>
      <c r="AF31" s="145" t="s">
        <v>377</v>
      </c>
      <c r="AG31" s="145" t="s">
        <v>378</v>
      </c>
      <c r="AH31" s="242" t="s">
        <v>91</v>
      </c>
      <c r="AI31" s="80" t="s">
        <v>98</v>
      </c>
      <c r="AJ31" s="257">
        <v>28731131</v>
      </c>
      <c r="AK31" s="257">
        <v>7182783</v>
      </c>
      <c r="AL31" s="358">
        <v>267152595</v>
      </c>
      <c r="AM31" s="339">
        <v>267152595</v>
      </c>
      <c r="AN31" s="339">
        <v>16058094</v>
      </c>
      <c r="AP31" s="208">
        <f>2/4*100%</f>
        <v>0.5</v>
      </c>
      <c r="AQ31" s="77">
        <f t="shared" si="0"/>
        <v>1</v>
      </c>
      <c r="AR31" s="78" t="str">
        <f t="shared" si="25"/>
        <v>Avance satisfactorio</v>
      </c>
      <c r="AS31" s="197" t="s">
        <v>379</v>
      </c>
      <c r="AT31" s="209" t="s">
        <v>380</v>
      </c>
      <c r="AU31" s="114" t="s">
        <v>91</v>
      </c>
      <c r="AV31" s="80" t="s">
        <v>98</v>
      </c>
      <c r="AW31" s="387">
        <v>29222728</v>
      </c>
      <c r="AX31" s="366">
        <v>14611364</v>
      </c>
      <c r="AY31" s="403">
        <v>267152595</v>
      </c>
      <c r="AZ31" s="404">
        <v>266172005</v>
      </c>
      <c r="BA31" s="405">
        <v>82716831</v>
      </c>
      <c r="BC31" s="144">
        <f>3/4</f>
        <v>0.75</v>
      </c>
      <c r="BD31" s="833">
        <f t="shared" si="23"/>
        <v>1</v>
      </c>
      <c r="BE31" s="604" t="str">
        <f t="shared" si="24"/>
        <v>Avance satisfactorio</v>
      </c>
      <c r="BF31" s="145" t="s">
        <v>381</v>
      </c>
      <c r="BG31" s="145" t="s">
        <v>382</v>
      </c>
      <c r="BH31" s="145" t="s">
        <v>91</v>
      </c>
      <c r="BI31" s="834" t="str">
        <f t="shared" si="9"/>
        <v>En gestión</v>
      </c>
      <c r="BJ31" s="852">
        <v>29222729</v>
      </c>
      <c r="BK31" s="264">
        <v>21917046</v>
      </c>
      <c r="BL31" s="848"/>
      <c r="BM31" s="848"/>
      <c r="BN31" s="242"/>
      <c r="BP31" s="98"/>
      <c r="BQ31" s="240">
        <f t="shared" si="13"/>
        <v>0.33333333333333331</v>
      </c>
      <c r="BR31" s="241" t="str">
        <f t="shared" si="14"/>
        <v>Avance insuficiente</v>
      </c>
      <c r="BS31" s="243"/>
      <c r="BT31" s="243"/>
      <c r="BU31" s="243"/>
      <c r="BV31" s="80" t="str">
        <f t="shared" si="15"/>
        <v>En gestión</v>
      </c>
      <c r="BW31" s="81"/>
      <c r="BX31" s="81"/>
      <c r="BY31" s="81"/>
      <c r="BZ31" s="81"/>
      <c r="CA31" s="81"/>
    </row>
    <row r="32" spans="2:84" ht="50.25" customHeight="1">
      <c r="B32" s="336" t="s">
        <v>302</v>
      </c>
      <c r="C32" s="233" t="s">
        <v>385</v>
      </c>
      <c r="D32" s="391" t="s">
        <v>81</v>
      </c>
      <c r="E32" s="391" t="s">
        <v>320</v>
      </c>
      <c r="F32" s="391" t="s">
        <v>83</v>
      </c>
      <c r="G32" s="235">
        <v>1</v>
      </c>
      <c r="H32" s="490" t="s">
        <v>386</v>
      </c>
      <c r="I32" s="503" t="s">
        <v>85</v>
      </c>
      <c r="J32" s="503" t="s">
        <v>86</v>
      </c>
      <c r="K32" s="395" t="s">
        <v>387</v>
      </c>
      <c r="L32" s="395" t="s">
        <v>388</v>
      </c>
      <c r="M32" s="394">
        <v>45748</v>
      </c>
      <c r="N32" s="249" t="s">
        <v>337</v>
      </c>
      <c r="O32" s="252">
        <v>0</v>
      </c>
      <c r="P32" s="252">
        <v>0.33</v>
      </c>
      <c r="Q32" s="252">
        <v>0.66</v>
      </c>
      <c r="R32" s="252">
        <v>1</v>
      </c>
      <c r="S32" s="236" t="s">
        <v>108</v>
      </c>
      <c r="T32" s="239">
        <v>28731131</v>
      </c>
      <c r="U32" s="337" t="s">
        <v>309</v>
      </c>
      <c r="V32" s="308" t="s">
        <v>350</v>
      </c>
      <c r="W32" s="341">
        <v>267152595</v>
      </c>
      <c r="X32" s="236" t="s">
        <v>311</v>
      </c>
      <c r="Y32" s="236" t="s">
        <v>351</v>
      </c>
      <c r="Z32" s="236" t="s">
        <v>313</v>
      </c>
      <c r="AA32" s="40" t="s">
        <v>314</v>
      </c>
      <c r="AC32" s="134"/>
      <c r="AD32" s="240" t="str">
        <f t="shared" si="16"/>
        <v>No Aplica</v>
      </c>
      <c r="AE32" s="241" t="str">
        <f t="shared" si="21"/>
        <v>No reporta avance en el periodo</v>
      </c>
      <c r="AF32" s="145"/>
      <c r="AG32" s="145" t="s">
        <v>91</v>
      </c>
      <c r="AH32" s="242" t="s">
        <v>91</v>
      </c>
      <c r="AI32" s="80" t="str">
        <f t="shared" si="8"/>
        <v>Sin iniciar</v>
      </c>
      <c r="AJ32" s="155">
        <v>0</v>
      </c>
      <c r="AK32" s="155">
        <v>0</v>
      </c>
      <c r="AL32" s="176">
        <v>267152595</v>
      </c>
      <c r="AM32" s="157">
        <v>267152595</v>
      </c>
      <c r="AN32" s="157">
        <v>16058094</v>
      </c>
      <c r="AP32" s="208">
        <f>1/3*100%</f>
        <v>0.33333333333333331</v>
      </c>
      <c r="AQ32" s="77">
        <f t="shared" si="0"/>
        <v>1</v>
      </c>
      <c r="AR32" s="78" t="str">
        <f t="shared" si="25"/>
        <v>Avance satisfactorio</v>
      </c>
      <c r="AS32" s="197" t="s">
        <v>389</v>
      </c>
      <c r="AT32" s="209" t="s">
        <v>390</v>
      </c>
      <c r="AU32" s="114" t="s">
        <v>91</v>
      </c>
      <c r="AV32" s="80" t="s">
        <v>98</v>
      </c>
      <c r="AW32" s="410">
        <v>29222728</v>
      </c>
      <c r="AX32" s="366">
        <v>14611364</v>
      </c>
      <c r="AY32" s="403">
        <v>267152595</v>
      </c>
      <c r="AZ32" s="404">
        <v>266172005</v>
      </c>
      <c r="BA32" s="405">
        <v>82716831</v>
      </c>
      <c r="BC32" s="669">
        <f>2/3</f>
        <v>0.66666666666666663</v>
      </c>
      <c r="BD32" s="833">
        <f t="shared" si="23"/>
        <v>1</v>
      </c>
      <c r="BE32" s="604" t="str">
        <f t="shared" si="24"/>
        <v>Avance satisfactorio</v>
      </c>
      <c r="BF32" s="145" t="s">
        <v>391</v>
      </c>
      <c r="BG32" s="380" t="s">
        <v>392</v>
      </c>
      <c r="BH32" s="145" t="s">
        <v>91</v>
      </c>
      <c r="BI32" s="834" t="str">
        <f t="shared" si="9"/>
        <v>En gestión</v>
      </c>
      <c r="BJ32" s="852">
        <v>29222729</v>
      </c>
      <c r="BK32" s="264">
        <v>21917046</v>
      </c>
      <c r="BL32" s="848"/>
      <c r="BM32" s="848"/>
      <c r="BN32" s="242"/>
      <c r="BP32" s="98"/>
      <c r="BQ32" s="240">
        <f t="shared" si="13"/>
        <v>0</v>
      </c>
      <c r="BR32" s="241" t="str">
        <f t="shared" si="14"/>
        <v>Avance insuficiente</v>
      </c>
      <c r="BS32" s="243"/>
      <c r="BT32" s="243"/>
      <c r="BU32" s="243"/>
      <c r="BV32" s="80" t="str">
        <f t="shared" si="15"/>
        <v>En gestión</v>
      </c>
      <c r="BW32" s="81"/>
      <c r="BX32" s="81"/>
      <c r="BY32" s="81"/>
      <c r="BZ32" s="81"/>
      <c r="CA32" s="81"/>
    </row>
    <row r="33" spans="2:79" ht="50.25" customHeight="1">
      <c r="B33" s="336" t="s">
        <v>302</v>
      </c>
      <c r="C33" s="233" t="s">
        <v>395</v>
      </c>
      <c r="D33" s="391" t="s">
        <v>81</v>
      </c>
      <c r="E33" s="391" t="s">
        <v>396</v>
      </c>
      <c r="F33" s="391" t="s">
        <v>83</v>
      </c>
      <c r="G33" s="235">
        <v>1</v>
      </c>
      <c r="H33" s="490" t="s">
        <v>397</v>
      </c>
      <c r="I33" s="503" t="s">
        <v>398</v>
      </c>
      <c r="J33" s="503" t="s">
        <v>86</v>
      </c>
      <c r="K33" s="395" t="s">
        <v>399</v>
      </c>
      <c r="L33" s="395" t="s">
        <v>400</v>
      </c>
      <c r="M33" s="394" t="s">
        <v>401</v>
      </c>
      <c r="N33" s="249" t="s">
        <v>156</v>
      </c>
      <c r="O33" s="252">
        <v>0.25</v>
      </c>
      <c r="P33" s="252">
        <v>0.5</v>
      </c>
      <c r="Q33" s="252">
        <v>0.75</v>
      </c>
      <c r="R33" s="252">
        <v>1</v>
      </c>
      <c r="S33" s="236" t="s">
        <v>108</v>
      </c>
      <c r="T33" s="239">
        <v>49961495</v>
      </c>
      <c r="U33" s="337" t="s">
        <v>309</v>
      </c>
      <c r="V33" s="308" t="s">
        <v>408</v>
      </c>
      <c r="W33" s="341">
        <v>2447026023</v>
      </c>
      <c r="X33" s="236" t="s">
        <v>311</v>
      </c>
      <c r="Y33" s="236" t="s">
        <v>312</v>
      </c>
      <c r="Z33" s="236" t="s">
        <v>313</v>
      </c>
      <c r="AA33" s="40" t="s">
        <v>314</v>
      </c>
      <c r="AC33" s="133">
        <v>0.25</v>
      </c>
      <c r="AD33" s="240">
        <f t="shared" si="16"/>
        <v>1</v>
      </c>
      <c r="AE33" s="241" t="str">
        <f t="shared" si="21"/>
        <v>Avance satisfactorio</v>
      </c>
      <c r="AF33" s="145" t="s">
        <v>402</v>
      </c>
      <c r="AG33" s="145" t="s">
        <v>403</v>
      </c>
      <c r="AH33" s="242" t="s">
        <v>91</v>
      </c>
      <c r="AI33" s="80" t="s">
        <v>98</v>
      </c>
      <c r="AJ33" s="257">
        <v>49961495</v>
      </c>
      <c r="AK33" s="382">
        <v>12490374</v>
      </c>
      <c r="AL33" s="156">
        <v>2447026023</v>
      </c>
      <c r="AM33" s="156">
        <v>1367209063</v>
      </c>
      <c r="AN33" s="156">
        <v>131608992</v>
      </c>
      <c r="AP33" s="208">
        <f t="shared" ref="AP33:AP38" si="26">2/4*100%</f>
        <v>0.5</v>
      </c>
      <c r="AQ33" s="77">
        <f t="shared" si="0"/>
        <v>1</v>
      </c>
      <c r="AR33" s="78" t="str">
        <f t="shared" si="25"/>
        <v>Avance satisfactorio</v>
      </c>
      <c r="AS33" s="197" t="s">
        <v>2359</v>
      </c>
      <c r="AT33" s="198" t="s">
        <v>403</v>
      </c>
      <c r="AU33" s="114" t="s">
        <v>91</v>
      </c>
      <c r="AV33" s="80" t="s">
        <v>98</v>
      </c>
      <c r="AW33" s="387">
        <v>50816356</v>
      </c>
      <c r="AX33" s="366">
        <v>25408178</v>
      </c>
      <c r="AY33" s="403">
        <v>2447026023</v>
      </c>
      <c r="AZ33" s="404">
        <v>1903804141</v>
      </c>
      <c r="BA33" s="405">
        <v>1611407923</v>
      </c>
      <c r="BC33" s="144">
        <f t="shared" ref="BC33:BC38" si="27">3/4</f>
        <v>0.75</v>
      </c>
      <c r="BD33" s="833">
        <f t="shared" si="23"/>
        <v>1</v>
      </c>
      <c r="BE33" s="604" t="str">
        <f t="shared" si="24"/>
        <v>Avance satisfactorio</v>
      </c>
      <c r="BF33" s="145" t="s">
        <v>405</v>
      </c>
      <c r="BG33" s="380" t="s">
        <v>406</v>
      </c>
      <c r="BH33" s="145" t="s">
        <v>91</v>
      </c>
      <c r="BI33" s="834" t="str">
        <f t="shared" si="9"/>
        <v>En gestión</v>
      </c>
      <c r="BJ33" s="852">
        <v>50816354</v>
      </c>
      <c r="BK33" s="264">
        <v>38112267</v>
      </c>
      <c r="BL33" s="848"/>
      <c r="BM33" s="848"/>
      <c r="BN33" s="242"/>
      <c r="BP33" s="98"/>
      <c r="BQ33" s="240">
        <f t="shared" si="13"/>
        <v>0.33333333333333331</v>
      </c>
      <c r="BR33" s="241" t="str">
        <f t="shared" si="14"/>
        <v>Avance insuficiente</v>
      </c>
      <c r="BS33" s="243"/>
      <c r="BT33" s="243"/>
      <c r="BU33" s="243"/>
      <c r="BV33" s="80" t="str">
        <f t="shared" si="15"/>
        <v>En gestión</v>
      </c>
      <c r="BW33" s="81"/>
      <c r="BX33" s="81"/>
      <c r="BY33" s="81"/>
      <c r="BZ33" s="81"/>
      <c r="CA33" s="81"/>
    </row>
    <row r="34" spans="2:79" ht="50.25" customHeight="1">
      <c r="B34" s="336" t="s">
        <v>302</v>
      </c>
      <c r="C34" s="233" t="s">
        <v>409</v>
      </c>
      <c r="D34" s="391" t="s">
        <v>81</v>
      </c>
      <c r="E34" s="391" t="s">
        <v>320</v>
      </c>
      <c r="F34" s="391" t="s">
        <v>83</v>
      </c>
      <c r="G34" s="235">
        <v>1</v>
      </c>
      <c r="H34" s="490" t="s">
        <v>410</v>
      </c>
      <c r="I34" s="503" t="s">
        <v>85</v>
      </c>
      <c r="J34" s="503" t="s">
        <v>86</v>
      </c>
      <c r="K34" s="395" t="s">
        <v>411</v>
      </c>
      <c r="L34" s="395" t="s">
        <v>412</v>
      </c>
      <c r="M34" s="394" t="s">
        <v>413</v>
      </c>
      <c r="N34" s="249" t="s">
        <v>156</v>
      </c>
      <c r="O34" s="252">
        <v>0.25</v>
      </c>
      <c r="P34" s="252">
        <v>0.5</v>
      </c>
      <c r="Q34" s="252">
        <v>0.75</v>
      </c>
      <c r="R34" s="252">
        <v>1</v>
      </c>
      <c r="S34" s="236" t="s">
        <v>108</v>
      </c>
      <c r="T34" s="239">
        <v>74624461</v>
      </c>
      <c r="U34" s="337" t="s">
        <v>309</v>
      </c>
      <c r="V34" s="308" t="s">
        <v>408</v>
      </c>
      <c r="W34" s="341">
        <v>2447026023</v>
      </c>
      <c r="X34" s="236" t="s">
        <v>311</v>
      </c>
      <c r="Y34" s="236" t="s">
        <v>312</v>
      </c>
      <c r="Z34" s="236" t="s">
        <v>313</v>
      </c>
      <c r="AA34" s="40" t="s">
        <v>314</v>
      </c>
      <c r="AC34" s="133">
        <v>0.25</v>
      </c>
      <c r="AD34" s="240">
        <f t="shared" si="16"/>
        <v>1</v>
      </c>
      <c r="AE34" s="241" t="str">
        <f t="shared" si="21"/>
        <v>Avance satisfactorio</v>
      </c>
      <c r="AF34" s="145" t="s">
        <v>2360</v>
      </c>
      <c r="AG34" s="145" t="s">
        <v>415</v>
      </c>
      <c r="AH34" s="242" t="s">
        <v>91</v>
      </c>
      <c r="AI34" s="80" t="s">
        <v>98</v>
      </c>
      <c r="AJ34" s="257">
        <v>74624461</v>
      </c>
      <c r="AK34" s="382">
        <v>18656115</v>
      </c>
      <c r="AL34" s="339">
        <v>2447026023</v>
      </c>
      <c r="AM34" s="339">
        <v>1367209063</v>
      </c>
      <c r="AN34" s="339">
        <v>131608992</v>
      </c>
      <c r="AP34" s="208">
        <f t="shared" si="26"/>
        <v>0.5</v>
      </c>
      <c r="AQ34" s="77">
        <f t="shared" si="0"/>
        <v>1</v>
      </c>
      <c r="AR34" s="78" t="str">
        <f t="shared" si="25"/>
        <v>Avance satisfactorio</v>
      </c>
      <c r="AS34" s="197" t="s">
        <v>416</v>
      </c>
      <c r="AT34" s="198" t="s">
        <v>417</v>
      </c>
      <c r="AU34" s="114" t="s">
        <v>91</v>
      </c>
      <c r="AV34" s="80" t="s">
        <v>98</v>
      </c>
      <c r="AW34" s="387">
        <v>75901312</v>
      </c>
      <c r="AX34" s="366">
        <v>37950656</v>
      </c>
      <c r="AY34" s="403">
        <v>2447026023</v>
      </c>
      <c r="AZ34" s="404">
        <v>1903804141</v>
      </c>
      <c r="BA34" s="405">
        <v>1611407923</v>
      </c>
      <c r="BC34" s="144">
        <f t="shared" si="27"/>
        <v>0.75</v>
      </c>
      <c r="BD34" s="833">
        <f t="shared" si="23"/>
        <v>1</v>
      </c>
      <c r="BE34" s="604" t="str">
        <f t="shared" si="24"/>
        <v>Avance satisfactorio</v>
      </c>
      <c r="BF34" s="145" t="s">
        <v>418</v>
      </c>
      <c r="BG34" s="380" t="s">
        <v>419</v>
      </c>
      <c r="BH34" s="145" t="s">
        <v>91</v>
      </c>
      <c r="BI34" s="834" t="str">
        <f t="shared" si="9"/>
        <v>En gestión</v>
      </c>
      <c r="BJ34" s="852">
        <v>75901310</v>
      </c>
      <c r="BK34" s="264">
        <v>56925984</v>
      </c>
      <c r="BL34" s="848"/>
      <c r="BM34" s="848"/>
      <c r="BN34" s="242"/>
      <c r="BP34" s="98"/>
      <c r="BQ34" s="240">
        <f t="shared" si="13"/>
        <v>0.33333333333333331</v>
      </c>
      <c r="BR34" s="241" t="str">
        <f t="shared" si="14"/>
        <v>Avance insuficiente</v>
      </c>
      <c r="BS34" s="243"/>
      <c r="BT34" s="243"/>
      <c r="BU34" s="243"/>
      <c r="BV34" s="80" t="str">
        <f t="shared" si="15"/>
        <v>En gestión</v>
      </c>
      <c r="BW34" s="81"/>
      <c r="BX34" s="81"/>
      <c r="BY34" s="81"/>
      <c r="BZ34" s="81"/>
      <c r="CA34" s="81"/>
    </row>
    <row r="35" spans="2:79" ht="50.25" customHeight="1">
      <c r="B35" s="336" t="s">
        <v>302</v>
      </c>
      <c r="C35" s="233" t="s">
        <v>421</v>
      </c>
      <c r="D35" s="391" t="s">
        <v>81</v>
      </c>
      <c r="E35" s="391" t="s">
        <v>320</v>
      </c>
      <c r="F35" s="391" t="s">
        <v>83</v>
      </c>
      <c r="G35" s="235">
        <v>1</v>
      </c>
      <c r="H35" s="490" t="s">
        <v>422</v>
      </c>
      <c r="I35" s="503" t="s">
        <v>85</v>
      </c>
      <c r="J35" s="503" t="s">
        <v>86</v>
      </c>
      <c r="K35" s="395" t="s">
        <v>423</v>
      </c>
      <c r="L35" s="395" t="s">
        <v>424</v>
      </c>
      <c r="M35" s="394" t="s">
        <v>401</v>
      </c>
      <c r="N35" s="249" t="s">
        <v>156</v>
      </c>
      <c r="O35" s="252">
        <v>0.25</v>
      </c>
      <c r="P35" s="252">
        <v>0.5</v>
      </c>
      <c r="Q35" s="252">
        <v>0.75</v>
      </c>
      <c r="R35" s="252">
        <v>1</v>
      </c>
      <c r="S35" s="236" t="s">
        <v>108</v>
      </c>
      <c r="T35" s="239">
        <v>116009190</v>
      </c>
      <c r="U35" s="337" t="s">
        <v>309</v>
      </c>
      <c r="V35" s="308" t="s">
        <v>408</v>
      </c>
      <c r="W35" s="341">
        <v>2447026023</v>
      </c>
      <c r="X35" s="236" t="s">
        <v>311</v>
      </c>
      <c r="Y35" s="236" t="s">
        <v>312</v>
      </c>
      <c r="Z35" s="236" t="s">
        <v>313</v>
      </c>
      <c r="AA35" s="40" t="s">
        <v>314</v>
      </c>
      <c r="AC35" s="133">
        <v>0.25</v>
      </c>
      <c r="AD35" s="240">
        <f t="shared" si="16"/>
        <v>1</v>
      </c>
      <c r="AE35" s="241" t="str">
        <f t="shared" si="21"/>
        <v>Avance satisfactorio</v>
      </c>
      <c r="AF35" s="145" t="s">
        <v>425</v>
      </c>
      <c r="AG35" s="145" t="s">
        <v>426</v>
      </c>
      <c r="AH35" s="242" t="s">
        <v>91</v>
      </c>
      <c r="AI35" s="80" t="s">
        <v>98</v>
      </c>
      <c r="AJ35" s="383">
        <v>185770676</v>
      </c>
      <c r="AK35" s="382">
        <v>46442669</v>
      </c>
      <c r="AL35" s="339">
        <v>2447026023</v>
      </c>
      <c r="AM35" s="339">
        <v>1367209063</v>
      </c>
      <c r="AN35" s="339">
        <v>131608992</v>
      </c>
      <c r="AP35" s="208">
        <f t="shared" si="26"/>
        <v>0.5</v>
      </c>
      <c r="AQ35" s="77">
        <f t="shared" si="0"/>
        <v>1</v>
      </c>
      <c r="AR35" s="78" t="str">
        <f t="shared" si="25"/>
        <v>Avance satisfactorio</v>
      </c>
      <c r="AS35" s="197" t="s">
        <v>427</v>
      </c>
      <c r="AT35" s="198" t="s">
        <v>426</v>
      </c>
      <c r="AU35" s="114" t="s">
        <v>91</v>
      </c>
      <c r="AV35" s="80" t="s">
        <v>98</v>
      </c>
      <c r="AW35" s="410">
        <v>188949268</v>
      </c>
      <c r="AX35" s="366">
        <v>94474634</v>
      </c>
      <c r="AY35" s="403">
        <v>2447026023</v>
      </c>
      <c r="AZ35" s="404">
        <v>1903804141</v>
      </c>
      <c r="BA35" s="405">
        <v>1611407923</v>
      </c>
      <c r="BC35" s="144">
        <f t="shared" si="27"/>
        <v>0.75</v>
      </c>
      <c r="BD35" s="833">
        <f t="shared" si="23"/>
        <v>1</v>
      </c>
      <c r="BE35" s="604" t="str">
        <f t="shared" si="24"/>
        <v>Avance satisfactorio</v>
      </c>
      <c r="BF35" s="145" t="s">
        <v>428</v>
      </c>
      <c r="BG35" s="380" t="s">
        <v>429</v>
      </c>
      <c r="BH35" s="145" t="s">
        <v>91</v>
      </c>
      <c r="BI35" s="834" t="str">
        <f t="shared" si="9"/>
        <v>En gestión</v>
      </c>
      <c r="BJ35" s="852">
        <v>188949266</v>
      </c>
      <c r="BK35" s="264">
        <v>141711951</v>
      </c>
      <c r="BL35" s="848"/>
      <c r="BM35" s="848"/>
      <c r="BN35" s="242"/>
      <c r="BP35" s="98"/>
      <c r="BQ35" s="240">
        <f t="shared" si="13"/>
        <v>0.33333333333333331</v>
      </c>
      <c r="BR35" s="241" t="str">
        <f t="shared" si="14"/>
        <v>Avance insuficiente</v>
      </c>
      <c r="BS35" s="243"/>
      <c r="BT35" s="243"/>
      <c r="BU35" s="243"/>
      <c r="BV35" s="80" t="str">
        <f t="shared" si="15"/>
        <v>En gestión</v>
      </c>
      <c r="BW35" s="81"/>
      <c r="BX35" s="81"/>
      <c r="BY35" s="81"/>
      <c r="BZ35" s="81"/>
      <c r="CA35" s="81"/>
    </row>
    <row r="36" spans="2:79" ht="50.25" customHeight="1">
      <c r="B36" s="336" t="s">
        <v>302</v>
      </c>
      <c r="C36" s="233" t="s">
        <v>430</v>
      </c>
      <c r="D36" s="391" t="s">
        <v>81</v>
      </c>
      <c r="E36" s="391" t="s">
        <v>320</v>
      </c>
      <c r="F36" s="391" t="s">
        <v>83</v>
      </c>
      <c r="G36" s="235">
        <v>1</v>
      </c>
      <c r="H36" s="490" t="s">
        <v>431</v>
      </c>
      <c r="I36" s="503" t="s">
        <v>258</v>
      </c>
      <c r="J36" s="503" t="s">
        <v>86</v>
      </c>
      <c r="K36" s="395" t="s">
        <v>432</v>
      </c>
      <c r="L36" s="395" t="s">
        <v>433</v>
      </c>
      <c r="M36" s="394" t="s">
        <v>413</v>
      </c>
      <c r="N36" s="249" t="s">
        <v>156</v>
      </c>
      <c r="O36" s="252">
        <v>0.25</v>
      </c>
      <c r="P36" s="252">
        <v>0.5</v>
      </c>
      <c r="Q36" s="252">
        <v>0.75</v>
      </c>
      <c r="R36" s="252">
        <v>1</v>
      </c>
      <c r="S36" s="236" t="s">
        <v>108</v>
      </c>
      <c r="T36" s="239">
        <v>104969527</v>
      </c>
      <c r="U36" s="337" t="s">
        <v>309</v>
      </c>
      <c r="V36" s="308" t="s">
        <v>408</v>
      </c>
      <c r="W36" s="341">
        <v>2447026023</v>
      </c>
      <c r="X36" s="236" t="s">
        <v>311</v>
      </c>
      <c r="Y36" s="236" t="s">
        <v>312</v>
      </c>
      <c r="Z36" s="236" t="s">
        <v>313</v>
      </c>
      <c r="AA36" s="40" t="s">
        <v>314</v>
      </c>
      <c r="AC36" s="133">
        <v>0.25</v>
      </c>
      <c r="AD36" s="240">
        <f t="shared" si="16"/>
        <v>1</v>
      </c>
      <c r="AE36" s="241" t="str">
        <f t="shared" si="21"/>
        <v>Avance satisfactorio</v>
      </c>
      <c r="AF36" s="145" t="s">
        <v>434</v>
      </c>
      <c r="AG36" s="145" t="s">
        <v>435</v>
      </c>
      <c r="AH36" s="242" t="s">
        <v>91</v>
      </c>
      <c r="AI36" s="80" t="s">
        <v>98</v>
      </c>
      <c r="AJ36" s="257">
        <v>104969527</v>
      </c>
      <c r="AK36" s="382">
        <v>26242382</v>
      </c>
      <c r="AL36" s="339">
        <v>2447026023</v>
      </c>
      <c r="AM36" s="339">
        <v>1367209063</v>
      </c>
      <c r="AN36" s="339">
        <v>131608992</v>
      </c>
      <c r="AP36" s="208">
        <f t="shared" si="26"/>
        <v>0.5</v>
      </c>
      <c r="AQ36" s="77">
        <f t="shared" si="0"/>
        <v>1</v>
      </c>
      <c r="AR36" s="78" t="str">
        <f t="shared" si="25"/>
        <v>Avance satisfactorio</v>
      </c>
      <c r="AS36" s="197" t="s">
        <v>436</v>
      </c>
      <c r="AT36" s="198" t="s">
        <v>435</v>
      </c>
      <c r="AU36" s="114" t="s">
        <v>91</v>
      </c>
      <c r="AV36" s="80" t="s">
        <v>98</v>
      </c>
      <c r="AW36" s="387">
        <v>117994144</v>
      </c>
      <c r="AX36" s="366">
        <v>58997072</v>
      </c>
      <c r="AY36" s="403">
        <v>2447026023</v>
      </c>
      <c r="AZ36" s="404">
        <v>1903804141</v>
      </c>
      <c r="BA36" s="405">
        <v>1611407923</v>
      </c>
      <c r="BC36" s="144">
        <f t="shared" si="27"/>
        <v>0.75</v>
      </c>
      <c r="BD36" s="833">
        <f t="shared" si="23"/>
        <v>1</v>
      </c>
      <c r="BE36" s="604" t="str">
        <f t="shared" si="24"/>
        <v>Avance satisfactorio</v>
      </c>
      <c r="BF36" s="145" t="s">
        <v>437</v>
      </c>
      <c r="BG36" s="380" t="s">
        <v>438</v>
      </c>
      <c r="BH36" s="145" t="s">
        <v>91</v>
      </c>
      <c r="BI36" s="834" t="str">
        <f t="shared" si="9"/>
        <v>En gestión</v>
      </c>
      <c r="BJ36" s="852">
        <v>117994142</v>
      </c>
      <c r="BK36" s="264">
        <v>88495608</v>
      </c>
      <c r="BL36" s="848"/>
      <c r="BM36" s="848"/>
      <c r="BN36" s="242"/>
      <c r="BP36" s="98"/>
      <c r="BQ36" s="240">
        <f t="shared" si="13"/>
        <v>0.33333333333333331</v>
      </c>
      <c r="BR36" s="241" t="str">
        <f t="shared" si="14"/>
        <v>Avance insuficiente</v>
      </c>
      <c r="BS36" s="243"/>
      <c r="BT36" s="243"/>
      <c r="BU36" s="243"/>
      <c r="BV36" s="80" t="str">
        <f t="shared" si="15"/>
        <v>En gestión</v>
      </c>
      <c r="BW36" s="81"/>
      <c r="BX36" s="81"/>
      <c r="BY36" s="81"/>
      <c r="BZ36" s="81"/>
      <c r="CA36" s="81"/>
    </row>
    <row r="37" spans="2:79" ht="50.25" customHeight="1">
      <c r="B37" s="336" t="s">
        <v>302</v>
      </c>
      <c r="C37" s="233" t="s">
        <v>440</v>
      </c>
      <c r="D37" s="391" t="s">
        <v>81</v>
      </c>
      <c r="E37" s="391" t="s">
        <v>320</v>
      </c>
      <c r="F37" s="391" t="s">
        <v>83</v>
      </c>
      <c r="G37" s="235">
        <v>1</v>
      </c>
      <c r="H37" s="490" t="s">
        <v>441</v>
      </c>
      <c r="I37" s="503" t="s">
        <v>85</v>
      </c>
      <c r="J37" s="503" t="s">
        <v>86</v>
      </c>
      <c r="K37" s="395" t="s">
        <v>442</v>
      </c>
      <c r="L37" s="395" t="s">
        <v>443</v>
      </c>
      <c r="M37" s="394" t="s">
        <v>413</v>
      </c>
      <c r="N37" s="249" t="s">
        <v>156</v>
      </c>
      <c r="O37" s="252">
        <v>0.25</v>
      </c>
      <c r="P37" s="252">
        <v>0.5</v>
      </c>
      <c r="Q37" s="252">
        <v>0.75</v>
      </c>
      <c r="R37" s="252">
        <v>1</v>
      </c>
      <c r="S37" s="236" t="s">
        <v>108</v>
      </c>
      <c r="T37" s="239">
        <v>243850090</v>
      </c>
      <c r="U37" s="337" t="s">
        <v>309</v>
      </c>
      <c r="V37" s="308" t="s">
        <v>408</v>
      </c>
      <c r="W37" s="341">
        <v>2447026023</v>
      </c>
      <c r="X37" s="236" t="s">
        <v>311</v>
      </c>
      <c r="Y37" s="236" t="s">
        <v>312</v>
      </c>
      <c r="Z37" s="236" t="s">
        <v>313</v>
      </c>
      <c r="AA37" s="40" t="s">
        <v>314</v>
      </c>
      <c r="AC37" s="133">
        <v>0.25</v>
      </c>
      <c r="AD37" s="240">
        <f t="shared" si="16"/>
        <v>1</v>
      </c>
      <c r="AE37" s="241" t="str">
        <f t="shared" si="21"/>
        <v>Avance satisfactorio</v>
      </c>
      <c r="AF37" s="145" t="s">
        <v>444</v>
      </c>
      <c r="AG37" s="145" t="s">
        <v>445</v>
      </c>
      <c r="AH37" s="242" t="s">
        <v>91</v>
      </c>
      <c r="AI37" s="80" t="s">
        <v>98</v>
      </c>
      <c r="AJ37" s="383">
        <v>219400380</v>
      </c>
      <c r="AK37" s="382">
        <v>60962522</v>
      </c>
      <c r="AL37" s="157">
        <v>2447026023</v>
      </c>
      <c r="AM37" s="157">
        <v>1367209063</v>
      </c>
      <c r="AN37" s="157">
        <v>131608992</v>
      </c>
      <c r="AP37" s="208">
        <f t="shared" si="26"/>
        <v>0.5</v>
      </c>
      <c r="AQ37" s="77">
        <f t="shared" si="0"/>
        <v>1</v>
      </c>
      <c r="AR37" s="78" t="str">
        <f t="shared" si="25"/>
        <v>Avance satisfactorio</v>
      </c>
      <c r="AS37" s="197" t="s">
        <v>446</v>
      </c>
      <c r="AT37" s="198" t="s">
        <v>445</v>
      </c>
      <c r="AU37" s="114" t="s">
        <v>91</v>
      </c>
      <c r="AV37" s="80" t="s">
        <v>98</v>
      </c>
      <c r="AW37" s="410">
        <v>258537712</v>
      </c>
      <c r="AX37" s="366">
        <v>129268856</v>
      </c>
      <c r="AY37" s="403">
        <v>2447026023</v>
      </c>
      <c r="AZ37" s="404">
        <v>1903804141</v>
      </c>
      <c r="BA37" s="405">
        <v>1611407923</v>
      </c>
      <c r="BC37" s="144">
        <f t="shared" si="27"/>
        <v>0.75</v>
      </c>
      <c r="BD37" s="833">
        <f t="shared" si="23"/>
        <v>1</v>
      </c>
      <c r="BE37" s="604" t="str">
        <f t="shared" si="24"/>
        <v>Avance satisfactorio</v>
      </c>
      <c r="BF37" s="145" t="s">
        <v>447</v>
      </c>
      <c r="BG37" s="380" t="s">
        <v>448</v>
      </c>
      <c r="BH37" s="145" t="s">
        <v>91</v>
      </c>
      <c r="BI37" s="834" t="str">
        <f t="shared" si="9"/>
        <v>En gestión</v>
      </c>
      <c r="BJ37" s="852">
        <v>258537710</v>
      </c>
      <c r="BK37" s="264">
        <v>193903284</v>
      </c>
      <c r="BL37" s="848"/>
      <c r="BM37" s="848"/>
      <c r="BN37" s="242"/>
      <c r="BP37" s="98"/>
      <c r="BQ37" s="240">
        <f t="shared" si="13"/>
        <v>0.33333333333333331</v>
      </c>
      <c r="BR37" s="241" t="str">
        <f t="shared" si="14"/>
        <v>Avance insuficiente</v>
      </c>
      <c r="BS37" s="243"/>
      <c r="BT37" s="243"/>
      <c r="BU37" s="243"/>
      <c r="BV37" s="80" t="str">
        <f t="shared" si="15"/>
        <v>En gestión</v>
      </c>
      <c r="BW37" s="81"/>
      <c r="BX37" s="81"/>
      <c r="BY37" s="81"/>
      <c r="BZ37" s="81"/>
      <c r="CA37" s="81"/>
    </row>
    <row r="38" spans="2:79" ht="50.25" customHeight="1">
      <c r="B38" s="336" t="s">
        <v>302</v>
      </c>
      <c r="C38" s="233" t="s">
        <v>450</v>
      </c>
      <c r="D38" s="391" t="s">
        <v>81</v>
      </c>
      <c r="E38" s="391" t="s">
        <v>320</v>
      </c>
      <c r="F38" s="391" t="s">
        <v>83</v>
      </c>
      <c r="G38" s="235">
        <v>1</v>
      </c>
      <c r="H38" s="490" t="s">
        <v>451</v>
      </c>
      <c r="I38" s="503" t="s">
        <v>85</v>
      </c>
      <c r="J38" s="503" t="s">
        <v>86</v>
      </c>
      <c r="K38" s="395" t="s">
        <v>452</v>
      </c>
      <c r="L38" s="395" t="s">
        <v>453</v>
      </c>
      <c r="M38" s="394" t="s">
        <v>413</v>
      </c>
      <c r="N38" s="249" t="s">
        <v>156</v>
      </c>
      <c r="O38" s="252">
        <v>0.25</v>
      </c>
      <c r="P38" s="252">
        <v>0.5</v>
      </c>
      <c r="Q38" s="252">
        <v>0.75</v>
      </c>
      <c r="R38" s="252">
        <v>1</v>
      </c>
      <c r="S38" s="236" t="s">
        <v>108</v>
      </c>
      <c r="T38" s="239">
        <v>251801529</v>
      </c>
      <c r="U38" s="337" t="s">
        <v>309</v>
      </c>
      <c r="V38" s="308" t="s">
        <v>454</v>
      </c>
      <c r="W38" s="341">
        <v>1076907573</v>
      </c>
      <c r="X38" s="236" t="s">
        <v>311</v>
      </c>
      <c r="Y38" s="236" t="s">
        <v>312</v>
      </c>
      <c r="Z38" s="236" t="s">
        <v>313</v>
      </c>
      <c r="AA38" s="40" t="s">
        <v>314</v>
      </c>
      <c r="AC38" s="133">
        <v>0.25</v>
      </c>
      <c r="AD38" s="240">
        <f t="shared" si="16"/>
        <v>1</v>
      </c>
      <c r="AE38" s="241" t="str">
        <f t="shared" si="21"/>
        <v>Avance satisfactorio</v>
      </c>
      <c r="AF38" s="145" t="s">
        <v>455</v>
      </c>
      <c r="AG38" s="145" t="s">
        <v>456</v>
      </c>
      <c r="AH38" s="242" t="s">
        <v>91</v>
      </c>
      <c r="AI38" s="80" t="s">
        <v>98</v>
      </c>
      <c r="AJ38" s="383">
        <v>281885368</v>
      </c>
      <c r="AK38" s="382">
        <v>70471342</v>
      </c>
      <c r="AL38" s="156">
        <v>1076907573</v>
      </c>
      <c r="AM38" s="156">
        <v>1076443270</v>
      </c>
      <c r="AN38" s="156">
        <v>65478975</v>
      </c>
      <c r="AP38" s="208">
        <f t="shared" si="26"/>
        <v>0.5</v>
      </c>
      <c r="AQ38" s="77">
        <f t="shared" si="0"/>
        <v>1</v>
      </c>
      <c r="AR38" s="78" t="str">
        <f t="shared" si="25"/>
        <v>Avance satisfactorio</v>
      </c>
      <c r="AS38" s="197" t="s">
        <v>457</v>
      </c>
      <c r="AT38" s="198" t="s">
        <v>458</v>
      </c>
      <c r="AU38" s="114" t="s">
        <v>91</v>
      </c>
      <c r="AV38" s="80" t="s">
        <v>98</v>
      </c>
      <c r="AW38" s="410">
        <v>289143012</v>
      </c>
      <c r="AX38" s="366">
        <v>144571506</v>
      </c>
      <c r="AY38" s="403">
        <v>1076907573</v>
      </c>
      <c r="AZ38" s="404">
        <v>1076443270</v>
      </c>
      <c r="BA38" s="405">
        <v>389557238</v>
      </c>
      <c r="BC38" s="144">
        <f t="shared" si="27"/>
        <v>0.75</v>
      </c>
      <c r="BD38" s="833">
        <f t="shared" si="23"/>
        <v>1</v>
      </c>
      <c r="BE38" s="604" t="str">
        <f t="shared" si="24"/>
        <v>Avance satisfactorio</v>
      </c>
      <c r="BF38" s="145" t="s">
        <v>459</v>
      </c>
      <c r="BG38" s="514" t="s">
        <v>2361</v>
      </c>
      <c r="BH38" s="145" t="s">
        <v>91</v>
      </c>
      <c r="BI38" s="834" t="str">
        <f t="shared" si="9"/>
        <v>En gestión</v>
      </c>
      <c r="BJ38" s="852">
        <v>311383347</v>
      </c>
      <c r="BK38" s="264">
        <v>227977427</v>
      </c>
      <c r="BL38" s="848"/>
      <c r="BM38" s="848"/>
      <c r="BN38" s="242"/>
      <c r="BP38" s="98"/>
      <c r="BQ38" s="240">
        <f t="shared" si="13"/>
        <v>0.33333333333333331</v>
      </c>
      <c r="BR38" s="241" t="str">
        <f t="shared" si="14"/>
        <v>Avance insuficiente</v>
      </c>
      <c r="BS38" s="243"/>
      <c r="BT38" s="243"/>
      <c r="BU38" s="243"/>
      <c r="BV38" s="80" t="str">
        <f t="shared" si="15"/>
        <v>En gestión</v>
      </c>
      <c r="BW38" s="81"/>
      <c r="BX38" s="81"/>
      <c r="BY38" s="81"/>
      <c r="BZ38" s="81"/>
      <c r="CA38" s="81"/>
    </row>
    <row r="39" spans="2:79" ht="50.25" customHeight="1">
      <c r="B39" s="336" t="s">
        <v>302</v>
      </c>
      <c r="C39" s="233" t="s">
        <v>462</v>
      </c>
      <c r="D39" s="391" t="s">
        <v>81</v>
      </c>
      <c r="E39" s="391" t="s">
        <v>320</v>
      </c>
      <c r="F39" s="391" t="s">
        <v>83</v>
      </c>
      <c r="G39" s="235">
        <v>1</v>
      </c>
      <c r="H39" s="490" t="s">
        <v>463</v>
      </c>
      <c r="I39" s="503" t="s">
        <v>85</v>
      </c>
      <c r="J39" s="503" t="s">
        <v>86</v>
      </c>
      <c r="K39" s="395" t="s">
        <v>464</v>
      </c>
      <c r="L39" s="395" t="s">
        <v>465</v>
      </c>
      <c r="M39" s="394" t="s">
        <v>413</v>
      </c>
      <c r="N39" s="249" t="s">
        <v>156</v>
      </c>
      <c r="O39" s="252">
        <v>0.8</v>
      </c>
      <c r="P39" s="252">
        <v>0.85</v>
      </c>
      <c r="Q39" s="252">
        <v>0.9</v>
      </c>
      <c r="R39" s="252">
        <v>1</v>
      </c>
      <c r="S39" s="236" t="s">
        <v>108</v>
      </c>
      <c r="T39" s="239">
        <v>398481143</v>
      </c>
      <c r="U39" s="337" t="s">
        <v>309</v>
      </c>
      <c r="V39" s="308" t="s">
        <v>454</v>
      </c>
      <c r="W39" s="341">
        <v>1076907573</v>
      </c>
      <c r="X39" s="236" t="s">
        <v>311</v>
      </c>
      <c r="Y39" s="236" t="s">
        <v>312</v>
      </c>
      <c r="Z39" s="236" t="s">
        <v>313</v>
      </c>
      <c r="AA39" s="40" t="s">
        <v>314</v>
      </c>
      <c r="AC39" s="133">
        <v>0.98180000000000001</v>
      </c>
      <c r="AD39" s="240">
        <f t="shared" si="16"/>
        <v>1</v>
      </c>
      <c r="AE39" s="241" t="str">
        <f t="shared" si="21"/>
        <v>Avance satisfactorio</v>
      </c>
      <c r="AF39" s="145" t="s">
        <v>466</v>
      </c>
      <c r="AG39" s="145" t="s">
        <v>2362</v>
      </c>
      <c r="AH39" s="242" t="s">
        <v>468</v>
      </c>
      <c r="AI39" s="80" t="s">
        <v>98</v>
      </c>
      <c r="AJ39" s="383">
        <v>428564980</v>
      </c>
      <c r="AK39" s="382">
        <v>107141245</v>
      </c>
      <c r="AL39" s="339">
        <v>1076907573</v>
      </c>
      <c r="AM39" s="339">
        <v>1076443270</v>
      </c>
      <c r="AN39" s="339">
        <v>65478975</v>
      </c>
      <c r="AP39" s="208">
        <f>1078/1092</f>
        <v>0.98717948717948723</v>
      </c>
      <c r="AQ39" s="77">
        <f t="shared" si="0"/>
        <v>1</v>
      </c>
      <c r="AR39" s="78" t="str">
        <f t="shared" si="25"/>
        <v>Avance satisfactorio</v>
      </c>
      <c r="AS39" s="197" t="s">
        <v>469</v>
      </c>
      <c r="AT39" s="198" t="s">
        <v>2363</v>
      </c>
      <c r="AU39" s="114" t="s">
        <v>91</v>
      </c>
      <c r="AV39" s="80" t="s">
        <v>98</v>
      </c>
      <c r="AW39" s="410">
        <v>444462432</v>
      </c>
      <c r="AX39" s="366">
        <v>222231216</v>
      </c>
      <c r="AY39" s="403">
        <v>1076907573</v>
      </c>
      <c r="AZ39" s="404">
        <v>1076443270</v>
      </c>
      <c r="BA39" s="405">
        <v>389557238</v>
      </c>
      <c r="BC39" s="670">
        <v>0.99780000000000002</v>
      </c>
      <c r="BD39" s="833">
        <f t="shared" si="23"/>
        <v>1</v>
      </c>
      <c r="BE39" s="604" t="str">
        <f t="shared" si="24"/>
        <v>Avance satisfactorio</v>
      </c>
      <c r="BF39" s="671" t="s">
        <v>471</v>
      </c>
      <c r="BG39" s="515" t="s">
        <v>2364</v>
      </c>
      <c r="BH39" s="145" t="s">
        <v>91</v>
      </c>
      <c r="BI39" s="834" t="str">
        <f t="shared" si="9"/>
        <v>En gestión</v>
      </c>
      <c r="BJ39" s="852">
        <v>466702767</v>
      </c>
      <c r="BK39" s="264">
        <v>344466992</v>
      </c>
      <c r="BL39" s="848"/>
      <c r="BM39" s="848"/>
      <c r="BN39" s="242"/>
      <c r="BP39" s="98"/>
      <c r="BQ39" s="240">
        <f t="shared" si="13"/>
        <v>1</v>
      </c>
      <c r="BR39" s="241" t="str">
        <f t="shared" si="14"/>
        <v>Avance satisfactorio</v>
      </c>
      <c r="BS39" s="243"/>
      <c r="BT39" s="243"/>
      <c r="BU39" s="243"/>
      <c r="BV39" s="80" t="str">
        <f t="shared" si="15"/>
        <v>En gestión</v>
      </c>
      <c r="BW39" s="81"/>
      <c r="BX39" s="81"/>
      <c r="BY39" s="81"/>
      <c r="BZ39" s="81"/>
      <c r="CA39" s="81"/>
    </row>
    <row r="40" spans="2:79" ht="50.25" customHeight="1">
      <c r="B40" s="336" t="s">
        <v>302</v>
      </c>
      <c r="C40" s="233" t="s">
        <v>474</v>
      </c>
      <c r="D40" s="391" t="s">
        <v>81</v>
      </c>
      <c r="E40" s="391" t="s">
        <v>320</v>
      </c>
      <c r="F40" s="391" t="s">
        <v>83</v>
      </c>
      <c r="G40" s="235">
        <v>1</v>
      </c>
      <c r="H40" s="490" t="s">
        <v>475</v>
      </c>
      <c r="I40" s="503" t="s">
        <v>85</v>
      </c>
      <c r="J40" s="503" t="s">
        <v>86</v>
      </c>
      <c r="K40" s="395" t="s">
        <v>476</v>
      </c>
      <c r="L40" s="395" t="s">
        <v>477</v>
      </c>
      <c r="M40" s="394" t="s">
        <v>413</v>
      </c>
      <c r="N40" s="249" t="s">
        <v>156</v>
      </c>
      <c r="O40" s="252">
        <v>0.25</v>
      </c>
      <c r="P40" s="252">
        <v>0.5</v>
      </c>
      <c r="Q40" s="252">
        <v>0.75</v>
      </c>
      <c r="R40" s="252">
        <v>1</v>
      </c>
      <c r="S40" s="236" t="s">
        <v>108</v>
      </c>
      <c r="T40" s="239">
        <v>390554186</v>
      </c>
      <c r="U40" s="337" t="s">
        <v>309</v>
      </c>
      <c r="V40" s="308" t="s">
        <v>454</v>
      </c>
      <c r="W40" s="341">
        <v>1076907573</v>
      </c>
      <c r="X40" s="236" t="s">
        <v>311</v>
      </c>
      <c r="Y40" s="236" t="s">
        <v>312</v>
      </c>
      <c r="Z40" s="236" t="s">
        <v>313</v>
      </c>
      <c r="AA40" s="40" t="s">
        <v>314</v>
      </c>
      <c r="AC40" s="133">
        <v>0.25</v>
      </c>
      <c r="AD40" s="240">
        <f t="shared" si="16"/>
        <v>1</v>
      </c>
      <c r="AE40" s="241" t="str">
        <f t="shared" si="21"/>
        <v>Avance satisfactorio</v>
      </c>
      <c r="AF40" s="145" t="s">
        <v>478</v>
      </c>
      <c r="AG40" s="145" t="s">
        <v>479</v>
      </c>
      <c r="AH40" s="242" t="s">
        <v>91</v>
      </c>
      <c r="AI40" s="80" t="s">
        <v>98</v>
      </c>
      <c r="AJ40" s="383">
        <v>320792700</v>
      </c>
      <c r="AK40" s="382">
        <v>97638546</v>
      </c>
      <c r="AL40" s="157">
        <v>1076907573</v>
      </c>
      <c r="AM40" s="157">
        <v>1076443270</v>
      </c>
      <c r="AN40" s="157">
        <v>65478975</v>
      </c>
      <c r="AP40" s="208">
        <f>2/4*100%</f>
        <v>0.5</v>
      </c>
      <c r="AQ40" s="77">
        <f t="shared" si="0"/>
        <v>1</v>
      </c>
      <c r="AR40" s="78" t="str">
        <f t="shared" si="25"/>
        <v>Avance satisfactorio</v>
      </c>
      <c r="AS40" s="197" t="s">
        <v>480</v>
      </c>
      <c r="AT40" s="198" t="s">
        <v>481</v>
      </c>
      <c r="AU40" s="114" t="s">
        <v>91</v>
      </c>
      <c r="AV40" s="80" t="s">
        <v>98</v>
      </c>
      <c r="AW40" s="410">
        <v>328716072</v>
      </c>
      <c r="AX40" s="366">
        <v>164358036</v>
      </c>
      <c r="AY40" s="403">
        <v>1076907573</v>
      </c>
      <c r="AZ40" s="404">
        <v>1076443270</v>
      </c>
      <c r="BA40" s="405">
        <v>389557238</v>
      </c>
      <c r="BC40" s="144">
        <f>3/4</f>
        <v>0.75</v>
      </c>
      <c r="BD40" s="833">
        <f t="shared" si="23"/>
        <v>1</v>
      </c>
      <c r="BE40" s="604" t="str">
        <f t="shared" si="24"/>
        <v>Avance satisfactorio</v>
      </c>
      <c r="BF40" s="145" t="s">
        <v>2365</v>
      </c>
      <c r="BG40" s="514" t="s">
        <v>2366</v>
      </c>
      <c r="BH40" s="145" t="s">
        <v>91</v>
      </c>
      <c r="BI40" s="834" t="str">
        <f t="shared" si="9"/>
        <v>En gestión</v>
      </c>
      <c r="BJ40" s="852">
        <v>328716072</v>
      </c>
      <c r="BK40" s="264">
        <v>246537054</v>
      </c>
      <c r="BL40" s="848"/>
      <c r="BM40" s="848"/>
      <c r="BN40" s="242"/>
      <c r="BP40" s="98"/>
      <c r="BQ40" s="240">
        <f t="shared" si="13"/>
        <v>0.33333333333333331</v>
      </c>
      <c r="BR40" s="241" t="str">
        <f t="shared" si="14"/>
        <v>Avance insuficiente</v>
      </c>
      <c r="BS40" s="243"/>
      <c r="BT40" s="243"/>
      <c r="BU40" s="243"/>
      <c r="BV40" s="80" t="str">
        <f t="shared" si="15"/>
        <v>En gestión</v>
      </c>
      <c r="BW40" s="81"/>
      <c r="BX40" s="81"/>
      <c r="BY40" s="81"/>
      <c r="BZ40" s="81"/>
      <c r="CA40" s="81"/>
    </row>
    <row r="41" spans="2:79" ht="50.25" customHeight="1">
      <c r="B41" s="336" t="s">
        <v>302</v>
      </c>
      <c r="C41" s="233" t="s">
        <v>485</v>
      </c>
      <c r="D41" s="391" t="s">
        <v>81</v>
      </c>
      <c r="E41" s="391" t="s">
        <v>320</v>
      </c>
      <c r="F41" s="391" t="s">
        <v>83</v>
      </c>
      <c r="G41" s="235">
        <v>1</v>
      </c>
      <c r="H41" s="490" t="s">
        <v>486</v>
      </c>
      <c r="I41" s="503" t="s">
        <v>85</v>
      </c>
      <c r="J41" s="503" t="s">
        <v>86</v>
      </c>
      <c r="K41" s="395" t="s">
        <v>487</v>
      </c>
      <c r="L41" s="395" t="s">
        <v>488</v>
      </c>
      <c r="M41" s="394" t="s">
        <v>89</v>
      </c>
      <c r="N41" s="249" t="s">
        <v>337</v>
      </c>
      <c r="O41" s="252">
        <v>0.25</v>
      </c>
      <c r="P41" s="252">
        <v>0.5</v>
      </c>
      <c r="Q41" s="252">
        <v>0.75</v>
      </c>
      <c r="R41" s="252">
        <v>1</v>
      </c>
      <c r="S41" s="236" t="s">
        <v>91</v>
      </c>
      <c r="T41" s="239" t="s">
        <v>91</v>
      </c>
      <c r="U41" s="337" t="s">
        <v>309</v>
      </c>
      <c r="V41" s="308" t="s">
        <v>310</v>
      </c>
      <c r="W41" s="341">
        <v>155205266</v>
      </c>
      <c r="X41" s="236" t="s">
        <v>311</v>
      </c>
      <c r="Y41" s="236" t="s">
        <v>312</v>
      </c>
      <c r="Z41" s="236" t="s">
        <v>313</v>
      </c>
      <c r="AA41" s="40" t="s">
        <v>314</v>
      </c>
      <c r="AC41" s="132">
        <v>0.25</v>
      </c>
      <c r="AD41" s="240">
        <f t="shared" si="16"/>
        <v>1</v>
      </c>
      <c r="AE41" s="241" t="str">
        <f t="shared" si="21"/>
        <v>Avance satisfactorio</v>
      </c>
      <c r="AF41" s="145" t="s">
        <v>489</v>
      </c>
      <c r="AG41" s="145" t="s">
        <v>490</v>
      </c>
      <c r="AH41" s="242" t="s">
        <v>91</v>
      </c>
      <c r="AI41" s="80" t="s">
        <v>98</v>
      </c>
      <c r="AJ41" s="383">
        <v>38750228</v>
      </c>
      <c r="AK41" s="382">
        <v>9687557</v>
      </c>
      <c r="AL41" s="357">
        <v>155205266</v>
      </c>
      <c r="AM41" s="156">
        <v>138118427.66999999</v>
      </c>
      <c r="AN41" s="156">
        <v>13226603.109999999</v>
      </c>
      <c r="AP41" s="208">
        <f>+(35/70)</f>
        <v>0.5</v>
      </c>
      <c r="AQ41" s="77">
        <f t="shared" si="0"/>
        <v>1</v>
      </c>
      <c r="AR41" s="78" t="str">
        <f t="shared" si="25"/>
        <v>Avance satisfactorio</v>
      </c>
      <c r="AS41" s="197" t="s">
        <v>491</v>
      </c>
      <c r="AT41" s="198" t="s">
        <v>492</v>
      </c>
      <c r="AU41" s="114" t="s">
        <v>91</v>
      </c>
      <c r="AV41" s="80" t="s">
        <v>98</v>
      </c>
      <c r="AW41" s="410">
        <v>39413256</v>
      </c>
      <c r="AX41" s="366">
        <v>19706628</v>
      </c>
      <c r="AY41" s="403">
        <v>155205266</v>
      </c>
      <c r="AZ41" s="404">
        <v>147914261</v>
      </c>
      <c r="BA41" s="405">
        <v>49555060</v>
      </c>
      <c r="BC41" s="144">
        <f>52.5/70</f>
        <v>0.75</v>
      </c>
      <c r="BD41" s="833">
        <f t="shared" si="23"/>
        <v>1</v>
      </c>
      <c r="BE41" s="604" t="str">
        <f t="shared" si="24"/>
        <v>Avance satisfactorio</v>
      </c>
      <c r="BF41" s="145" t="s">
        <v>493</v>
      </c>
      <c r="BG41" s="671" t="s">
        <v>494</v>
      </c>
      <c r="BH41" s="145" t="s">
        <v>91</v>
      </c>
      <c r="BI41" s="834" t="str">
        <f t="shared" si="9"/>
        <v>En gestión</v>
      </c>
      <c r="BJ41" s="847">
        <v>39413256</v>
      </c>
      <c r="BK41" s="840">
        <v>29559942</v>
      </c>
      <c r="BL41" s="848"/>
      <c r="BM41" s="848"/>
      <c r="BN41" s="242"/>
      <c r="BP41" s="98"/>
      <c r="BQ41" s="240">
        <f t="shared" si="13"/>
        <v>0.33333333333333331</v>
      </c>
      <c r="BR41" s="241" t="str">
        <f t="shared" si="14"/>
        <v>Avance insuficiente</v>
      </c>
      <c r="BS41" s="243"/>
      <c r="BT41" s="243"/>
      <c r="BU41" s="243"/>
      <c r="BV41" s="80" t="str">
        <f t="shared" si="15"/>
        <v>En gestión</v>
      </c>
      <c r="BW41" s="81"/>
      <c r="BX41" s="81"/>
      <c r="BY41" s="81"/>
      <c r="BZ41" s="81"/>
      <c r="CA41" s="81"/>
    </row>
    <row r="42" spans="2:79" ht="50.25" customHeight="1">
      <c r="B42" s="336" t="s">
        <v>302</v>
      </c>
      <c r="C42" s="233" t="s">
        <v>497</v>
      </c>
      <c r="D42" s="391" t="s">
        <v>81</v>
      </c>
      <c r="E42" s="391" t="s">
        <v>320</v>
      </c>
      <c r="F42" s="391" t="s">
        <v>83</v>
      </c>
      <c r="G42" s="235">
        <v>1</v>
      </c>
      <c r="H42" s="490" t="s">
        <v>498</v>
      </c>
      <c r="I42" s="503" t="s">
        <v>85</v>
      </c>
      <c r="J42" s="503" t="s">
        <v>86</v>
      </c>
      <c r="K42" s="395" t="s">
        <v>499</v>
      </c>
      <c r="L42" s="395" t="s">
        <v>500</v>
      </c>
      <c r="M42" s="394" t="s">
        <v>89</v>
      </c>
      <c r="N42" s="249" t="s">
        <v>337</v>
      </c>
      <c r="O42" s="252">
        <v>0.25</v>
      </c>
      <c r="P42" s="252">
        <v>0.5</v>
      </c>
      <c r="Q42" s="252">
        <v>0.75</v>
      </c>
      <c r="R42" s="252">
        <v>1</v>
      </c>
      <c r="S42" s="236" t="s">
        <v>108</v>
      </c>
      <c r="T42" s="239">
        <v>138848952</v>
      </c>
      <c r="U42" s="337" t="s">
        <v>309</v>
      </c>
      <c r="V42" s="308" t="s">
        <v>310</v>
      </c>
      <c r="W42" s="341">
        <v>155205266</v>
      </c>
      <c r="X42" s="236" t="s">
        <v>311</v>
      </c>
      <c r="Y42" s="236" t="s">
        <v>312</v>
      </c>
      <c r="Z42" s="236" t="s">
        <v>313</v>
      </c>
      <c r="AA42" s="40" t="s">
        <v>314</v>
      </c>
      <c r="AC42" s="133">
        <v>0.25</v>
      </c>
      <c r="AD42" s="240">
        <f t="shared" si="16"/>
        <v>1</v>
      </c>
      <c r="AE42" s="241" t="str">
        <f t="shared" si="21"/>
        <v>Avance satisfactorio</v>
      </c>
      <c r="AF42" s="145" t="s">
        <v>501</v>
      </c>
      <c r="AG42" s="145" t="s">
        <v>502</v>
      </c>
      <c r="AH42" s="242" t="s">
        <v>91</v>
      </c>
      <c r="AI42" s="80" t="s">
        <v>98</v>
      </c>
      <c r="AJ42" s="383">
        <v>177599180</v>
      </c>
      <c r="AK42" s="382">
        <v>44399795</v>
      </c>
      <c r="AL42" s="358">
        <v>155205266</v>
      </c>
      <c r="AM42" s="339">
        <v>138118427.66999999</v>
      </c>
      <c r="AN42" s="339">
        <v>13226603.109999999</v>
      </c>
      <c r="AP42" s="208">
        <f>+(17.5/35)</f>
        <v>0.5</v>
      </c>
      <c r="AQ42" s="77">
        <f t="shared" si="0"/>
        <v>1</v>
      </c>
      <c r="AR42" s="78" t="str">
        <f t="shared" si="25"/>
        <v>Avance satisfactorio</v>
      </c>
      <c r="AS42" s="197" t="s">
        <v>503</v>
      </c>
      <c r="AT42" s="198" t="s">
        <v>504</v>
      </c>
      <c r="AU42" s="114" t="s">
        <v>91</v>
      </c>
      <c r="AV42" s="80" t="s">
        <v>98</v>
      </c>
      <c r="AW42" s="410">
        <v>180637956</v>
      </c>
      <c r="AX42" s="366">
        <v>90318978</v>
      </c>
      <c r="AY42" s="403">
        <v>155205266</v>
      </c>
      <c r="AZ42" s="404">
        <v>147914261</v>
      </c>
      <c r="BA42" s="405">
        <v>49555060</v>
      </c>
      <c r="BC42" s="144">
        <f>26.25/35</f>
        <v>0.75</v>
      </c>
      <c r="BD42" s="833">
        <f t="shared" si="23"/>
        <v>1</v>
      </c>
      <c r="BE42" s="604" t="str">
        <f t="shared" si="24"/>
        <v>Avance satisfactorio</v>
      </c>
      <c r="BF42" s="145" t="s">
        <v>505</v>
      </c>
      <c r="BG42" s="672" t="s">
        <v>506</v>
      </c>
      <c r="BH42" s="145" t="s">
        <v>91</v>
      </c>
      <c r="BI42" s="834" t="str">
        <f t="shared" si="9"/>
        <v>En gestión</v>
      </c>
      <c r="BJ42" s="852">
        <v>180637956</v>
      </c>
      <c r="BK42" s="264">
        <v>135478467</v>
      </c>
      <c r="BL42" s="848"/>
      <c r="BM42" s="848"/>
      <c r="BN42" s="242"/>
      <c r="BP42" s="98"/>
      <c r="BQ42" s="240">
        <f t="shared" si="13"/>
        <v>0.33333333333333331</v>
      </c>
      <c r="BR42" s="241" t="str">
        <f t="shared" si="14"/>
        <v>Avance insuficiente</v>
      </c>
      <c r="BS42" s="243"/>
      <c r="BT42" s="243"/>
      <c r="BU42" s="243"/>
      <c r="BV42" s="80" t="str">
        <f t="shared" si="15"/>
        <v>En gestión</v>
      </c>
      <c r="BW42" s="81"/>
      <c r="BX42" s="81"/>
      <c r="BY42" s="81"/>
      <c r="BZ42" s="81"/>
      <c r="CA42" s="81"/>
    </row>
    <row r="43" spans="2:79" ht="50.25" customHeight="1">
      <c r="B43" s="336" t="s">
        <v>302</v>
      </c>
      <c r="C43" s="233" t="s">
        <v>509</v>
      </c>
      <c r="D43" s="391" t="s">
        <v>81</v>
      </c>
      <c r="E43" s="391" t="s">
        <v>320</v>
      </c>
      <c r="F43" s="391" t="s">
        <v>83</v>
      </c>
      <c r="G43" s="235">
        <v>1</v>
      </c>
      <c r="H43" s="490" t="s">
        <v>510</v>
      </c>
      <c r="I43" s="503" t="s">
        <v>85</v>
      </c>
      <c r="J43" s="503" t="s">
        <v>86</v>
      </c>
      <c r="K43" s="395" t="s">
        <v>511</v>
      </c>
      <c r="L43" s="395" t="s">
        <v>512</v>
      </c>
      <c r="M43" s="394" t="s">
        <v>89</v>
      </c>
      <c r="N43" s="249" t="s">
        <v>337</v>
      </c>
      <c r="O43" s="252">
        <v>0.25</v>
      </c>
      <c r="P43" s="252">
        <v>0.5</v>
      </c>
      <c r="Q43" s="252">
        <v>0.75</v>
      </c>
      <c r="R43" s="252">
        <v>1</v>
      </c>
      <c r="S43" s="236" t="s">
        <v>108</v>
      </c>
      <c r="T43" s="239">
        <v>54420120</v>
      </c>
      <c r="U43" s="337" t="s">
        <v>309</v>
      </c>
      <c r="V43" s="308" t="s">
        <v>310</v>
      </c>
      <c r="W43" s="341">
        <v>155205266</v>
      </c>
      <c r="X43" s="236" t="s">
        <v>311</v>
      </c>
      <c r="Y43" s="236" t="s">
        <v>312</v>
      </c>
      <c r="Z43" s="236" t="s">
        <v>313</v>
      </c>
      <c r="AA43" s="40" t="s">
        <v>314</v>
      </c>
      <c r="AC43" s="133">
        <v>0.25</v>
      </c>
      <c r="AD43" s="240">
        <f t="shared" si="16"/>
        <v>1</v>
      </c>
      <c r="AE43" s="241" t="str">
        <f t="shared" si="21"/>
        <v>Avance satisfactorio</v>
      </c>
      <c r="AF43" s="145" t="s">
        <v>2367</v>
      </c>
      <c r="AG43" s="145" t="s">
        <v>514</v>
      </c>
      <c r="AH43" s="242" t="s">
        <v>91</v>
      </c>
      <c r="AI43" s="80" t="s">
        <v>98</v>
      </c>
      <c r="AJ43" s="257">
        <v>54420120</v>
      </c>
      <c r="AK43" s="257">
        <v>13605030</v>
      </c>
      <c r="AL43" s="176">
        <v>155205266</v>
      </c>
      <c r="AM43" s="157">
        <v>138118427.66999999</v>
      </c>
      <c r="AN43" s="157">
        <v>13226603.109999999</v>
      </c>
      <c r="AP43" s="335">
        <f>+(12.5/25)</f>
        <v>0.5</v>
      </c>
      <c r="AQ43" s="333">
        <f t="shared" si="0"/>
        <v>1</v>
      </c>
      <c r="AR43" s="334" t="str">
        <f t="shared" si="25"/>
        <v>Avance satisfactorio</v>
      </c>
      <c r="AS43" s="197" t="s">
        <v>515</v>
      </c>
      <c r="AT43" s="198" t="s">
        <v>516</v>
      </c>
      <c r="AU43" s="114" t="s">
        <v>91</v>
      </c>
      <c r="AV43" s="80" t="s">
        <v>98</v>
      </c>
      <c r="AW43" s="387">
        <v>55351272</v>
      </c>
      <c r="AX43" s="366">
        <v>27675636</v>
      </c>
      <c r="AY43" s="403">
        <v>155205266</v>
      </c>
      <c r="AZ43" s="404">
        <v>147914261</v>
      </c>
      <c r="BA43" s="405">
        <v>49555060</v>
      </c>
      <c r="BC43" s="144">
        <f>18.75/25</f>
        <v>0.75</v>
      </c>
      <c r="BD43" s="833">
        <f t="shared" si="23"/>
        <v>1</v>
      </c>
      <c r="BE43" s="604" t="str">
        <f t="shared" si="24"/>
        <v>Avance satisfactorio</v>
      </c>
      <c r="BF43" s="671" t="s">
        <v>517</v>
      </c>
      <c r="BG43" s="671" t="s">
        <v>518</v>
      </c>
      <c r="BH43" s="145" t="s">
        <v>91</v>
      </c>
      <c r="BI43" s="834" t="str">
        <f t="shared" si="9"/>
        <v>En gestión</v>
      </c>
      <c r="BJ43" s="852">
        <v>55351272</v>
      </c>
      <c r="BK43" s="264">
        <v>41513454</v>
      </c>
      <c r="BL43" s="848"/>
      <c r="BM43" s="848"/>
      <c r="BN43" s="242"/>
      <c r="BP43" s="98"/>
      <c r="BQ43" s="240">
        <f t="shared" si="13"/>
        <v>0.33333333333333331</v>
      </c>
      <c r="BR43" s="241" t="str">
        <f t="shared" si="14"/>
        <v>Avance insuficiente</v>
      </c>
      <c r="BS43" s="243"/>
      <c r="BT43" s="243"/>
      <c r="BU43" s="243"/>
      <c r="BV43" s="80" t="str">
        <f t="shared" si="15"/>
        <v>En gestión</v>
      </c>
      <c r="BW43" s="81"/>
      <c r="BX43" s="81"/>
      <c r="BY43" s="81"/>
      <c r="BZ43" s="81"/>
      <c r="CA43" s="81"/>
    </row>
    <row r="44" spans="2:79" ht="50.25" customHeight="1">
      <c r="B44" s="336" t="s">
        <v>302</v>
      </c>
      <c r="C44" s="233" t="s">
        <v>521</v>
      </c>
      <c r="D44" s="391" t="s">
        <v>81</v>
      </c>
      <c r="E44" s="391" t="s">
        <v>320</v>
      </c>
      <c r="F44" s="391" t="s">
        <v>83</v>
      </c>
      <c r="G44" s="235">
        <v>1</v>
      </c>
      <c r="H44" s="490" t="s">
        <v>522</v>
      </c>
      <c r="I44" s="503" t="s">
        <v>85</v>
      </c>
      <c r="J44" s="503" t="s">
        <v>86</v>
      </c>
      <c r="K44" s="395" t="s">
        <v>523</v>
      </c>
      <c r="L44" s="395" t="s">
        <v>524</v>
      </c>
      <c r="M44" s="394">
        <v>45691</v>
      </c>
      <c r="N44" s="249" t="s">
        <v>337</v>
      </c>
      <c r="O44" s="252">
        <v>0.25</v>
      </c>
      <c r="P44" s="252">
        <v>0.5</v>
      </c>
      <c r="Q44" s="252">
        <v>0.75</v>
      </c>
      <c r="R44" s="252">
        <v>1</v>
      </c>
      <c r="S44" s="236" t="s">
        <v>108</v>
      </c>
      <c r="T44" s="239">
        <v>28731131</v>
      </c>
      <c r="U44" s="337" t="s">
        <v>309</v>
      </c>
      <c r="V44" s="258" t="s">
        <v>350</v>
      </c>
      <c r="W44" s="341">
        <v>267152595</v>
      </c>
      <c r="X44" s="236" t="s">
        <v>311</v>
      </c>
      <c r="Y44" s="236" t="s">
        <v>351</v>
      </c>
      <c r="Z44" s="236" t="s">
        <v>313</v>
      </c>
      <c r="AA44" s="40" t="s">
        <v>314</v>
      </c>
      <c r="AC44" s="133">
        <v>0.25</v>
      </c>
      <c r="AD44" s="240">
        <f t="shared" si="16"/>
        <v>1</v>
      </c>
      <c r="AE44" s="241" t="str">
        <f t="shared" si="21"/>
        <v>Avance satisfactorio</v>
      </c>
      <c r="AF44" s="145" t="s">
        <v>2368</v>
      </c>
      <c r="AG44" s="145" t="s">
        <v>526</v>
      </c>
      <c r="AH44" s="242" t="s">
        <v>91</v>
      </c>
      <c r="AI44" s="80" t="s">
        <v>98</v>
      </c>
      <c r="AJ44" s="257">
        <v>28731131</v>
      </c>
      <c r="AK44" s="382">
        <v>7182783</v>
      </c>
      <c r="AL44" s="156">
        <v>267152595</v>
      </c>
      <c r="AM44" s="156">
        <v>267152595</v>
      </c>
      <c r="AN44" s="156">
        <v>16058094</v>
      </c>
      <c r="AP44" s="335">
        <f>2/4*100%</f>
        <v>0.5</v>
      </c>
      <c r="AQ44" s="333">
        <f t="shared" si="0"/>
        <v>1</v>
      </c>
      <c r="AR44" s="334" t="str">
        <f t="shared" si="25"/>
        <v>Avance satisfactorio</v>
      </c>
      <c r="AS44" s="197" t="s">
        <v>527</v>
      </c>
      <c r="AT44" s="209" t="s">
        <v>528</v>
      </c>
      <c r="AU44" s="114" t="s">
        <v>91</v>
      </c>
      <c r="AV44" s="80" t="s">
        <v>98</v>
      </c>
      <c r="AW44" s="387">
        <v>29222728</v>
      </c>
      <c r="AX44" s="366">
        <v>14611364</v>
      </c>
      <c r="AY44" s="403">
        <v>267152595</v>
      </c>
      <c r="AZ44" s="404">
        <v>266172005</v>
      </c>
      <c r="BA44" s="405">
        <v>82716831</v>
      </c>
      <c r="BC44" s="144">
        <f>3/4</f>
        <v>0.75</v>
      </c>
      <c r="BD44" s="833">
        <f t="shared" si="23"/>
        <v>1</v>
      </c>
      <c r="BE44" s="604" t="str">
        <f t="shared" si="24"/>
        <v>Avance satisfactorio</v>
      </c>
      <c r="BF44" s="145" t="s">
        <v>529</v>
      </c>
      <c r="BG44" s="380" t="s">
        <v>530</v>
      </c>
      <c r="BH44" s="145" t="s">
        <v>91</v>
      </c>
      <c r="BI44" s="834" t="str">
        <f t="shared" si="9"/>
        <v>En gestión</v>
      </c>
      <c r="BJ44" s="852">
        <v>29222729</v>
      </c>
      <c r="BK44" s="264">
        <v>21917046</v>
      </c>
      <c r="BL44" s="848"/>
      <c r="BM44" s="848"/>
      <c r="BN44" s="242"/>
      <c r="BP44" s="98"/>
      <c r="BQ44" s="240">
        <f t="shared" si="13"/>
        <v>0.33333333333333331</v>
      </c>
      <c r="BR44" s="241" t="str">
        <f t="shared" si="14"/>
        <v>Avance insuficiente</v>
      </c>
      <c r="BS44" s="243"/>
      <c r="BT44" s="243"/>
      <c r="BU44" s="243"/>
      <c r="BV44" s="80" t="str">
        <f t="shared" si="15"/>
        <v>En gestión</v>
      </c>
      <c r="BW44" s="81"/>
      <c r="BX44" s="81"/>
      <c r="BY44" s="81"/>
      <c r="BZ44" s="81"/>
      <c r="CA44" s="81"/>
    </row>
    <row r="45" spans="2:79" ht="50.25" customHeight="1">
      <c r="B45" s="336" t="s">
        <v>302</v>
      </c>
      <c r="C45" s="233" t="s">
        <v>533</v>
      </c>
      <c r="D45" s="391" t="s">
        <v>81</v>
      </c>
      <c r="E45" s="391" t="s">
        <v>320</v>
      </c>
      <c r="F45" s="391" t="s">
        <v>83</v>
      </c>
      <c r="G45" s="235">
        <v>1</v>
      </c>
      <c r="H45" s="490" t="s">
        <v>534</v>
      </c>
      <c r="I45" s="503" t="s">
        <v>85</v>
      </c>
      <c r="J45" s="503" t="s">
        <v>86</v>
      </c>
      <c r="K45" s="395" t="s">
        <v>535</v>
      </c>
      <c r="L45" s="395" t="s">
        <v>536</v>
      </c>
      <c r="M45" s="394">
        <v>45663</v>
      </c>
      <c r="N45" s="249" t="s">
        <v>337</v>
      </c>
      <c r="O45" s="252">
        <v>0.25</v>
      </c>
      <c r="P45" s="252">
        <v>0.5</v>
      </c>
      <c r="Q45" s="252">
        <v>0.75</v>
      </c>
      <c r="R45" s="252">
        <v>1</v>
      </c>
      <c r="S45" s="236" t="s">
        <v>108</v>
      </c>
      <c r="T45" s="239">
        <v>305144702</v>
      </c>
      <c r="U45" s="337" t="s">
        <v>309</v>
      </c>
      <c r="V45" s="258" t="s">
        <v>350</v>
      </c>
      <c r="W45" s="341">
        <v>267152595</v>
      </c>
      <c r="X45" s="236" t="s">
        <v>311</v>
      </c>
      <c r="Y45" s="236" t="s">
        <v>351</v>
      </c>
      <c r="Z45" s="236" t="s">
        <v>93</v>
      </c>
      <c r="AA45" s="40" t="s">
        <v>314</v>
      </c>
      <c r="AC45" s="133">
        <v>0.25</v>
      </c>
      <c r="AD45" s="240">
        <f t="shared" si="16"/>
        <v>1</v>
      </c>
      <c r="AE45" s="241" t="str">
        <f t="shared" si="21"/>
        <v>Avance satisfactorio</v>
      </c>
      <c r="AF45" s="145" t="s">
        <v>537</v>
      </c>
      <c r="AG45" s="145" t="s">
        <v>538</v>
      </c>
      <c r="AH45" s="242" t="s">
        <v>91</v>
      </c>
      <c r="AI45" s="80" t="s">
        <v>98</v>
      </c>
      <c r="AJ45" s="257">
        <v>305144702</v>
      </c>
      <c r="AK45" s="382">
        <v>76286176</v>
      </c>
      <c r="AL45" s="157">
        <v>267152595</v>
      </c>
      <c r="AM45" s="157">
        <v>267152595</v>
      </c>
      <c r="AN45" s="157">
        <v>16058094</v>
      </c>
      <c r="AP45" s="335">
        <f>2/4*100%</f>
        <v>0.5</v>
      </c>
      <c r="AQ45" s="333">
        <f t="shared" si="0"/>
        <v>1</v>
      </c>
      <c r="AR45" s="334" t="str">
        <f t="shared" si="25"/>
        <v>Avance satisfactorio</v>
      </c>
      <c r="AS45" s="197" t="s">
        <v>539</v>
      </c>
      <c r="AT45" s="198" t="s">
        <v>538</v>
      </c>
      <c r="AU45" s="114" t="s">
        <v>91</v>
      </c>
      <c r="AV45" s="80" t="s">
        <v>98</v>
      </c>
      <c r="AW45" s="387">
        <v>320123784</v>
      </c>
      <c r="AX45" s="387">
        <v>160061892</v>
      </c>
      <c r="AY45" s="403">
        <v>267152595</v>
      </c>
      <c r="AZ45" s="404">
        <v>266172005</v>
      </c>
      <c r="BA45" s="405">
        <v>82716831</v>
      </c>
      <c r="BC45" s="144">
        <f>3/4</f>
        <v>0.75</v>
      </c>
      <c r="BD45" s="833">
        <f t="shared" si="23"/>
        <v>1</v>
      </c>
      <c r="BE45" s="604" t="str">
        <f t="shared" si="24"/>
        <v>Avance satisfactorio</v>
      </c>
      <c r="BF45" s="145" t="s">
        <v>540</v>
      </c>
      <c r="BG45" s="380" t="s">
        <v>541</v>
      </c>
      <c r="BH45" s="145" t="s">
        <v>91</v>
      </c>
      <c r="BI45" s="834" t="str">
        <f t="shared" si="9"/>
        <v>En gestión</v>
      </c>
      <c r="BJ45" s="852">
        <v>320123784</v>
      </c>
      <c r="BK45" s="264">
        <v>240092838</v>
      </c>
      <c r="BL45" s="848"/>
      <c r="BM45" s="848"/>
      <c r="BN45" s="242"/>
      <c r="BP45" s="98"/>
      <c r="BQ45" s="240">
        <f t="shared" si="13"/>
        <v>0.33333333333333331</v>
      </c>
      <c r="BR45" s="241" t="str">
        <f t="shared" si="14"/>
        <v>Avance insuficiente</v>
      </c>
      <c r="BS45" s="243"/>
      <c r="BT45" s="243"/>
      <c r="BU45" s="243"/>
      <c r="BV45" s="80" t="str">
        <f t="shared" si="15"/>
        <v>En gestión</v>
      </c>
      <c r="BW45" s="81"/>
      <c r="BX45" s="81"/>
      <c r="BY45" s="81"/>
      <c r="BZ45" s="81"/>
      <c r="CA45" s="81"/>
    </row>
    <row r="46" spans="2:79" ht="50.25" customHeight="1">
      <c r="B46" s="102" t="s">
        <v>544</v>
      </c>
      <c r="C46" s="233" t="s">
        <v>545</v>
      </c>
      <c r="D46" s="67" t="s">
        <v>254</v>
      </c>
      <c r="E46" s="67" t="s">
        <v>2369</v>
      </c>
      <c r="F46" s="67" t="s">
        <v>83</v>
      </c>
      <c r="G46" s="235">
        <v>1</v>
      </c>
      <c r="H46" s="488" t="s">
        <v>547</v>
      </c>
      <c r="I46" s="497" t="s">
        <v>85</v>
      </c>
      <c r="J46" s="497" t="s">
        <v>86</v>
      </c>
      <c r="K46" s="40" t="s">
        <v>548</v>
      </c>
      <c r="L46" s="40" t="s">
        <v>549</v>
      </c>
      <c r="M46" s="103">
        <v>45931</v>
      </c>
      <c r="N46" s="237" t="s">
        <v>156</v>
      </c>
      <c r="O46" s="252">
        <v>0</v>
      </c>
      <c r="P46" s="252">
        <v>0</v>
      </c>
      <c r="Q46" s="252">
        <v>0</v>
      </c>
      <c r="R46" s="252">
        <v>1</v>
      </c>
      <c r="S46" s="236" t="s">
        <v>108</v>
      </c>
      <c r="T46" s="239">
        <v>26016605</v>
      </c>
      <c r="U46" s="332" t="s">
        <v>157</v>
      </c>
      <c r="V46" s="308" t="s">
        <v>158</v>
      </c>
      <c r="W46" s="341">
        <v>561015733</v>
      </c>
      <c r="X46" s="236" t="s">
        <v>550</v>
      </c>
      <c r="Y46" s="236" t="s">
        <v>91</v>
      </c>
      <c r="Z46" s="236" t="s">
        <v>551</v>
      </c>
      <c r="AA46" s="40" t="s">
        <v>91</v>
      </c>
      <c r="AC46" s="112"/>
      <c r="AD46" s="240" t="str">
        <f t="shared" si="16"/>
        <v>No Aplica</v>
      </c>
      <c r="AE46" s="241" t="str">
        <f t="shared" si="21"/>
        <v>No reporta avance en el periodo</v>
      </c>
      <c r="AF46" s="145" t="s">
        <v>552</v>
      </c>
      <c r="AG46" s="145" t="s">
        <v>91</v>
      </c>
      <c r="AH46" s="242" t="s">
        <v>91</v>
      </c>
      <c r="AI46" s="80" t="str">
        <f t="shared" ref="AI46:AI67" si="28">IF(AC46&lt;1%,"Sin iniciar",IF(AC46&gt;=G46,"Terminado","En gestión"))</f>
        <v>Sin iniciar</v>
      </c>
      <c r="AJ46" s="155">
        <v>0</v>
      </c>
      <c r="AK46" s="158">
        <v>0</v>
      </c>
      <c r="AL46" s="155">
        <v>561015733</v>
      </c>
      <c r="AM46" s="155">
        <v>536515733.32999998</v>
      </c>
      <c r="AN46" s="155">
        <v>22683840</v>
      </c>
      <c r="AP46" s="98"/>
      <c r="AQ46" s="77" t="str">
        <f t="shared" si="0"/>
        <v>No Aplica</v>
      </c>
      <c r="AR46" s="78" t="str">
        <f>IF(ISTEXT(AQ46),"No reporta avance en el periodo",IF(AQ46&lt;=69%,"Avance insuficiente",IF(AQ46&gt;95%,"Avance satisfactorio",IF(AQ46&gt;70%,"Avance suficiente",IF(AQ46&lt;94%,"Avance suficiente",0)))))</f>
        <v>No reporta avance en el periodo</v>
      </c>
      <c r="AS46" s="228" t="s">
        <v>552</v>
      </c>
      <c r="AT46" s="228" t="s">
        <v>91</v>
      </c>
      <c r="AU46" s="228" t="s">
        <v>91</v>
      </c>
      <c r="AV46" s="80" t="str">
        <f t="shared" si="22"/>
        <v>Sin iniciar</v>
      </c>
      <c r="AW46" s="330">
        <v>0</v>
      </c>
      <c r="AX46" s="330">
        <v>0</v>
      </c>
      <c r="AY46" s="403">
        <v>561015733</v>
      </c>
      <c r="AZ46" s="404">
        <v>561015733</v>
      </c>
      <c r="BA46" s="405">
        <v>177541440</v>
      </c>
      <c r="BC46" s="628"/>
      <c r="BD46" s="833" t="str">
        <f t="shared" ref="BD46:BD67" si="29">+IF(Q46=0,"No Aplica",IF(BC46/Q46&gt;=100%,100%,BC46/Q46))</f>
        <v>No Aplica</v>
      </c>
      <c r="BE46" s="604" t="str">
        <f t="shared" si="24"/>
        <v>No reporta avance en el periodo</v>
      </c>
      <c r="BF46" s="673" t="s">
        <v>552</v>
      </c>
      <c r="BG46" s="673" t="s">
        <v>91</v>
      </c>
      <c r="BH46" s="673" t="s">
        <v>91</v>
      </c>
      <c r="BI46" s="834" t="str">
        <f t="shared" si="9"/>
        <v>Sin iniciar</v>
      </c>
      <c r="BJ46" s="853">
        <v>0</v>
      </c>
      <c r="BK46" s="837">
        <v>0</v>
      </c>
      <c r="BL46" s="837">
        <v>0</v>
      </c>
      <c r="BM46" s="837">
        <v>0</v>
      </c>
      <c r="BN46" s="837">
        <v>0</v>
      </c>
      <c r="BP46" s="98"/>
      <c r="BQ46" s="240" t="str">
        <f t="shared" si="13"/>
        <v>No Aplica</v>
      </c>
      <c r="BR46" s="241" t="str">
        <f t="shared" si="14"/>
        <v>No reporta avance en el periodo</v>
      </c>
      <c r="BS46" s="243"/>
      <c r="BT46" s="243"/>
      <c r="BU46" s="243"/>
      <c r="BV46" s="80" t="str">
        <f t="shared" si="15"/>
        <v>Sin iniciar</v>
      </c>
      <c r="BW46" s="81"/>
      <c r="BX46" s="81"/>
      <c r="BY46" s="81"/>
      <c r="BZ46" s="81"/>
      <c r="CA46" s="81"/>
    </row>
    <row r="47" spans="2:79" ht="50.25" customHeight="1">
      <c r="B47" s="102" t="s">
        <v>544</v>
      </c>
      <c r="C47" s="233" t="s">
        <v>555</v>
      </c>
      <c r="D47" s="67" t="s">
        <v>254</v>
      </c>
      <c r="E47" s="67" t="s">
        <v>2369</v>
      </c>
      <c r="F47" s="67" t="s">
        <v>83</v>
      </c>
      <c r="G47" s="235">
        <v>1</v>
      </c>
      <c r="H47" s="488" t="s">
        <v>556</v>
      </c>
      <c r="I47" s="497" t="s">
        <v>85</v>
      </c>
      <c r="J47" s="497" t="s">
        <v>86</v>
      </c>
      <c r="K47" s="40" t="s">
        <v>557</v>
      </c>
      <c r="L47" s="40" t="s">
        <v>558</v>
      </c>
      <c r="M47" s="103" t="s">
        <v>559</v>
      </c>
      <c r="N47" s="237" t="s">
        <v>156</v>
      </c>
      <c r="O47" s="252">
        <v>1</v>
      </c>
      <c r="P47" s="252">
        <v>1</v>
      </c>
      <c r="Q47" s="252">
        <v>1</v>
      </c>
      <c r="R47" s="252">
        <v>1</v>
      </c>
      <c r="S47" s="236" t="s">
        <v>108</v>
      </c>
      <c r="T47" s="239">
        <v>26016605</v>
      </c>
      <c r="U47" s="332" t="s">
        <v>157</v>
      </c>
      <c r="V47" s="308" t="s">
        <v>266</v>
      </c>
      <c r="W47" s="341">
        <v>34164045</v>
      </c>
      <c r="X47" s="236" t="s">
        <v>550</v>
      </c>
      <c r="Y47" s="236" t="s">
        <v>91</v>
      </c>
      <c r="Z47" s="236" t="s">
        <v>560</v>
      </c>
      <c r="AA47" s="40" t="s">
        <v>91</v>
      </c>
      <c r="AC47" s="131">
        <f>8/8*100%</f>
        <v>1</v>
      </c>
      <c r="AD47" s="240">
        <f t="shared" si="16"/>
        <v>1</v>
      </c>
      <c r="AE47" s="241" t="str">
        <f t="shared" si="21"/>
        <v>Avance satisfactorio</v>
      </c>
      <c r="AF47" s="145" t="s">
        <v>561</v>
      </c>
      <c r="AG47" s="145" t="s">
        <v>562</v>
      </c>
      <c r="AH47" s="242" t="s">
        <v>91</v>
      </c>
      <c r="AI47" s="80" t="s">
        <v>98</v>
      </c>
      <c r="AJ47" s="259">
        <v>26016605</v>
      </c>
      <c r="AK47" s="260">
        <f>+T47/12*3</f>
        <v>6504151.25</v>
      </c>
      <c r="AL47" s="160">
        <v>34164045</v>
      </c>
      <c r="AM47" s="161">
        <v>32250000</v>
      </c>
      <c r="AN47" s="161">
        <v>3550000</v>
      </c>
      <c r="AP47" s="131">
        <f>11/11*100%</f>
        <v>1</v>
      </c>
      <c r="AQ47" s="77">
        <f t="shared" si="0"/>
        <v>1</v>
      </c>
      <c r="AR47" s="78" t="str">
        <f t="shared" ref="AR47:AR52" si="30">IF(ISTEXT(AQ47),"No reporta avance en el periodo",IF(AQ47&lt;=69%,"Avance insuficiente",IF(AQ47&gt;95%,"Avance satisfactorio",IF(AQ47&gt;70%,"Avance suficiente",IF(AQ47&lt;94%,"Avance suficiente",0)))))</f>
        <v>Avance satisfactorio</v>
      </c>
      <c r="AS47" s="228" t="s">
        <v>563</v>
      </c>
      <c r="AT47" s="228" t="s">
        <v>564</v>
      </c>
      <c r="AU47" s="228" t="s">
        <v>91</v>
      </c>
      <c r="AV47" s="80" t="s">
        <v>98</v>
      </c>
      <c r="AW47" s="136">
        <v>26016605</v>
      </c>
      <c r="AX47" s="330">
        <f>+AW47/12*6</f>
        <v>13008302.5</v>
      </c>
      <c r="AY47" s="403">
        <v>34164045</v>
      </c>
      <c r="AZ47" s="404">
        <v>32543421</v>
      </c>
      <c r="BA47" s="405">
        <v>12553187</v>
      </c>
      <c r="BC47" s="628">
        <f>(29/29)</f>
        <v>1</v>
      </c>
      <c r="BD47" s="833">
        <f t="shared" si="29"/>
        <v>1</v>
      </c>
      <c r="BE47" s="604" t="str">
        <f t="shared" si="24"/>
        <v>Avance satisfactorio</v>
      </c>
      <c r="BF47" s="673" t="s">
        <v>565</v>
      </c>
      <c r="BG47" s="673" t="s">
        <v>566</v>
      </c>
      <c r="BH47" s="673" t="s">
        <v>91</v>
      </c>
      <c r="BI47" s="834" t="s">
        <v>98</v>
      </c>
      <c r="BJ47" s="854">
        <v>26016605</v>
      </c>
      <c r="BK47" s="855">
        <v>19512454</v>
      </c>
      <c r="BL47" s="212"/>
      <c r="BM47" s="212"/>
      <c r="BN47" s="254"/>
      <c r="BP47" s="98"/>
      <c r="BQ47" s="240">
        <f t="shared" si="13"/>
        <v>1</v>
      </c>
      <c r="BR47" s="241" t="str">
        <f t="shared" si="14"/>
        <v>Avance satisfactorio</v>
      </c>
      <c r="BS47" s="243"/>
      <c r="BT47" s="243"/>
      <c r="BU47" s="243"/>
      <c r="BV47" s="80" t="str">
        <f t="shared" si="15"/>
        <v>Terminado</v>
      </c>
      <c r="BW47" s="81"/>
      <c r="BX47" s="81"/>
      <c r="BY47" s="81"/>
      <c r="BZ47" s="81"/>
      <c r="CA47" s="81"/>
    </row>
    <row r="48" spans="2:79" ht="50.25" customHeight="1">
      <c r="B48" s="102" t="s">
        <v>544</v>
      </c>
      <c r="C48" s="233" t="s">
        <v>569</v>
      </c>
      <c r="D48" s="67" t="s">
        <v>254</v>
      </c>
      <c r="E48" s="67" t="s">
        <v>2369</v>
      </c>
      <c r="F48" s="67" t="s">
        <v>83</v>
      </c>
      <c r="G48" s="235">
        <v>1</v>
      </c>
      <c r="H48" s="488" t="s">
        <v>570</v>
      </c>
      <c r="I48" s="497" t="s">
        <v>85</v>
      </c>
      <c r="J48" s="497" t="s">
        <v>86</v>
      </c>
      <c r="K48" s="40" t="s">
        <v>571</v>
      </c>
      <c r="L48" s="40" t="s">
        <v>572</v>
      </c>
      <c r="M48" s="103">
        <v>45748</v>
      </c>
      <c r="N48" s="237" t="s">
        <v>156</v>
      </c>
      <c r="O48" s="252">
        <v>0</v>
      </c>
      <c r="P48" s="252">
        <v>1</v>
      </c>
      <c r="Q48" s="252">
        <v>1</v>
      </c>
      <c r="R48" s="252">
        <v>1</v>
      </c>
      <c r="S48" s="236" t="s">
        <v>108</v>
      </c>
      <c r="T48" s="239">
        <v>26016605</v>
      </c>
      <c r="U48" s="332" t="s">
        <v>157</v>
      </c>
      <c r="V48" s="308" t="s">
        <v>266</v>
      </c>
      <c r="W48" s="341">
        <v>34164045</v>
      </c>
      <c r="X48" s="236" t="s">
        <v>550</v>
      </c>
      <c r="Y48" s="236" t="s">
        <v>91</v>
      </c>
      <c r="Z48" s="236" t="s">
        <v>573</v>
      </c>
      <c r="AA48" s="40" t="s">
        <v>91</v>
      </c>
      <c r="AC48" s="112"/>
      <c r="AD48" s="240" t="str">
        <f t="shared" si="16"/>
        <v>No Aplica</v>
      </c>
      <c r="AE48" s="241" t="str">
        <f t="shared" si="21"/>
        <v>No reporta avance en el periodo</v>
      </c>
      <c r="AF48" s="145" t="s">
        <v>315</v>
      </c>
      <c r="AG48" s="145" t="s">
        <v>91</v>
      </c>
      <c r="AH48" s="242" t="s">
        <v>91</v>
      </c>
      <c r="AI48" s="80" t="str">
        <f t="shared" si="28"/>
        <v>Sin iniciar</v>
      </c>
      <c r="AJ48" s="155">
        <v>0</v>
      </c>
      <c r="AK48" s="158">
        <v>0</v>
      </c>
      <c r="AL48" s="155">
        <v>34164045</v>
      </c>
      <c r="AM48" s="155">
        <v>32250000</v>
      </c>
      <c r="AN48" s="155">
        <v>3550000</v>
      </c>
      <c r="AP48" s="131">
        <f>4/4*100%</f>
        <v>1</v>
      </c>
      <c r="AQ48" s="77">
        <f t="shared" si="0"/>
        <v>1</v>
      </c>
      <c r="AR48" s="78" t="str">
        <f t="shared" si="30"/>
        <v>Avance satisfactorio</v>
      </c>
      <c r="AS48" s="228" t="s">
        <v>574</v>
      </c>
      <c r="AT48" s="228" t="s">
        <v>575</v>
      </c>
      <c r="AU48" s="228" t="s">
        <v>91</v>
      </c>
      <c r="AV48" s="80" t="s">
        <v>98</v>
      </c>
      <c r="AW48" s="411">
        <v>26016605</v>
      </c>
      <c r="AX48" s="412">
        <f>+AW48/12*6</f>
        <v>13008302.5</v>
      </c>
      <c r="AY48" s="403">
        <v>34164045</v>
      </c>
      <c r="AZ48" s="404">
        <v>32543421</v>
      </c>
      <c r="BA48" s="405">
        <v>12553187</v>
      </c>
      <c r="BC48" s="628">
        <f>(6/6)</f>
        <v>1</v>
      </c>
      <c r="BD48" s="833">
        <f t="shared" si="29"/>
        <v>1</v>
      </c>
      <c r="BE48" s="604" t="str">
        <f t="shared" si="24"/>
        <v>Avance satisfactorio</v>
      </c>
      <c r="BF48" s="673" t="s">
        <v>576</v>
      </c>
      <c r="BG48" s="673" t="s">
        <v>577</v>
      </c>
      <c r="BH48" s="673" t="s">
        <v>91</v>
      </c>
      <c r="BI48" s="834" t="s">
        <v>98</v>
      </c>
      <c r="BJ48" s="854">
        <v>26016605</v>
      </c>
      <c r="BK48" s="855">
        <v>19512454</v>
      </c>
      <c r="BL48" s="212"/>
      <c r="BM48" s="212"/>
      <c r="BN48" s="254"/>
      <c r="BP48" s="98"/>
      <c r="BQ48" s="240">
        <f t="shared" si="13"/>
        <v>0</v>
      </c>
      <c r="BR48" s="241" t="str">
        <f t="shared" si="14"/>
        <v>Avance insuficiente</v>
      </c>
      <c r="BS48" s="243"/>
      <c r="BT48" s="243"/>
      <c r="BU48" s="243"/>
      <c r="BV48" s="80" t="str">
        <f t="shared" si="15"/>
        <v>Terminado</v>
      </c>
      <c r="BW48" s="81"/>
      <c r="BX48" s="81"/>
      <c r="BY48" s="81"/>
      <c r="BZ48" s="81"/>
      <c r="CA48" s="81"/>
    </row>
    <row r="49" spans="2:79" ht="50.25" customHeight="1">
      <c r="B49" s="102" t="s">
        <v>544</v>
      </c>
      <c r="C49" s="233" t="s">
        <v>579</v>
      </c>
      <c r="D49" s="67" t="s">
        <v>254</v>
      </c>
      <c r="E49" s="67" t="s">
        <v>2369</v>
      </c>
      <c r="F49" s="67" t="s">
        <v>83</v>
      </c>
      <c r="G49" s="252">
        <v>1</v>
      </c>
      <c r="H49" s="488" t="s">
        <v>580</v>
      </c>
      <c r="I49" s="497" t="s">
        <v>85</v>
      </c>
      <c r="J49" s="497" t="s">
        <v>86</v>
      </c>
      <c r="K49" s="40" t="s">
        <v>581</v>
      </c>
      <c r="L49" s="40" t="s">
        <v>582</v>
      </c>
      <c r="M49" s="103" t="s">
        <v>559</v>
      </c>
      <c r="N49" s="237" t="s">
        <v>156</v>
      </c>
      <c r="O49" s="252">
        <v>1</v>
      </c>
      <c r="P49" s="252">
        <v>1</v>
      </c>
      <c r="Q49" s="252">
        <v>1</v>
      </c>
      <c r="R49" s="252">
        <v>1</v>
      </c>
      <c r="S49" s="236" t="s">
        <v>108</v>
      </c>
      <c r="T49" s="239">
        <v>26016605</v>
      </c>
      <c r="U49" s="332" t="s">
        <v>157</v>
      </c>
      <c r="V49" s="308" t="s">
        <v>266</v>
      </c>
      <c r="W49" s="341">
        <v>34164045</v>
      </c>
      <c r="X49" s="236" t="s">
        <v>550</v>
      </c>
      <c r="Y49" s="236" t="s">
        <v>91</v>
      </c>
      <c r="Z49" s="236" t="s">
        <v>573</v>
      </c>
      <c r="AA49" s="40" t="s">
        <v>91</v>
      </c>
      <c r="AC49" s="131">
        <f>2/2*100%</f>
        <v>1</v>
      </c>
      <c r="AD49" s="240">
        <f t="shared" si="16"/>
        <v>1</v>
      </c>
      <c r="AE49" s="241" t="str">
        <f t="shared" si="21"/>
        <v>Avance satisfactorio</v>
      </c>
      <c r="AF49" s="145" t="s">
        <v>583</v>
      </c>
      <c r="AG49" s="145" t="s">
        <v>584</v>
      </c>
      <c r="AH49" s="242" t="s">
        <v>91</v>
      </c>
      <c r="AI49" s="80" t="s">
        <v>98</v>
      </c>
      <c r="AJ49" s="259">
        <v>26016605</v>
      </c>
      <c r="AK49" s="260">
        <f>+T49/12*3</f>
        <v>6504151.25</v>
      </c>
      <c r="AL49" s="155">
        <v>34164045</v>
      </c>
      <c r="AM49" s="155">
        <v>32250000</v>
      </c>
      <c r="AN49" s="155">
        <v>3550000</v>
      </c>
      <c r="AP49" s="131">
        <f>7/7*100%</f>
        <v>1</v>
      </c>
      <c r="AQ49" s="77">
        <f t="shared" si="0"/>
        <v>1</v>
      </c>
      <c r="AR49" s="78" t="str">
        <f t="shared" si="30"/>
        <v>Avance satisfactorio</v>
      </c>
      <c r="AS49" s="228" t="s">
        <v>585</v>
      </c>
      <c r="AT49" s="228" t="s">
        <v>586</v>
      </c>
      <c r="AU49" s="228" t="s">
        <v>91</v>
      </c>
      <c r="AV49" s="80" t="s">
        <v>98</v>
      </c>
      <c r="AW49" s="411">
        <v>26016605</v>
      </c>
      <c r="AX49" s="412">
        <f>+AW49/12*6</f>
        <v>13008302.5</v>
      </c>
      <c r="AY49" s="403">
        <v>34164045</v>
      </c>
      <c r="AZ49" s="404">
        <v>32543421</v>
      </c>
      <c r="BA49" s="405">
        <v>12553187</v>
      </c>
      <c r="BC49" s="628">
        <f>(5/5)</f>
        <v>1</v>
      </c>
      <c r="BD49" s="833">
        <f t="shared" si="29"/>
        <v>1</v>
      </c>
      <c r="BE49" s="604" t="str">
        <f t="shared" si="24"/>
        <v>Avance satisfactorio</v>
      </c>
      <c r="BF49" s="673" t="s">
        <v>587</v>
      </c>
      <c r="BG49" s="673" t="s">
        <v>588</v>
      </c>
      <c r="BH49" s="673" t="s">
        <v>91</v>
      </c>
      <c r="BI49" s="834" t="s">
        <v>98</v>
      </c>
      <c r="BJ49" s="854">
        <v>26016605</v>
      </c>
      <c r="BK49" s="855">
        <v>19512454</v>
      </c>
      <c r="BL49" s="212"/>
      <c r="BM49" s="212"/>
      <c r="BN49" s="254"/>
      <c r="BP49" s="98"/>
      <c r="BQ49" s="240">
        <f t="shared" si="13"/>
        <v>1</v>
      </c>
      <c r="BR49" s="241" t="str">
        <f t="shared" si="14"/>
        <v>Avance satisfactorio</v>
      </c>
      <c r="BS49" s="243"/>
      <c r="BT49" s="243"/>
      <c r="BU49" s="243"/>
      <c r="BV49" s="80" t="str">
        <f t="shared" si="15"/>
        <v>Terminado</v>
      </c>
      <c r="BW49" s="81"/>
      <c r="BX49" s="81"/>
      <c r="BY49" s="81"/>
      <c r="BZ49" s="81"/>
      <c r="CA49" s="81"/>
    </row>
    <row r="50" spans="2:79" ht="50.25" customHeight="1">
      <c r="B50" s="102" t="s">
        <v>544</v>
      </c>
      <c r="C50" s="233" t="s">
        <v>590</v>
      </c>
      <c r="D50" s="67" t="s">
        <v>254</v>
      </c>
      <c r="E50" s="67" t="s">
        <v>2369</v>
      </c>
      <c r="F50" s="67" t="s">
        <v>83</v>
      </c>
      <c r="G50" s="235">
        <v>1</v>
      </c>
      <c r="H50" s="488" t="s">
        <v>591</v>
      </c>
      <c r="I50" s="497" t="s">
        <v>85</v>
      </c>
      <c r="J50" s="497" t="s">
        <v>86</v>
      </c>
      <c r="K50" s="40" t="s">
        <v>571</v>
      </c>
      <c r="L50" s="40" t="s">
        <v>592</v>
      </c>
      <c r="M50" s="103">
        <v>45748</v>
      </c>
      <c r="N50" s="237" t="s">
        <v>156</v>
      </c>
      <c r="O50" s="252">
        <v>0</v>
      </c>
      <c r="P50" s="252">
        <v>1</v>
      </c>
      <c r="Q50" s="252">
        <v>1</v>
      </c>
      <c r="R50" s="252">
        <v>1</v>
      </c>
      <c r="S50" s="236" t="s">
        <v>108</v>
      </c>
      <c r="T50" s="239">
        <v>26016605</v>
      </c>
      <c r="U50" s="332" t="s">
        <v>157</v>
      </c>
      <c r="V50" s="308" t="s">
        <v>266</v>
      </c>
      <c r="W50" s="341">
        <v>34164045</v>
      </c>
      <c r="X50" s="236" t="s">
        <v>550</v>
      </c>
      <c r="Y50" s="236" t="s">
        <v>91</v>
      </c>
      <c r="Z50" s="236" t="s">
        <v>573</v>
      </c>
      <c r="AA50" s="40" t="s">
        <v>91</v>
      </c>
      <c r="AC50" s="131"/>
      <c r="AD50" s="240" t="str">
        <f t="shared" si="16"/>
        <v>No Aplica</v>
      </c>
      <c r="AE50" s="241" t="str">
        <f t="shared" si="21"/>
        <v>No reporta avance en el periodo</v>
      </c>
      <c r="AF50" s="145" t="s">
        <v>315</v>
      </c>
      <c r="AG50" s="145" t="s">
        <v>91</v>
      </c>
      <c r="AH50" s="242" t="s">
        <v>91</v>
      </c>
      <c r="AI50" s="80" t="str">
        <f t="shared" si="28"/>
        <v>Sin iniciar</v>
      </c>
      <c r="AJ50" s="155">
        <v>0</v>
      </c>
      <c r="AK50" s="158">
        <v>0</v>
      </c>
      <c r="AL50" s="155">
        <v>34164045</v>
      </c>
      <c r="AM50" s="155">
        <v>32250000</v>
      </c>
      <c r="AN50" s="155">
        <v>3550000</v>
      </c>
      <c r="AP50" s="131">
        <f>4/4*100%</f>
        <v>1</v>
      </c>
      <c r="AQ50" s="77">
        <f t="shared" si="0"/>
        <v>1</v>
      </c>
      <c r="AR50" s="78" t="str">
        <f t="shared" si="30"/>
        <v>Avance satisfactorio</v>
      </c>
      <c r="AS50" s="228" t="s">
        <v>593</v>
      </c>
      <c r="AT50" s="228" t="s">
        <v>2370</v>
      </c>
      <c r="AU50" s="228" t="s">
        <v>91</v>
      </c>
      <c r="AV50" s="80" t="s">
        <v>98</v>
      </c>
      <c r="AW50" s="411">
        <v>26016605</v>
      </c>
      <c r="AX50" s="412">
        <f>+AW50/12*6</f>
        <v>13008302.5</v>
      </c>
      <c r="AY50" s="403">
        <v>34164045</v>
      </c>
      <c r="AZ50" s="404">
        <v>32543421</v>
      </c>
      <c r="BA50" s="405">
        <v>12553187</v>
      </c>
      <c r="BC50" s="628">
        <f>(2/2)</f>
        <v>1</v>
      </c>
      <c r="BD50" s="833">
        <f t="shared" si="29"/>
        <v>1</v>
      </c>
      <c r="BE50" s="604" t="str">
        <f t="shared" si="24"/>
        <v>Avance satisfactorio</v>
      </c>
      <c r="BF50" s="676" t="s">
        <v>595</v>
      </c>
      <c r="BG50" s="676" t="s">
        <v>596</v>
      </c>
      <c r="BH50" s="676" t="s">
        <v>91</v>
      </c>
      <c r="BI50" s="834" t="s">
        <v>98</v>
      </c>
      <c r="BJ50" s="854">
        <v>26016605</v>
      </c>
      <c r="BK50" s="855">
        <v>19512454</v>
      </c>
      <c r="BL50" s="212"/>
      <c r="BM50" s="212"/>
      <c r="BN50" s="254"/>
      <c r="BP50" s="98"/>
      <c r="BQ50" s="240">
        <f t="shared" si="13"/>
        <v>0</v>
      </c>
      <c r="BR50" s="241" t="str">
        <f t="shared" si="14"/>
        <v>Avance insuficiente</v>
      </c>
      <c r="BS50" s="243"/>
      <c r="BT50" s="243"/>
      <c r="BU50" s="243"/>
      <c r="BV50" s="80" t="str">
        <f t="shared" si="15"/>
        <v>Terminado</v>
      </c>
      <c r="BW50" s="81"/>
      <c r="BX50" s="81"/>
      <c r="BY50" s="81"/>
      <c r="BZ50" s="81"/>
      <c r="CA50" s="81"/>
    </row>
    <row r="51" spans="2:79" ht="50.25" customHeight="1">
      <c r="B51" s="102" t="s">
        <v>544</v>
      </c>
      <c r="C51" s="233" t="s">
        <v>599</v>
      </c>
      <c r="D51" s="67" t="s">
        <v>254</v>
      </c>
      <c r="E51" s="67" t="s">
        <v>2369</v>
      </c>
      <c r="F51" s="67" t="s">
        <v>83</v>
      </c>
      <c r="G51" s="261">
        <v>1</v>
      </c>
      <c r="H51" s="488" t="s">
        <v>600</v>
      </c>
      <c r="I51" s="497" t="s">
        <v>85</v>
      </c>
      <c r="J51" s="497" t="s">
        <v>153</v>
      </c>
      <c r="K51" s="40" t="s">
        <v>2371</v>
      </c>
      <c r="L51" s="40" t="s">
        <v>602</v>
      </c>
      <c r="M51" s="103">
        <v>45931</v>
      </c>
      <c r="N51" s="237" t="s">
        <v>156</v>
      </c>
      <c r="O51" s="261">
        <v>0</v>
      </c>
      <c r="P51" s="261">
        <v>0</v>
      </c>
      <c r="Q51" s="261">
        <v>0</v>
      </c>
      <c r="R51" s="261">
        <v>1</v>
      </c>
      <c r="S51" s="236" t="s">
        <v>108</v>
      </c>
      <c r="T51" s="239">
        <v>152726369</v>
      </c>
      <c r="U51" s="332" t="s">
        <v>157</v>
      </c>
      <c r="V51" s="308" t="s">
        <v>266</v>
      </c>
      <c r="W51" s="341">
        <v>34164045</v>
      </c>
      <c r="X51" s="236" t="s">
        <v>550</v>
      </c>
      <c r="Y51" s="236" t="s">
        <v>91</v>
      </c>
      <c r="Z51" s="236" t="s">
        <v>603</v>
      </c>
      <c r="AA51" s="40" t="s">
        <v>91</v>
      </c>
      <c r="AC51" s="113"/>
      <c r="AD51" s="240" t="str">
        <f t="shared" si="16"/>
        <v>No Aplica</v>
      </c>
      <c r="AE51" s="241" t="str">
        <f t="shared" si="21"/>
        <v>No reporta avance en el periodo</v>
      </c>
      <c r="AF51" s="145" t="s">
        <v>552</v>
      </c>
      <c r="AG51" s="145" t="s">
        <v>91</v>
      </c>
      <c r="AH51" s="242" t="s">
        <v>91</v>
      </c>
      <c r="AI51" s="80" t="str">
        <f t="shared" si="28"/>
        <v>Sin iniciar</v>
      </c>
      <c r="AJ51" s="155">
        <v>0</v>
      </c>
      <c r="AK51" s="158">
        <v>0</v>
      </c>
      <c r="AL51" s="160">
        <v>34164045</v>
      </c>
      <c r="AM51" s="161">
        <v>32250000</v>
      </c>
      <c r="AN51" s="161">
        <v>3550000</v>
      </c>
      <c r="AP51" s="98"/>
      <c r="AQ51" s="77" t="str">
        <f t="shared" si="0"/>
        <v>No Aplica</v>
      </c>
      <c r="AR51" s="78" t="str">
        <f t="shared" si="30"/>
        <v>No reporta avance en el periodo</v>
      </c>
      <c r="AS51" s="228" t="s">
        <v>552</v>
      </c>
      <c r="AT51" s="228" t="s">
        <v>91</v>
      </c>
      <c r="AU51" s="228" t="s">
        <v>91</v>
      </c>
      <c r="AV51" s="80" t="str">
        <f t="shared" si="22"/>
        <v>Sin iniciar</v>
      </c>
      <c r="AW51" s="330">
        <v>0</v>
      </c>
      <c r="AX51" s="330">
        <v>0</v>
      </c>
      <c r="AY51" s="403">
        <v>34164045</v>
      </c>
      <c r="AZ51" s="404">
        <v>32543421</v>
      </c>
      <c r="BA51" s="405">
        <v>12553187</v>
      </c>
      <c r="BC51" s="628"/>
      <c r="BD51" s="833" t="str">
        <f t="shared" si="29"/>
        <v>No Aplica</v>
      </c>
      <c r="BE51" s="604" t="str">
        <f t="shared" si="24"/>
        <v>No reporta avance en el periodo</v>
      </c>
      <c r="BF51" s="616" t="s">
        <v>552</v>
      </c>
      <c r="BG51" s="616" t="s">
        <v>91</v>
      </c>
      <c r="BH51" s="616" t="s">
        <v>91</v>
      </c>
      <c r="BI51" s="834" t="str">
        <f t="shared" si="9"/>
        <v>Sin iniciar</v>
      </c>
      <c r="BJ51" s="853">
        <v>0</v>
      </c>
      <c r="BK51" s="837">
        <v>0</v>
      </c>
      <c r="BL51" s="837">
        <v>0</v>
      </c>
      <c r="BM51" s="837">
        <v>0</v>
      </c>
      <c r="BN51" s="837">
        <v>0</v>
      </c>
      <c r="BP51" s="98"/>
      <c r="BQ51" s="240" t="str">
        <f t="shared" si="13"/>
        <v>No Aplica</v>
      </c>
      <c r="BR51" s="241" t="str">
        <f t="shared" si="14"/>
        <v>No reporta avance en el periodo</v>
      </c>
      <c r="BS51" s="243"/>
      <c r="BT51" s="243"/>
      <c r="BU51" s="243"/>
      <c r="BV51" s="80" t="str">
        <f t="shared" si="15"/>
        <v>Sin iniciar</v>
      </c>
      <c r="BW51" s="81"/>
      <c r="BX51" s="81"/>
      <c r="BY51" s="81"/>
      <c r="BZ51" s="81"/>
      <c r="CA51" s="81"/>
    </row>
    <row r="52" spans="2:79" ht="50.25" customHeight="1">
      <c r="B52" s="102" t="s">
        <v>544</v>
      </c>
      <c r="C52" s="233" t="s">
        <v>606</v>
      </c>
      <c r="D52" s="67" t="s">
        <v>254</v>
      </c>
      <c r="E52" s="67" t="s">
        <v>2369</v>
      </c>
      <c r="F52" s="67" t="s">
        <v>83</v>
      </c>
      <c r="G52" s="261">
        <v>1</v>
      </c>
      <c r="H52" s="488" t="s">
        <v>607</v>
      </c>
      <c r="I52" s="497" t="s">
        <v>85</v>
      </c>
      <c r="J52" s="497" t="s">
        <v>153</v>
      </c>
      <c r="K52" s="40" t="s">
        <v>608</v>
      </c>
      <c r="L52" s="40" t="s">
        <v>609</v>
      </c>
      <c r="M52" s="103">
        <v>45931</v>
      </c>
      <c r="N52" s="237" t="s">
        <v>156</v>
      </c>
      <c r="O52" s="261">
        <v>0</v>
      </c>
      <c r="P52" s="261">
        <v>0</v>
      </c>
      <c r="Q52" s="261">
        <v>0</v>
      </c>
      <c r="R52" s="261">
        <v>1</v>
      </c>
      <c r="S52" s="236" t="s">
        <v>108</v>
      </c>
      <c r="T52" s="239">
        <v>152726369</v>
      </c>
      <c r="U52" s="332" t="s">
        <v>157</v>
      </c>
      <c r="V52" s="308" t="s">
        <v>266</v>
      </c>
      <c r="W52" s="341">
        <v>34164045</v>
      </c>
      <c r="X52" s="236" t="s">
        <v>550</v>
      </c>
      <c r="Y52" s="236" t="s">
        <v>91</v>
      </c>
      <c r="Z52" s="236" t="s">
        <v>603</v>
      </c>
      <c r="AA52" s="40" t="s">
        <v>91</v>
      </c>
      <c r="AC52" s="113"/>
      <c r="AD52" s="240" t="str">
        <f t="shared" si="16"/>
        <v>No Aplica</v>
      </c>
      <c r="AE52" s="241" t="str">
        <f t="shared" si="21"/>
        <v>No reporta avance en el periodo</v>
      </c>
      <c r="AF52" s="145" t="s">
        <v>552</v>
      </c>
      <c r="AG52" s="145" t="s">
        <v>91</v>
      </c>
      <c r="AH52" s="242" t="s">
        <v>91</v>
      </c>
      <c r="AI52" s="80" t="str">
        <f t="shared" si="28"/>
        <v>Sin iniciar</v>
      </c>
      <c r="AJ52" s="155">
        <v>0</v>
      </c>
      <c r="AK52" s="158">
        <v>0</v>
      </c>
      <c r="AL52" s="160">
        <v>34164045</v>
      </c>
      <c r="AM52" s="161">
        <v>32250000</v>
      </c>
      <c r="AN52" s="161">
        <v>3550000</v>
      </c>
      <c r="AP52" s="98"/>
      <c r="AQ52" s="77" t="str">
        <f t="shared" si="0"/>
        <v>No Aplica</v>
      </c>
      <c r="AR52" s="78" t="str">
        <f t="shared" si="30"/>
        <v>No reporta avance en el periodo</v>
      </c>
      <c r="AS52" s="228" t="s">
        <v>552</v>
      </c>
      <c r="AT52" s="228" t="s">
        <v>91</v>
      </c>
      <c r="AU52" s="228" t="s">
        <v>91</v>
      </c>
      <c r="AV52" s="80" t="str">
        <f t="shared" si="22"/>
        <v>Sin iniciar</v>
      </c>
      <c r="AW52" s="330">
        <v>0</v>
      </c>
      <c r="AX52" s="330">
        <v>0</v>
      </c>
      <c r="AY52" s="403">
        <v>34164045</v>
      </c>
      <c r="AZ52" s="404">
        <v>32543421</v>
      </c>
      <c r="BA52" s="405">
        <v>12553187</v>
      </c>
      <c r="BC52" s="628"/>
      <c r="BD52" s="833" t="str">
        <f t="shared" si="29"/>
        <v>No Aplica</v>
      </c>
      <c r="BE52" s="604" t="str">
        <f t="shared" si="24"/>
        <v>No reporta avance en el periodo</v>
      </c>
      <c r="BF52" s="616" t="s">
        <v>552</v>
      </c>
      <c r="BG52" s="616" t="s">
        <v>91</v>
      </c>
      <c r="BH52" s="616" t="s">
        <v>91</v>
      </c>
      <c r="BI52" s="834" t="str">
        <f t="shared" si="9"/>
        <v>Sin iniciar</v>
      </c>
      <c r="BJ52" s="853">
        <v>0</v>
      </c>
      <c r="BK52" s="837">
        <v>0</v>
      </c>
      <c r="BL52" s="837">
        <v>0</v>
      </c>
      <c r="BM52" s="837">
        <v>0</v>
      </c>
      <c r="BN52" s="837">
        <v>0</v>
      </c>
      <c r="BP52" s="98"/>
      <c r="BQ52" s="240" t="str">
        <f t="shared" si="13"/>
        <v>No Aplica</v>
      </c>
      <c r="BR52" s="241" t="str">
        <f t="shared" si="14"/>
        <v>No reporta avance en el periodo</v>
      </c>
      <c r="BS52" s="243"/>
      <c r="BT52" s="243"/>
      <c r="BU52" s="243"/>
      <c r="BV52" s="80" t="str">
        <f t="shared" si="15"/>
        <v>Sin iniciar</v>
      </c>
      <c r="BW52" s="81"/>
      <c r="BX52" s="81"/>
      <c r="BY52" s="81"/>
      <c r="BZ52" s="81"/>
      <c r="CA52" s="81"/>
    </row>
    <row r="53" spans="2:79" ht="50.25" customHeight="1">
      <c r="B53" s="336" t="s">
        <v>612</v>
      </c>
      <c r="C53" s="233" t="s">
        <v>613</v>
      </c>
      <c r="D53" s="391" t="s">
        <v>254</v>
      </c>
      <c r="E53" s="391" t="s">
        <v>304</v>
      </c>
      <c r="F53" s="391" t="s">
        <v>83</v>
      </c>
      <c r="G53" s="252">
        <v>0.95</v>
      </c>
      <c r="H53" s="490" t="s">
        <v>614</v>
      </c>
      <c r="I53" s="503" t="s">
        <v>85</v>
      </c>
      <c r="J53" s="503" t="s">
        <v>86</v>
      </c>
      <c r="K53" s="395" t="s">
        <v>615</v>
      </c>
      <c r="L53" s="395" t="s">
        <v>616</v>
      </c>
      <c r="M53" s="394">
        <v>45839</v>
      </c>
      <c r="N53" s="249" t="s">
        <v>308</v>
      </c>
      <c r="O53" s="252">
        <v>0</v>
      </c>
      <c r="P53" s="252">
        <v>0.95</v>
      </c>
      <c r="Q53" s="252">
        <v>0</v>
      </c>
      <c r="R53" s="252">
        <v>0</v>
      </c>
      <c r="S53" s="236" t="s">
        <v>108</v>
      </c>
      <c r="T53" s="239">
        <v>391698847</v>
      </c>
      <c r="U53" s="332" t="s">
        <v>157</v>
      </c>
      <c r="V53" s="308" t="s">
        <v>158</v>
      </c>
      <c r="W53" s="341">
        <v>257648400</v>
      </c>
      <c r="X53" s="236" t="s">
        <v>617</v>
      </c>
      <c r="Y53" s="236" t="s">
        <v>91</v>
      </c>
      <c r="Z53" s="236" t="s">
        <v>160</v>
      </c>
      <c r="AA53" s="40" t="s">
        <v>91</v>
      </c>
      <c r="AC53" s="140"/>
      <c r="AD53" s="262" t="str">
        <f t="shared" si="16"/>
        <v>No Aplica</v>
      </c>
      <c r="AE53" s="263" t="str">
        <f t="shared" si="21"/>
        <v>No reporta avance en el periodo</v>
      </c>
      <c r="AF53" s="376" t="s">
        <v>618</v>
      </c>
      <c r="AG53" s="376" t="s">
        <v>91</v>
      </c>
      <c r="AH53" s="264" t="s">
        <v>91</v>
      </c>
      <c r="AI53" s="141" t="str">
        <f t="shared" si="28"/>
        <v>Sin iniciar</v>
      </c>
      <c r="AJ53" s="265">
        <v>391698847</v>
      </c>
      <c r="AK53" s="162">
        <f>+AJ53/4</f>
        <v>97924711.75</v>
      </c>
      <c r="AL53" s="172">
        <v>257648400</v>
      </c>
      <c r="AM53" s="172">
        <v>172976639.33000001</v>
      </c>
      <c r="AN53" s="172">
        <v>20048833.170000002</v>
      </c>
      <c r="AP53" s="486">
        <v>0.94299999999999995</v>
      </c>
      <c r="AQ53" s="77">
        <f>+IF(P53=0,"No Aplica",IF(AP53/P53&gt;=95%,100%,AC53/P53))</f>
        <v>1</v>
      </c>
      <c r="AR53" s="78" t="str">
        <f>IF(ISTEXT(AQ53),"No reporta avance en el periodo",IF(AQ53&lt;=69%,"Avance insuficiente",IF(AQ53&gt;95%,"Avance satisfactorio",IF(AQ53&gt;70%,"Avance suficiente",IF(AQ53&lt;94%,"Avance suficiente",0)))))</f>
        <v>Avance satisfactorio</v>
      </c>
      <c r="AS53" s="79" t="s">
        <v>619</v>
      </c>
      <c r="AT53" s="79" t="s">
        <v>620</v>
      </c>
      <c r="AU53" s="188" t="s">
        <v>91</v>
      </c>
      <c r="AV53" s="80" t="str">
        <f t="shared" si="22"/>
        <v>En gestión</v>
      </c>
      <c r="AW53" s="142">
        <v>391698847</v>
      </c>
      <c r="AX53" s="230">
        <f>+AW53/2</f>
        <v>195849423.5</v>
      </c>
      <c r="AY53" s="403">
        <v>257648400</v>
      </c>
      <c r="AZ53" s="404">
        <v>174094166</v>
      </c>
      <c r="BA53" s="405">
        <v>65214639</v>
      </c>
      <c r="BC53" s="628">
        <v>0.93</v>
      </c>
      <c r="BD53" s="833" t="str">
        <f t="shared" si="29"/>
        <v>No Aplica</v>
      </c>
      <c r="BE53" s="604" t="str">
        <f t="shared" si="24"/>
        <v>No reporta avance en el periodo</v>
      </c>
      <c r="BF53" s="145" t="s">
        <v>622</v>
      </c>
      <c r="BG53" s="145" t="s">
        <v>91</v>
      </c>
      <c r="BH53" s="145" t="s">
        <v>91</v>
      </c>
      <c r="BI53" s="834" t="s">
        <v>621</v>
      </c>
      <c r="BJ53" s="142">
        <v>391698847</v>
      </c>
      <c r="BK53" s="142">
        <v>391698847</v>
      </c>
      <c r="BL53" s="837">
        <v>0</v>
      </c>
      <c r="BM53" s="837">
        <v>0</v>
      </c>
      <c r="BN53" s="837">
        <v>0</v>
      </c>
      <c r="BP53" s="98"/>
      <c r="BQ53" s="240" t="e">
        <f t="shared" si="13"/>
        <v>#DIV/0!</v>
      </c>
      <c r="BR53" s="241" t="e">
        <f t="shared" si="14"/>
        <v>#DIV/0!</v>
      </c>
      <c r="BS53" s="243"/>
      <c r="BT53" s="243"/>
      <c r="BU53" s="243"/>
      <c r="BV53" s="80" t="str">
        <f t="shared" si="15"/>
        <v>En gestión</v>
      </c>
      <c r="BW53" s="81"/>
      <c r="BX53" s="81"/>
      <c r="BY53" s="81"/>
      <c r="BZ53" s="81"/>
      <c r="CA53" s="81"/>
    </row>
    <row r="54" spans="2:79" ht="50.25" customHeight="1">
      <c r="B54" s="336" t="s">
        <v>612</v>
      </c>
      <c r="C54" s="233" t="s">
        <v>623</v>
      </c>
      <c r="D54" s="391" t="s">
        <v>254</v>
      </c>
      <c r="E54" s="391" t="s">
        <v>304</v>
      </c>
      <c r="F54" s="391" t="s">
        <v>83</v>
      </c>
      <c r="G54" s="252">
        <v>0.95</v>
      </c>
      <c r="H54" s="490" t="s">
        <v>624</v>
      </c>
      <c r="I54" s="503" t="s">
        <v>258</v>
      </c>
      <c r="J54" s="503" t="s">
        <v>86</v>
      </c>
      <c r="K54" s="395" t="s">
        <v>625</v>
      </c>
      <c r="L54" s="395" t="s">
        <v>626</v>
      </c>
      <c r="M54" s="394">
        <v>45689</v>
      </c>
      <c r="N54" s="249" t="s">
        <v>156</v>
      </c>
      <c r="O54" s="252">
        <v>0.4</v>
      </c>
      <c r="P54" s="252">
        <v>0.55000000000000004</v>
      </c>
      <c r="Q54" s="252">
        <v>0.7</v>
      </c>
      <c r="R54" s="252">
        <v>0.95</v>
      </c>
      <c r="S54" s="236" t="s">
        <v>108</v>
      </c>
      <c r="T54" s="239">
        <v>115777318</v>
      </c>
      <c r="U54" s="332" t="s">
        <v>157</v>
      </c>
      <c r="V54" s="308" t="s">
        <v>158</v>
      </c>
      <c r="W54" s="341">
        <v>207648400</v>
      </c>
      <c r="X54" s="236" t="s">
        <v>617</v>
      </c>
      <c r="Y54" s="236" t="s">
        <v>91</v>
      </c>
      <c r="Z54" s="236" t="s">
        <v>627</v>
      </c>
      <c r="AA54" s="40" t="s">
        <v>91</v>
      </c>
      <c r="AC54" s="112">
        <v>0.49</v>
      </c>
      <c r="AD54" s="240">
        <f t="shared" ref="AD54:AD85" si="31">+IF(O54=0,"No Aplica",IF(AC54/O54&gt;=100%,100%,AC54/O54))</f>
        <v>1</v>
      </c>
      <c r="AE54" s="241" t="str">
        <f t="shared" ref="AE54:AE60" si="32">IF(ISTEXT(AD54),"No reporta avance en el periodo",IF(AD54&lt;=69%,"Avance insuficiente",IF(AD54&gt;95%,"Avance satisfactorio",IF(AD54&gt;70%,"Avance suficiente",IF(AD54&lt;94%,"Avance suficiente",0)))))</f>
        <v>Avance satisfactorio</v>
      </c>
      <c r="AF54" s="242" t="s">
        <v>628</v>
      </c>
      <c r="AG54" s="145" t="s">
        <v>629</v>
      </c>
      <c r="AH54" s="242" t="s">
        <v>91</v>
      </c>
      <c r="AI54" s="80" t="s">
        <v>98</v>
      </c>
      <c r="AJ54" s="239">
        <v>115777318</v>
      </c>
      <c r="AK54" s="158">
        <f t="shared" ref="AK54:AK60" si="33">+AJ54/4</f>
        <v>28944329.5</v>
      </c>
      <c r="AL54" s="172">
        <v>207648400</v>
      </c>
      <c r="AM54" s="172">
        <v>172976639.33000001</v>
      </c>
      <c r="AN54" s="172">
        <v>20048833.170000002</v>
      </c>
      <c r="AP54" s="98">
        <v>0.66</v>
      </c>
      <c r="AQ54" s="77">
        <f>+IF(P54=0,"No Aplica",IF(AP54/P54&gt;=100%,100%,AC54/P54))</f>
        <v>1</v>
      </c>
      <c r="AR54" s="78" t="str">
        <f t="shared" ref="AR54:AR60" si="34">IF(ISTEXT(AQ54),"No reporta avance en el periodo",IF(AQ54&lt;=69%,"Avance insuficiente",IF(AQ54&gt;95%,"Avance satisfactorio",IF(AQ54&gt;70%,"Avance suficiente",IF(AQ54&lt;94%,"Avance suficiente",0)))))</f>
        <v>Avance satisfactorio</v>
      </c>
      <c r="AS54" s="128" t="s">
        <v>630</v>
      </c>
      <c r="AT54" s="128" t="s">
        <v>631</v>
      </c>
      <c r="AU54" s="79" t="s">
        <v>91</v>
      </c>
      <c r="AV54" s="80" t="s">
        <v>98</v>
      </c>
      <c r="AW54" s="142">
        <v>115777318</v>
      </c>
      <c r="AX54" s="413">
        <f>+AW54/2</f>
        <v>57888659</v>
      </c>
      <c r="AY54" s="403">
        <v>207648400</v>
      </c>
      <c r="AZ54" s="404">
        <v>174094166</v>
      </c>
      <c r="BA54" s="405">
        <v>65214639</v>
      </c>
      <c r="BC54" s="144">
        <v>0.78</v>
      </c>
      <c r="BD54" s="833">
        <f t="shared" si="29"/>
        <v>1</v>
      </c>
      <c r="BE54" s="604" t="str">
        <f t="shared" si="24"/>
        <v>Avance satisfactorio</v>
      </c>
      <c r="BF54" s="680" t="s">
        <v>632</v>
      </c>
      <c r="BG54" s="680" t="s">
        <v>633</v>
      </c>
      <c r="BH54" s="145" t="s">
        <v>91</v>
      </c>
      <c r="BI54" s="834" t="str">
        <f t="shared" si="9"/>
        <v>En gestión</v>
      </c>
      <c r="BJ54" s="105">
        <v>115777318</v>
      </c>
      <c r="BK54" s="264">
        <f t="shared" ref="BK54:BK60" si="35">+(BJ54/4)*3</f>
        <v>86832988.5</v>
      </c>
      <c r="BL54" s="848"/>
      <c r="BM54" s="848"/>
      <c r="BN54" s="242"/>
      <c r="BP54" s="98"/>
      <c r="BQ54" s="240">
        <f t="shared" si="13"/>
        <v>0.70000000000000007</v>
      </c>
      <c r="BR54" s="241" t="str">
        <f t="shared" si="14"/>
        <v>Avance suficiente</v>
      </c>
      <c r="BS54" s="243"/>
      <c r="BT54" s="243"/>
      <c r="BU54" s="243"/>
      <c r="BV54" s="80" t="str">
        <f t="shared" si="15"/>
        <v>En gestión</v>
      </c>
      <c r="BW54" s="81"/>
      <c r="BX54" s="81"/>
      <c r="BY54" s="81"/>
      <c r="BZ54" s="81"/>
      <c r="CA54" s="81"/>
    </row>
    <row r="55" spans="2:79" ht="50.25" customHeight="1">
      <c r="B55" s="336" t="s">
        <v>612</v>
      </c>
      <c r="C55" s="233" t="s">
        <v>636</v>
      </c>
      <c r="D55" s="391" t="s">
        <v>254</v>
      </c>
      <c r="E55" s="391" t="s">
        <v>304</v>
      </c>
      <c r="F55" s="391" t="s">
        <v>83</v>
      </c>
      <c r="G55" s="252">
        <v>0.85</v>
      </c>
      <c r="H55" s="490" t="s">
        <v>637</v>
      </c>
      <c r="I55" s="503" t="s">
        <v>258</v>
      </c>
      <c r="J55" s="503" t="s">
        <v>86</v>
      </c>
      <c r="K55" s="395" t="s">
        <v>638</v>
      </c>
      <c r="L55" s="395" t="s">
        <v>626</v>
      </c>
      <c r="M55" s="394">
        <v>45689</v>
      </c>
      <c r="N55" s="249" t="s">
        <v>156</v>
      </c>
      <c r="O55" s="252">
        <v>0.25</v>
      </c>
      <c r="P55" s="252">
        <v>0.45</v>
      </c>
      <c r="Q55" s="252">
        <v>0.6</v>
      </c>
      <c r="R55" s="252">
        <v>0.85</v>
      </c>
      <c r="S55" s="236" t="s">
        <v>108</v>
      </c>
      <c r="T55" s="239">
        <v>115777318</v>
      </c>
      <c r="U55" s="332" t="s">
        <v>157</v>
      </c>
      <c r="V55" s="308" t="s">
        <v>158</v>
      </c>
      <c r="W55" s="341">
        <v>207648400</v>
      </c>
      <c r="X55" s="236" t="s">
        <v>617</v>
      </c>
      <c r="Y55" s="236" t="s">
        <v>91</v>
      </c>
      <c r="Z55" s="236" t="s">
        <v>627</v>
      </c>
      <c r="AA55" s="40" t="s">
        <v>91</v>
      </c>
      <c r="AC55" s="112">
        <v>0.31</v>
      </c>
      <c r="AD55" s="240">
        <f t="shared" si="31"/>
        <v>1</v>
      </c>
      <c r="AE55" s="241" t="str">
        <f t="shared" si="32"/>
        <v>Avance satisfactorio</v>
      </c>
      <c r="AF55" s="242" t="s">
        <v>639</v>
      </c>
      <c r="AG55" s="145" t="s">
        <v>629</v>
      </c>
      <c r="AH55" s="242" t="s">
        <v>91</v>
      </c>
      <c r="AI55" s="80" t="s">
        <v>98</v>
      </c>
      <c r="AJ55" s="239">
        <v>115777318</v>
      </c>
      <c r="AK55" s="158">
        <f t="shared" si="33"/>
        <v>28944329.5</v>
      </c>
      <c r="AL55" s="172">
        <v>207648400</v>
      </c>
      <c r="AM55" s="172">
        <v>172976639.33000001</v>
      </c>
      <c r="AN55" s="172">
        <v>20048833.170000002</v>
      </c>
      <c r="AP55" s="98">
        <v>0.6</v>
      </c>
      <c r="AQ55" s="77">
        <f>+IF(P55=0,"No Aplica",IF(AP55/P55&gt;=100%,100%,AC55/P55))</f>
        <v>1</v>
      </c>
      <c r="AR55" s="78" t="str">
        <f t="shared" si="34"/>
        <v>Avance satisfactorio</v>
      </c>
      <c r="AS55" s="114" t="s">
        <v>640</v>
      </c>
      <c r="AT55" s="128" t="s">
        <v>631</v>
      </c>
      <c r="AU55" s="79" t="s">
        <v>91</v>
      </c>
      <c r="AV55" s="80" t="s">
        <v>98</v>
      </c>
      <c r="AW55" s="142">
        <v>115777318</v>
      </c>
      <c r="AX55" s="142">
        <f>+AW55/2</f>
        <v>57888659</v>
      </c>
      <c r="AY55" s="403">
        <v>207648400</v>
      </c>
      <c r="AZ55" s="404">
        <v>174094166</v>
      </c>
      <c r="BA55" s="405">
        <v>65214639</v>
      </c>
      <c r="BC55" s="144">
        <v>0.84</v>
      </c>
      <c r="BD55" s="833">
        <f t="shared" si="29"/>
        <v>1</v>
      </c>
      <c r="BE55" s="604" t="str">
        <f t="shared" si="24"/>
        <v>Avance satisfactorio</v>
      </c>
      <c r="BF55" s="680" t="s">
        <v>641</v>
      </c>
      <c r="BG55" s="680" t="s">
        <v>642</v>
      </c>
      <c r="BH55" s="145" t="s">
        <v>91</v>
      </c>
      <c r="BI55" s="834" t="str">
        <f t="shared" si="9"/>
        <v>En gestión</v>
      </c>
      <c r="BJ55" s="105">
        <v>115777318</v>
      </c>
      <c r="BK55" s="264">
        <f t="shared" si="35"/>
        <v>86832988.5</v>
      </c>
      <c r="BL55" s="848"/>
      <c r="BM55" s="848"/>
      <c r="BN55" s="242"/>
      <c r="BP55" s="98"/>
      <c r="BQ55" s="240">
        <f t="shared" si="13"/>
        <v>0.51666666666666672</v>
      </c>
      <c r="BR55" s="241" t="str">
        <f t="shared" si="14"/>
        <v>Avance insuficiente</v>
      </c>
      <c r="BS55" s="243"/>
      <c r="BT55" s="243"/>
      <c r="BU55" s="243"/>
      <c r="BV55" s="80" t="str">
        <f t="shared" si="15"/>
        <v>En gestión</v>
      </c>
      <c r="BW55" s="81"/>
      <c r="BX55" s="81"/>
      <c r="BY55" s="81"/>
      <c r="BZ55" s="81"/>
      <c r="CA55" s="81"/>
    </row>
    <row r="56" spans="2:79" ht="50.25" customHeight="1">
      <c r="B56" s="336" t="s">
        <v>612</v>
      </c>
      <c r="C56" s="233" t="s">
        <v>644</v>
      </c>
      <c r="D56" s="391" t="s">
        <v>254</v>
      </c>
      <c r="E56" s="391" t="s">
        <v>304</v>
      </c>
      <c r="F56" s="391" t="s">
        <v>83</v>
      </c>
      <c r="G56" s="252">
        <v>1</v>
      </c>
      <c r="H56" s="490" t="s">
        <v>645</v>
      </c>
      <c r="I56" s="503" t="s">
        <v>85</v>
      </c>
      <c r="J56" s="503" t="s">
        <v>86</v>
      </c>
      <c r="K56" s="395" t="s">
        <v>646</v>
      </c>
      <c r="L56" s="395" t="s">
        <v>647</v>
      </c>
      <c r="M56" s="394">
        <v>45689</v>
      </c>
      <c r="N56" s="249" t="s">
        <v>156</v>
      </c>
      <c r="O56" s="252">
        <v>0.05</v>
      </c>
      <c r="P56" s="252">
        <v>0.6</v>
      </c>
      <c r="Q56" s="252">
        <v>0.8</v>
      </c>
      <c r="R56" s="252">
        <v>1</v>
      </c>
      <c r="S56" s="236" t="s">
        <v>108</v>
      </c>
      <c r="T56" s="239">
        <v>11050445</v>
      </c>
      <c r="U56" s="332" t="s">
        <v>157</v>
      </c>
      <c r="V56" s="308" t="s">
        <v>158</v>
      </c>
      <c r="W56" s="341">
        <v>207648400</v>
      </c>
      <c r="X56" s="236" t="s">
        <v>617</v>
      </c>
      <c r="Y56" s="236" t="s">
        <v>312</v>
      </c>
      <c r="Z56" s="236" t="s">
        <v>160</v>
      </c>
      <c r="AA56" s="40" t="s">
        <v>91</v>
      </c>
      <c r="AC56" s="112">
        <v>0.05</v>
      </c>
      <c r="AD56" s="240">
        <f t="shared" si="31"/>
        <v>1</v>
      </c>
      <c r="AE56" s="241" t="str">
        <f t="shared" si="32"/>
        <v>Avance satisfactorio</v>
      </c>
      <c r="AF56" s="242" t="s">
        <v>648</v>
      </c>
      <c r="AG56" s="145" t="s">
        <v>649</v>
      </c>
      <c r="AH56" s="242" t="s">
        <v>91</v>
      </c>
      <c r="AI56" s="80" t="s">
        <v>98</v>
      </c>
      <c r="AJ56" s="239">
        <v>11050445</v>
      </c>
      <c r="AK56" s="158">
        <f t="shared" si="33"/>
        <v>2762611.25</v>
      </c>
      <c r="AL56" s="172">
        <v>207648400</v>
      </c>
      <c r="AM56" s="172">
        <v>172976639.33000001</v>
      </c>
      <c r="AN56" s="172">
        <v>20048833.170000002</v>
      </c>
      <c r="AP56" s="98">
        <v>0.8</v>
      </c>
      <c r="AQ56" s="77">
        <f>+IF(P56=0,"No Aplica",IF(AP56/P56&gt;=100%,100%,AC56/P56))</f>
        <v>1</v>
      </c>
      <c r="AR56" s="78" t="str">
        <f t="shared" si="34"/>
        <v>Avance satisfactorio</v>
      </c>
      <c r="AS56" s="79" t="s">
        <v>2372</v>
      </c>
      <c r="AT56" s="225" t="s">
        <v>2373</v>
      </c>
      <c r="AU56" s="79" t="s">
        <v>91</v>
      </c>
      <c r="AV56" s="80" t="s">
        <v>98</v>
      </c>
      <c r="AW56" s="142">
        <v>11050445</v>
      </c>
      <c r="AX56" s="142">
        <f>+AW56/2</f>
        <v>5525222.5</v>
      </c>
      <c r="AY56" s="403">
        <v>207648400</v>
      </c>
      <c r="AZ56" s="404">
        <v>174094166</v>
      </c>
      <c r="BA56" s="405">
        <v>65214639</v>
      </c>
      <c r="BC56" s="144">
        <v>0.8</v>
      </c>
      <c r="BD56" s="833">
        <f t="shared" si="29"/>
        <v>1</v>
      </c>
      <c r="BE56" s="604" t="str">
        <f t="shared" si="24"/>
        <v>Avance satisfactorio</v>
      </c>
      <c r="BF56" s="145" t="s">
        <v>652</v>
      </c>
      <c r="BG56" s="145" t="s">
        <v>653</v>
      </c>
      <c r="BH56" s="145" t="s">
        <v>91</v>
      </c>
      <c r="BI56" s="834" t="str">
        <f t="shared" si="9"/>
        <v>En gestión</v>
      </c>
      <c r="BJ56" s="105">
        <v>11050445</v>
      </c>
      <c r="BK56" s="264">
        <f t="shared" si="35"/>
        <v>8287833.75</v>
      </c>
      <c r="BL56" s="848"/>
      <c r="BM56" s="848"/>
      <c r="BN56" s="242"/>
      <c r="BP56" s="98"/>
      <c r="BQ56" s="240">
        <f t="shared" si="13"/>
        <v>6.25E-2</v>
      </c>
      <c r="BR56" s="241" t="str">
        <f t="shared" si="14"/>
        <v>Avance insuficiente</v>
      </c>
      <c r="BS56" s="243"/>
      <c r="BT56" s="243"/>
      <c r="BU56" s="243"/>
      <c r="BV56" s="80" t="str">
        <f t="shared" si="15"/>
        <v>En gestión</v>
      </c>
      <c r="BW56" s="81"/>
      <c r="BX56" s="81"/>
      <c r="BY56" s="81"/>
      <c r="BZ56" s="81"/>
      <c r="CA56" s="81"/>
    </row>
    <row r="57" spans="2:79" ht="50.25" customHeight="1">
      <c r="B57" s="336" t="s">
        <v>612</v>
      </c>
      <c r="C57" s="233" t="s">
        <v>656</v>
      </c>
      <c r="D57" s="391" t="s">
        <v>254</v>
      </c>
      <c r="E57" s="391" t="s">
        <v>304</v>
      </c>
      <c r="F57" s="391" t="s">
        <v>83</v>
      </c>
      <c r="G57" s="252">
        <v>1</v>
      </c>
      <c r="H57" s="490" t="s">
        <v>657</v>
      </c>
      <c r="I57" s="503" t="s">
        <v>85</v>
      </c>
      <c r="J57" s="503" t="s">
        <v>86</v>
      </c>
      <c r="K57" s="395" t="s">
        <v>658</v>
      </c>
      <c r="L57" s="395" t="s">
        <v>659</v>
      </c>
      <c r="M57" s="394">
        <v>45689</v>
      </c>
      <c r="N57" s="249" t="s">
        <v>156</v>
      </c>
      <c r="O57" s="252">
        <v>0.1</v>
      </c>
      <c r="P57" s="252">
        <v>0.3</v>
      </c>
      <c r="Q57" s="252">
        <v>0.8</v>
      </c>
      <c r="R57" s="252">
        <v>1</v>
      </c>
      <c r="S57" s="236" t="s">
        <v>108</v>
      </c>
      <c r="T57" s="239">
        <v>385933087</v>
      </c>
      <c r="U57" s="332" t="s">
        <v>157</v>
      </c>
      <c r="V57" s="308" t="s">
        <v>665</v>
      </c>
      <c r="W57" s="341">
        <v>75992222</v>
      </c>
      <c r="X57" s="236" t="s">
        <v>159</v>
      </c>
      <c r="Y57" s="236" t="s">
        <v>91</v>
      </c>
      <c r="Z57" s="236" t="s">
        <v>93</v>
      </c>
      <c r="AA57" s="40" t="s">
        <v>91</v>
      </c>
      <c r="AC57" s="112">
        <v>0.1</v>
      </c>
      <c r="AD57" s="240">
        <f t="shared" si="31"/>
        <v>1</v>
      </c>
      <c r="AE57" s="241" t="str">
        <f t="shared" si="32"/>
        <v>Avance satisfactorio</v>
      </c>
      <c r="AF57" s="242" t="s">
        <v>2374</v>
      </c>
      <c r="AG57" s="145" t="s">
        <v>661</v>
      </c>
      <c r="AH57" s="242" t="s">
        <v>91</v>
      </c>
      <c r="AI57" s="80" t="s">
        <v>98</v>
      </c>
      <c r="AJ57" s="239">
        <v>385933087</v>
      </c>
      <c r="AK57" s="155">
        <f t="shared" si="33"/>
        <v>96483271.75</v>
      </c>
      <c r="AL57" s="343">
        <v>75992222</v>
      </c>
      <c r="AM57" s="343">
        <v>70695265.890000001</v>
      </c>
      <c r="AN57" s="343">
        <v>5403708.2199999997</v>
      </c>
      <c r="AP57" s="98">
        <v>0.33</v>
      </c>
      <c r="AQ57" s="77">
        <f>+IF(P57=0,"No Aplica",IF(AP57/P57&gt;=100%,100%,AC57/P57))</f>
        <v>1</v>
      </c>
      <c r="AR57" s="78" t="str">
        <f t="shared" si="34"/>
        <v>Avance satisfactorio</v>
      </c>
      <c r="AS57" s="79" t="s">
        <v>2375</v>
      </c>
      <c r="AT57" s="224"/>
      <c r="AU57" s="114" t="s">
        <v>91</v>
      </c>
      <c r="AV57" s="80" t="s">
        <v>98</v>
      </c>
      <c r="AW57" s="142">
        <v>385933087</v>
      </c>
      <c r="AX57" s="142">
        <f>+AW57/3</f>
        <v>128644362.33333333</v>
      </c>
      <c r="AY57" s="403">
        <v>75992222</v>
      </c>
      <c r="AZ57" s="404">
        <v>57115217</v>
      </c>
      <c r="BA57" s="405">
        <v>27929783</v>
      </c>
      <c r="BC57" s="144">
        <v>0.8</v>
      </c>
      <c r="BD57" s="833">
        <f t="shared" si="29"/>
        <v>1</v>
      </c>
      <c r="BE57" s="604" t="str">
        <f t="shared" si="24"/>
        <v>Avance satisfactorio</v>
      </c>
      <c r="BF57" s="145" t="s">
        <v>663</v>
      </c>
      <c r="BG57" s="616" t="s">
        <v>661</v>
      </c>
      <c r="BH57" s="145" t="s">
        <v>91</v>
      </c>
      <c r="BI57" s="834" t="str">
        <f t="shared" si="9"/>
        <v>En gestión</v>
      </c>
      <c r="BJ57" s="105">
        <v>385933087</v>
      </c>
      <c r="BK57" s="264">
        <f t="shared" si="35"/>
        <v>289449815.25</v>
      </c>
      <c r="BL57" s="442"/>
      <c r="BM57" s="443"/>
      <c r="BN57" s="444"/>
      <c r="BP57" s="98"/>
      <c r="BQ57" s="240">
        <f t="shared" si="13"/>
        <v>0.125</v>
      </c>
      <c r="BR57" s="241" t="str">
        <f t="shared" si="14"/>
        <v>Avance insuficiente</v>
      </c>
      <c r="BS57" s="243"/>
      <c r="BT57" s="243"/>
      <c r="BU57" s="243"/>
      <c r="BV57" s="80" t="str">
        <f t="shared" si="15"/>
        <v>En gestión</v>
      </c>
      <c r="BW57" s="81"/>
      <c r="BX57" s="81"/>
      <c r="BY57" s="81"/>
      <c r="BZ57" s="81"/>
      <c r="CA57" s="81"/>
    </row>
    <row r="58" spans="2:79" ht="50.25" customHeight="1">
      <c r="B58" s="336" t="s">
        <v>612</v>
      </c>
      <c r="C58" s="233" t="s">
        <v>666</v>
      </c>
      <c r="D58" s="391" t="s">
        <v>254</v>
      </c>
      <c r="E58" s="391" t="s">
        <v>667</v>
      </c>
      <c r="F58" s="391" t="s">
        <v>83</v>
      </c>
      <c r="G58" s="252">
        <v>1</v>
      </c>
      <c r="H58" s="490" t="s">
        <v>668</v>
      </c>
      <c r="I58" s="503" t="s">
        <v>85</v>
      </c>
      <c r="J58" s="503" t="s">
        <v>86</v>
      </c>
      <c r="K58" s="395" t="s">
        <v>669</v>
      </c>
      <c r="L58" s="395" t="s">
        <v>670</v>
      </c>
      <c r="M58" s="394">
        <v>45689</v>
      </c>
      <c r="N58" s="249" t="s">
        <v>156</v>
      </c>
      <c r="O58" s="252">
        <v>0.2</v>
      </c>
      <c r="P58" s="252">
        <v>0.5</v>
      </c>
      <c r="Q58" s="252">
        <v>0.8</v>
      </c>
      <c r="R58" s="252">
        <v>1</v>
      </c>
      <c r="S58" s="236" t="s">
        <v>108</v>
      </c>
      <c r="T58" s="239">
        <v>92772745</v>
      </c>
      <c r="U58" s="332" t="s">
        <v>157</v>
      </c>
      <c r="V58" s="308" t="s">
        <v>266</v>
      </c>
      <c r="W58" s="341">
        <v>215738400</v>
      </c>
      <c r="X58" s="236" t="s">
        <v>159</v>
      </c>
      <c r="Y58" s="236" t="s">
        <v>671</v>
      </c>
      <c r="Z58" s="236" t="s">
        <v>551</v>
      </c>
      <c r="AA58" s="40" t="s">
        <v>94</v>
      </c>
      <c r="AC58" s="112">
        <v>0.2</v>
      </c>
      <c r="AD58" s="240">
        <f t="shared" si="31"/>
        <v>1</v>
      </c>
      <c r="AE58" s="241" t="str">
        <f t="shared" si="32"/>
        <v>Avance satisfactorio</v>
      </c>
      <c r="AF58" s="242" t="s">
        <v>672</v>
      </c>
      <c r="AG58" s="145" t="s">
        <v>673</v>
      </c>
      <c r="AH58" s="242" t="s">
        <v>91</v>
      </c>
      <c r="AI58" s="80" t="s">
        <v>98</v>
      </c>
      <c r="AJ58" s="239">
        <v>92772745</v>
      </c>
      <c r="AK58" s="155">
        <f t="shared" si="33"/>
        <v>23193186.25</v>
      </c>
      <c r="AL58" s="344">
        <v>215738400</v>
      </c>
      <c r="AM58" s="344">
        <v>187530000.33000001</v>
      </c>
      <c r="AN58" s="344">
        <v>15079999.67</v>
      </c>
      <c r="AP58" s="98">
        <v>0.5</v>
      </c>
      <c r="AQ58" s="77">
        <f>+IF(P58=0,"No Aplica",IF(AP58/P58&gt;=100%,100%,AC58/P58))</f>
        <v>1</v>
      </c>
      <c r="AR58" s="78" t="str">
        <f t="shared" si="34"/>
        <v>Avance satisfactorio</v>
      </c>
      <c r="AS58" s="79" t="s">
        <v>674</v>
      </c>
      <c r="AT58" s="79" t="s">
        <v>675</v>
      </c>
      <c r="AU58" s="114" t="s">
        <v>91</v>
      </c>
      <c r="AV58" s="80" t="s">
        <v>98</v>
      </c>
      <c r="AW58" s="142">
        <v>92772745</v>
      </c>
      <c r="AX58" s="406">
        <f>+AW58/3</f>
        <v>30924248.333333332</v>
      </c>
      <c r="AY58" s="403">
        <v>215738400</v>
      </c>
      <c r="AZ58" s="404">
        <v>197293674</v>
      </c>
      <c r="BA58" s="405">
        <v>68452333</v>
      </c>
      <c r="BC58" s="144">
        <v>0.8</v>
      </c>
      <c r="BD58" s="833">
        <f t="shared" si="29"/>
        <v>1</v>
      </c>
      <c r="BE58" s="604" t="str">
        <f t="shared" si="24"/>
        <v>Avance satisfactorio</v>
      </c>
      <c r="BF58" s="145" t="s">
        <v>676</v>
      </c>
      <c r="BG58" s="145" t="s">
        <v>677</v>
      </c>
      <c r="BH58" s="145" t="s">
        <v>91</v>
      </c>
      <c r="BI58" s="834" t="str">
        <f t="shared" si="9"/>
        <v>En gestión</v>
      </c>
      <c r="BJ58" s="105">
        <v>92772745</v>
      </c>
      <c r="BK58" s="264">
        <f t="shared" si="35"/>
        <v>69579558.75</v>
      </c>
      <c r="BL58" s="848"/>
      <c r="BM58" s="848"/>
      <c r="BN58" s="242"/>
      <c r="BP58" s="98"/>
      <c r="BQ58" s="240">
        <f t="shared" si="13"/>
        <v>0.25</v>
      </c>
      <c r="BR58" s="241" t="str">
        <f t="shared" si="14"/>
        <v>Avance insuficiente</v>
      </c>
      <c r="BS58" s="243"/>
      <c r="BT58" s="243"/>
      <c r="BU58" s="243"/>
      <c r="BV58" s="80" t="str">
        <f t="shared" si="15"/>
        <v>En gestión</v>
      </c>
      <c r="BW58" s="81"/>
      <c r="BX58" s="81"/>
      <c r="BY58" s="81"/>
      <c r="BZ58" s="81"/>
      <c r="CA58" s="81"/>
    </row>
    <row r="59" spans="2:79" ht="50.25" customHeight="1">
      <c r="B59" s="336" t="s">
        <v>612</v>
      </c>
      <c r="C59" s="233" t="s">
        <v>679</v>
      </c>
      <c r="D59" s="391" t="s">
        <v>254</v>
      </c>
      <c r="E59" s="391" t="s">
        <v>304</v>
      </c>
      <c r="F59" s="391" t="s">
        <v>256</v>
      </c>
      <c r="G59" s="252">
        <v>1</v>
      </c>
      <c r="H59" s="490" t="s">
        <v>680</v>
      </c>
      <c r="I59" s="503" t="s">
        <v>85</v>
      </c>
      <c r="J59" s="503" t="s">
        <v>86</v>
      </c>
      <c r="K59" s="395" t="s">
        <v>681</v>
      </c>
      <c r="L59" s="395" t="s">
        <v>682</v>
      </c>
      <c r="M59" s="394">
        <v>45689</v>
      </c>
      <c r="N59" s="249" t="s">
        <v>683</v>
      </c>
      <c r="O59" s="252">
        <v>0.3</v>
      </c>
      <c r="P59" s="252">
        <v>1</v>
      </c>
      <c r="Q59" s="261">
        <v>0</v>
      </c>
      <c r="R59" s="261">
        <v>0</v>
      </c>
      <c r="S59" s="236" t="s">
        <v>108</v>
      </c>
      <c r="T59" s="239">
        <v>56017682</v>
      </c>
      <c r="U59" s="332" t="s">
        <v>157</v>
      </c>
      <c r="V59" s="308" t="s">
        <v>665</v>
      </c>
      <c r="W59" s="341">
        <v>75992222</v>
      </c>
      <c r="X59" s="236" t="s">
        <v>159</v>
      </c>
      <c r="Y59" s="236" t="s">
        <v>91</v>
      </c>
      <c r="Z59" s="236" t="s">
        <v>93</v>
      </c>
      <c r="AA59" s="40" t="s">
        <v>91</v>
      </c>
      <c r="AC59" s="112">
        <v>0.3</v>
      </c>
      <c r="AD59" s="240">
        <f t="shared" si="31"/>
        <v>1</v>
      </c>
      <c r="AE59" s="241" t="str">
        <f t="shared" si="32"/>
        <v>Avance satisfactorio</v>
      </c>
      <c r="AF59" s="145" t="s">
        <v>684</v>
      </c>
      <c r="AG59" s="145" t="s">
        <v>685</v>
      </c>
      <c r="AH59" s="242" t="s">
        <v>91</v>
      </c>
      <c r="AI59" s="80" t="s">
        <v>98</v>
      </c>
      <c r="AJ59" s="239">
        <v>56017682</v>
      </c>
      <c r="AK59" s="158">
        <f t="shared" si="33"/>
        <v>14004420.5</v>
      </c>
      <c r="AL59" s="359">
        <v>75992222</v>
      </c>
      <c r="AM59" s="359">
        <v>70695265.890000001</v>
      </c>
      <c r="AN59" s="371">
        <v>5403708.2199999997</v>
      </c>
      <c r="AP59" s="98">
        <v>0.93</v>
      </c>
      <c r="AQ59" s="77">
        <f>+IF(P59=0,"No Aplica",IF(AP59/P59&gt;=100%,100%,AP59/P59))</f>
        <v>0.93</v>
      </c>
      <c r="AR59" s="78" t="str">
        <f t="shared" si="34"/>
        <v>Avance suficiente</v>
      </c>
      <c r="AS59" s="79" t="s">
        <v>687</v>
      </c>
      <c r="AT59" s="79" t="s">
        <v>688</v>
      </c>
      <c r="AU59" s="79" t="s">
        <v>689</v>
      </c>
      <c r="AV59" s="80" t="s">
        <v>98</v>
      </c>
      <c r="AW59" s="142">
        <v>56017682</v>
      </c>
      <c r="AX59" s="406">
        <f>+AW59/3</f>
        <v>18672560.666666668</v>
      </c>
      <c r="AY59" s="403">
        <v>75992222</v>
      </c>
      <c r="AZ59" s="404">
        <v>57115217</v>
      </c>
      <c r="BA59" s="405">
        <v>27929783</v>
      </c>
      <c r="BC59" s="144">
        <v>0.93</v>
      </c>
      <c r="BD59" s="833">
        <v>0.93</v>
      </c>
      <c r="BE59" s="604" t="s">
        <v>686</v>
      </c>
      <c r="BF59" s="145" t="s">
        <v>690</v>
      </c>
      <c r="BG59" s="616" t="s">
        <v>691</v>
      </c>
      <c r="BH59" s="479" t="s">
        <v>689</v>
      </c>
      <c r="BI59" s="834" t="str">
        <f t="shared" si="9"/>
        <v>En gestión</v>
      </c>
      <c r="BJ59" s="105">
        <v>56017682</v>
      </c>
      <c r="BK59" s="264">
        <f t="shared" si="35"/>
        <v>42013261.5</v>
      </c>
      <c r="BL59" s="848"/>
      <c r="BM59" s="848"/>
      <c r="BN59" s="242"/>
      <c r="BP59" s="98"/>
      <c r="BQ59" s="240" t="e">
        <f t="shared" si="13"/>
        <v>#DIV/0!</v>
      </c>
      <c r="BR59" s="241" t="e">
        <f t="shared" si="14"/>
        <v>#DIV/0!</v>
      </c>
      <c r="BS59" s="243"/>
      <c r="BT59" s="243"/>
      <c r="BU59" s="243"/>
      <c r="BV59" s="80" t="str">
        <f t="shared" si="15"/>
        <v>En gestión</v>
      </c>
      <c r="BW59" s="81"/>
      <c r="BX59" s="81"/>
      <c r="BY59" s="81"/>
      <c r="BZ59" s="81"/>
      <c r="CA59" s="81"/>
    </row>
    <row r="60" spans="2:79" ht="50.25" customHeight="1">
      <c r="B60" s="336" t="s">
        <v>612</v>
      </c>
      <c r="C60" s="233" t="s">
        <v>692</v>
      </c>
      <c r="D60" s="391" t="s">
        <v>254</v>
      </c>
      <c r="E60" s="391" t="s">
        <v>304</v>
      </c>
      <c r="F60" s="391" t="s">
        <v>83</v>
      </c>
      <c r="G60" s="252">
        <v>0.5</v>
      </c>
      <c r="H60" s="490" t="s">
        <v>693</v>
      </c>
      <c r="I60" s="503" t="s">
        <v>85</v>
      </c>
      <c r="J60" s="503" t="s">
        <v>86</v>
      </c>
      <c r="K60" s="395" t="s">
        <v>694</v>
      </c>
      <c r="L60" s="395" t="s">
        <v>695</v>
      </c>
      <c r="M60" s="394">
        <v>45689</v>
      </c>
      <c r="N60" s="249" t="s">
        <v>156</v>
      </c>
      <c r="O60" s="252">
        <v>0.1</v>
      </c>
      <c r="P60" s="252">
        <v>0.2</v>
      </c>
      <c r="Q60" s="252">
        <v>0.3</v>
      </c>
      <c r="R60" s="252">
        <v>0.5</v>
      </c>
      <c r="S60" s="236" t="s">
        <v>108</v>
      </c>
      <c r="T60" s="239">
        <v>56017682</v>
      </c>
      <c r="U60" s="332" t="s">
        <v>157</v>
      </c>
      <c r="V60" s="308" t="s">
        <v>665</v>
      </c>
      <c r="W60" s="341">
        <v>75992222</v>
      </c>
      <c r="X60" s="236" t="s">
        <v>159</v>
      </c>
      <c r="Y60" s="236" t="s">
        <v>91</v>
      </c>
      <c r="Z60" s="236" t="s">
        <v>93</v>
      </c>
      <c r="AA60" s="40" t="s">
        <v>91</v>
      </c>
      <c r="AC60" s="112">
        <v>0.1</v>
      </c>
      <c r="AD60" s="240">
        <f t="shared" si="31"/>
        <v>1</v>
      </c>
      <c r="AE60" s="241" t="str">
        <f t="shared" si="32"/>
        <v>Avance satisfactorio</v>
      </c>
      <c r="AF60" s="145" t="s">
        <v>696</v>
      </c>
      <c r="AG60" s="145" t="s">
        <v>685</v>
      </c>
      <c r="AH60" s="242" t="s">
        <v>91</v>
      </c>
      <c r="AI60" s="80" t="s">
        <v>98</v>
      </c>
      <c r="AJ60" s="239">
        <v>56017682</v>
      </c>
      <c r="AK60" s="158">
        <f t="shared" si="33"/>
        <v>14004420.5</v>
      </c>
      <c r="AL60" s="359">
        <v>75992222</v>
      </c>
      <c r="AM60" s="359">
        <v>70695265.890000001</v>
      </c>
      <c r="AN60" s="371">
        <v>5403708.2199999997</v>
      </c>
      <c r="AP60" s="98">
        <v>0.3</v>
      </c>
      <c r="AQ60" s="77">
        <f t="shared" ref="AQ60:AQ67" si="36">+IF(P60=0,"No Aplica",IF(AP60/P60&gt;=100%,100%,AC60/P60))</f>
        <v>1</v>
      </c>
      <c r="AR60" s="78" t="str">
        <f t="shared" si="34"/>
        <v>Avance satisfactorio</v>
      </c>
      <c r="AS60" s="79" t="s">
        <v>2376</v>
      </c>
      <c r="AT60" s="79" t="s">
        <v>688</v>
      </c>
      <c r="AU60" s="79" t="s">
        <v>91</v>
      </c>
      <c r="AV60" s="80" t="s">
        <v>98</v>
      </c>
      <c r="AW60" s="142">
        <v>56017682</v>
      </c>
      <c r="AX60" s="406">
        <f>+AW60/3</f>
        <v>18672560.666666668</v>
      </c>
      <c r="AY60" s="403">
        <v>75992222</v>
      </c>
      <c r="AZ60" s="404">
        <v>57115217</v>
      </c>
      <c r="BA60" s="405">
        <v>27929783</v>
      </c>
      <c r="BC60" s="144">
        <v>0.34</v>
      </c>
      <c r="BD60" s="833">
        <f t="shared" si="29"/>
        <v>1</v>
      </c>
      <c r="BE60" s="604" t="str">
        <f t="shared" si="24"/>
        <v>Avance satisfactorio</v>
      </c>
      <c r="BF60" s="616" t="s">
        <v>696</v>
      </c>
      <c r="BG60" s="616" t="s">
        <v>691</v>
      </c>
      <c r="BH60" s="145" t="s">
        <v>91</v>
      </c>
      <c r="BI60" s="834" t="str">
        <f t="shared" si="9"/>
        <v>En gestión</v>
      </c>
      <c r="BJ60" s="105">
        <v>56017682</v>
      </c>
      <c r="BK60" s="264">
        <f t="shared" si="35"/>
        <v>42013261.5</v>
      </c>
      <c r="BL60" s="848"/>
      <c r="BM60" s="848"/>
      <c r="BN60" s="242"/>
      <c r="BP60" s="98"/>
      <c r="BQ60" s="240">
        <f t="shared" si="13"/>
        <v>0.33333333333333337</v>
      </c>
      <c r="BR60" s="241" t="str">
        <f t="shared" si="14"/>
        <v>Avance insuficiente</v>
      </c>
      <c r="BS60" s="243"/>
      <c r="BT60" s="243"/>
      <c r="BU60" s="243"/>
      <c r="BV60" s="80" t="str">
        <f t="shared" si="15"/>
        <v>En gestión</v>
      </c>
      <c r="BW60" s="81"/>
      <c r="BX60" s="81"/>
      <c r="BY60" s="81"/>
      <c r="BZ60" s="81"/>
      <c r="CA60" s="81"/>
    </row>
    <row r="61" spans="2:79" ht="50.25" customHeight="1">
      <c r="B61" s="102" t="s">
        <v>699</v>
      </c>
      <c r="C61" s="233" t="s">
        <v>700</v>
      </c>
      <c r="D61" s="67" t="s">
        <v>150</v>
      </c>
      <c r="E61" s="67" t="s">
        <v>701</v>
      </c>
      <c r="F61" s="67" t="s">
        <v>83</v>
      </c>
      <c r="G61" s="252">
        <v>1</v>
      </c>
      <c r="H61" s="488" t="s">
        <v>702</v>
      </c>
      <c r="I61" s="497" t="s">
        <v>85</v>
      </c>
      <c r="J61" s="497" t="s">
        <v>86</v>
      </c>
      <c r="K61" s="40" t="s">
        <v>292</v>
      </c>
      <c r="L61" s="40" t="s">
        <v>703</v>
      </c>
      <c r="M61" s="103" t="s">
        <v>704</v>
      </c>
      <c r="N61" s="237" t="s">
        <v>156</v>
      </c>
      <c r="O61" s="252">
        <v>0.25</v>
      </c>
      <c r="P61" s="252">
        <v>0.5</v>
      </c>
      <c r="Q61" s="252">
        <v>0.75</v>
      </c>
      <c r="R61" s="252">
        <v>1</v>
      </c>
      <c r="S61" s="236" t="s">
        <v>108</v>
      </c>
      <c r="T61" s="239">
        <v>159143831</v>
      </c>
      <c r="U61" s="332" t="s">
        <v>705</v>
      </c>
      <c r="V61" s="308" t="s">
        <v>706</v>
      </c>
      <c r="W61" s="341">
        <v>257954502</v>
      </c>
      <c r="X61" s="236" t="s">
        <v>230</v>
      </c>
      <c r="Y61" s="236" t="s">
        <v>91</v>
      </c>
      <c r="Z61" s="236" t="s">
        <v>707</v>
      </c>
      <c r="AA61" s="40" t="s">
        <v>91</v>
      </c>
      <c r="AC61" s="112">
        <f>(25/100)</f>
        <v>0.25</v>
      </c>
      <c r="AD61" s="240">
        <f t="shared" si="31"/>
        <v>1</v>
      </c>
      <c r="AE61" s="241" t="str">
        <f>IF(ISTEXT(AD61),"No reporta avance en el periodo",IF(AD61&lt;=69%,"Avance insuficiente",IF(AD61&gt;95%,"Avance satisfactorio",IF(AD61&gt;70%,"Avance suficiente",IF(AD61&lt;94%,"Avance suficiente",0)))))</f>
        <v>Avance satisfactorio</v>
      </c>
      <c r="AF61" s="377" t="s">
        <v>2377</v>
      </c>
      <c r="AG61" s="377" t="s">
        <v>709</v>
      </c>
      <c r="AH61" s="242" t="s">
        <v>91</v>
      </c>
      <c r="AI61" s="80" t="s">
        <v>98</v>
      </c>
      <c r="AJ61" s="155">
        <v>39785957</v>
      </c>
      <c r="AK61" s="155">
        <v>39785957</v>
      </c>
      <c r="AL61" s="157">
        <v>257954502</v>
      </c>
      <c r="AM61" s="157">
        <v>165411666.66999999</v>
      </c>
      <c r="AN61" s="155">
        <v>6049444.4400000004</v>
      </c>
      <c r="AP61" s="112">
        <f>(50/100)</f>
        <v>0.5</v>
      </c>
      <c r="AQ61" s="77">
        <f t="shared" si="36"/>
        <v>1</v>
      </c>
      <c r="AR61" s="78" t="str">
        <f>IF(ISTEXT(AQ61),"No reporta avance en el periodo",IF(AQ61&lt;=69%,"Avance insuficiente",IF(AQ61&gt;95%,"Avance satisfactorio",IF(AQ61&gt;70%,"Avance suficiente",IF(AQ61&lt;94%,"Avance suficiente",0)))))</f>
        <v>Avance satisfactorio</v>
      </c>
      <c r="AS61" s="221" t="s">
        <v>2378</v>
      </c>
      <c r="AT61" s="221" t="s">
        <v>2379</v>
      </c>
      <c r="AU61" s="114" t="s">
        <v>91</v>
      </c>
      <c r="AV61" s="80" t="s">
        <v>98</v>
      </c>
      <c r="AW61" s="330">
        <v>159143831</v>
      </c>
      <c r="AX61" s="330">
        <v>79571915</v>
      </c>
      <c r="AY61" s="403">
        <v>257954502</v>
      </c>
      <c r="AZ61" s="404">
        <v>233175989</v>
      </c>
      <c r="BA61" s="405">
        <v>51395989</v>
      </c>
      <c r="BC61" s="144">
        <f>75/100</f>
        <v>0.75</v>
      </c>
      <c r="BD61" s="833">
        <f t="shared" si="29"/>
        <v>1</v>
      </c>
      <c r="BE61" s="604" t="str">
        <f t="shared" si="24"/>
        <v>Avance satisfactorio</v>
      </c>
      <c r="BF61" s="683" t="s">
        <v>712</v>
      </c>
      <c r="BG61" s="145" t="s">
        <v>713</v>
      </c>
      <c r="BH61" s="145" t="s">
        <v>91</v>
      </c>
      <c r="BI61" s="834" t="str">
        <f t="shared" si="9"/>
        <v>En gestión</v>
      </c>
      <c r="BJ61" s="406">
        <v>159143830</v>
      </c>
      <c r="BK61" s="838">
        <v>119357873</v>
      </c>
      <c r="BL61" s="848">
        <v>74142500</v>
      </c>
      <c r="BM61" s="848">
        <v>74142500</v>
      </c>
      <c r="BN61" s="848">
        <v>61256666.659999996</v>
      </c>
      <c r="BP61" s="98"/>
      <c r="BQ61" s="240">
        <f t="shared" si="13"/>
        <v>0.33333333333333331</v>
      </c>
      <c r="BR61" s="241" t="str">
        <f t="shared" si="14"/>
        <v>Avance insuficiente</v>
      </c>
      <c r="BS61" s="243"/>
      <c r="BT61" s="243"/>
      <c r="BU61" s="243"/>
      <c r="BV61" s="80" t="str">
        <f t="shared" si="15"/>
        <v>En gestión</v>
      </c>
      <c r="BW61" s="81"/>
      <c r="BX61" s="81"/>
      <c r="BY61" s="81"/>
      <c r="BZ61" s="81"/>
      <c r="CA61" s="81"/>
    </row>
    <row r="62" spans="2:79" ht="50.25" customHeight="1">
      <c r="B62" s="102" t="s">
        <v>699</v>
      </c>
      <c r="C62" s="233" t="s">
        <v>716</v>
      </c>
      <c r="D62" s="67" t="s">
        <v>150</v>
      </c>
      <c r="E62" s="67" t="s">
        <v>701</v>
      </c>
      <c r="F62" s="67" t="s">
        <v>83</v>
      </c>
      <c r="G62" s="252">
        <v>1</v>
      </c>
      <c r="H62" s="488" t="s">
        <v>717</v>
      </c>
      <c r="I62" s="497" t="s">
        <v>85</v>
      </c>
      <c r="J62" s="497" t="s">
        <v>86</v>
      </c>
      <c r="K62" s="40" t="s">
        <v>292</v>
      </c>
      <c r="L62" s="40" t="s">
        <v>718</v>
      </c>
      <c r="M62" s="103" t="s">
        <v>704</v>
      </c>
      <c r="N62" s="237" t="s">
        <v>156</v>
      </c>
      <c r="O62" s="252">
        <v>0.25</v>
      </c>
      <c r="P62" s="252">
        <v>0.5</v>
      </c>
      <c r="Q62" s="252">
        <v>0.75</v>
      </c>
      <c r="R62" s="252">
        <v>1</v>
      </c>
      <c r="S62" s="236" t="s">
        <v>108</v>
      </c>
      <c r="T62" s="239">
        <v>252838777</v>
      </c>
      <c r="U62" s="332" t="s">
        <v>705</v>
      </c>
      <c r="V62" s="308" t="s">
        <v>706</v>
      </c>
      <c r="W62" s="341">
        <v>257954502</v>
      </c>
      <c r="X62" s="236" t="s">
        <v>230</v>
      </c>
      <c r="Y62" s="236" t="s">
        <v>91</v>
      </c>
      <c r="Z62" s="236" t="s">
        <v>707</v>
      </c>
      <c r="AA62" s="40" t="s">
        <v>91</v>
      </c>
      <c r="AC62" s="112">
        <f>(25/100)</f>
        <v>0.25</v>
      </c>
      <c r="AD62" s="240">
        <f t="shared" si="31"/>
        <v>1</v>
      </c>
      <c r="AE62" s="241" t="str">
        <f t="shared" ref="AE62:AE67" si="37">IF(ISTEXT(AD62),"No reporta avance en el periodo",IF(AD62&lt;=69%,"Avance insuficiente",IF(AD62&gt;95%,"Avance satisfactorio",IF(AD62&gt;70%,"Avance suficiente",IF(AD62&lt;94%,"Avance suficiente",0)))))</f>
        <v>Avance satisfactorio</v>
      </c>
      <c r="AF62" s="377" t="s">
        <v>719</v>
      </c>
      <c r="AG62" s="377" t="s">
        <v>720</v>
      </c>
      <c r="AH62" s="242" t="s">
        <v>91</v>
      </c>
      <c r="AI62" s="80" t="s">
        <v>98</v>
      </c>
      <c r="AJ62" s="155">
        <v>63209694</v>
      </c>
      <c r="AK62" s="155">
        <v>63209694</v>
      </c>
      <c r="AL62" s="155">
        <v>257954502</v>
      </c>
      <c r="AM62" s="155">
        <v>165411666.66999999</v>
      </c>
      <c r="AN62" s="155">
        <v>6049444.4400000004</v>
      </c>
      <c r="AP62" s="112">
        <f>(50/100)</f>
        <v>0.5</v>
      </c>
      <c r="AQ62" s="77">
        <f t="shared" si="36"/>
        <v>1</v>
      </c>
      <c r="AR62" s="78" t="str">
        <f t="shared" ref="AR62:AR67" si="38">IF(ISTEXT(AQ62),"No reporta avance en el periodo",IF(AQ62&lt;=69%,"Avance insuficiente",IF(AQ62&gt;95%,"Avance satisfactorio",IF(AQ62&gt;70%,"Avance suficiente",IF(AQ62&lt;94%,"Avance suficiente",0)))))</f>
        <v>Avance satisfactorio</v>
      </c>
      <c r="AS62" s="221" t="s">
        <v>2380</v>
      </c>
      <c r="AT62" s="221" t="s">
        <v>2381</v>
      </c>
      <c r="AU62" s="114" t="s">
        <v>91</v>
      </c>
      <c r="AV62" s="80" t="s">
        <v>98</v>
      </c>
      <c r="AW62" s="330">
        <v>126419388.59999999</v>
      </c>
      <c r="AX62" s="330">
        <v>126419388.59999999</v>
      </c>
      <c r="AY62" s="403">
        <v>257954502</v>
      </c>
      <c r="AZ62" s="404">
        <v>233175989</v>
      </c>
      <c r="BA62" s="405">
        <v>51395989</v>
      </c>
      <c r="BC62" s="144">
        <f>75/100</f>
        <v>0.75</v>
      </c>
      <c r="BD62" s="833">
        <f t="shared" si="29"/>
        <v>1</v>
      </c>
      <c r="BE62" s="604" t="str">
        <f t="shared" si="24"/>
        <v>Avance satisfactorio</v>
      </c>
      <c r="BF62" s="145" t="s">
        <v>723</v>
      </c>
      <c r="BG62" s="145" t="s">
        <v>724</v>
      </c>
      <c r="BH62" s="145" t="s">
        <v>91</v>
      </c>
      <c r="BI62" s="834" t="str">
        <f t="shared" si="9"/>
        <v>En gestión</v>
      </c>
      <c r="BJ62" s="406">
        <v>252838777</v>
      </c>
      <c r="BK62" s="838">
        <v>189629082</v>
      </c>
      <c r="BL62" s="848">
        <v>284437500</v>
      </c>
      <c r="BM62" s="848">
        <v>284437500</v>
      </c>
      <c r="BN62" s="848">
        <v>150116666.66999999</v>
      </c>
      <c r="BP62" s="98"/>
      <c r="BQ62" s="240">
        <f t="shared" si="13"/>
        <v>0.33333333333333331</v>
      </c>
      <c r="BR62" s="241" t="str">
        <f t="shared" si="14"/>
        <v>Avance insuficiente</v>
      </c>
      <c r="BS62" s="243"/>
      <c r="BT62" s="243"/>
      <c r="BU62" s="243"/>
      <c r="BV62" s="80" t="str">
        <f t="shared" si="15"/>
        <v>En gestión</v>
      </c>
      <c r="BW62" s="81"/>
      <c r="BX62" s="81"/>
      <c r="BY62" s="81"/>
      <c r="BZ62" s="81"/>
      <c r="CA62" s="81"/>
    </row>
    <row r="63" spans="2:79" ht="50.25" customHeight="1">
      <c r="B63" s="102" t="s">
        <v>699</v>
      </c>
      <c r="C63" s="233" t="s">
        <v>727</v>
      </c>
      <c r="D63" s="67" t="s">
        <v>150</v>
      </c>
      <c r="E63" s="67" t="s">
        <v>728</v>
      </c>
      <c r="F63" s="67" t="s">
        <v>83</v>
      </c>
      <c r="G63" s="252">
        <v>1</v>
      </c>
      <c r="H63" s="488" t="s">
        <v>729</v>
      </c>
      <c r="I63" s="497" t="s">
        <v>85</v>
      </c>
      <c r="J63" s="497" t="s">
        <v>86</v>
      </c>
      <c r="K63" s="40" t="s">
        <v>292</v>
      </c>
      <c r="L63" s="40" t="s">
        <v>730</v>
      </c>
      <c r="M63" s="103" t="s">
        <v>704</v>
      </c>
      <c r="N63" s="237" t="s">
        <v>156</v>
      </c>
      <c r="O63" s="252">
        <v>0.25</v>
      </c>
      <c r="P63" s="252">
        <v>0.5</v>
      </c>
      <c r="Q63" s="252">
        <v>0.75</v>
      </c>
      <c r="R63" s="252">
        <v>1</v>
      </c>
      <c r="S63" s="236" t="s">
        <v>108</v>
      </c>
      <c r="T63" s="239">
        <v>378542904</v>
      </c>
      <c r="U63" s="332" t="s">
        <v>705</v>
      </c>
      <c r="V63" s="308" t="s">
        <v>706</v>
      </c>
      <c r="W63" s="341">
        <v>257954502</v>
      </c>
      <c r="X63" s="236" t="s">
        <v>230</v>
      </c>
      <c r="Y63" s="236" t="s">
        <v>91</v>
      </c>
      <c r="Z63" s="236" t="s">
        <v>707</v>
      </c>
      <c r="AA63" s="40" t="s">
        <v>91</v>
      </c>
      <c r="AC63" s="112">
        <f>25/100</f>
        <v>0.25</v>
      </c>
      <c r="AD63" s="240">
        <f t="shared" si="31"/>
        <v>1</v>
      </c>
      <c r="AE63" s="241" t="str">
        <f t="shared" si="37"/>
        <v>Avance satisfactorio</v>
      </c>
      <c r="AF63" s="377" t="s">
        <v>731</v>
      </c>
      <c r="AG63" s="377" t="s">
        <v>732</v>
      </c>
      <c r="AH63" s="242" t="s">
        <v>91</v>
      </c>
      <c r="AI63" s="80" t="s">
        <v>98</v>
      </c>
      <c r="AJ63" s="155">
        <v>94635726</v>
      </c>
      <c r="AK63" s="155">
        <v>94635726</v>
      </c>
      <c r="AL63" s="155">
        <v>257954502</v>
      </c>
      <c r="AM63" s="155">
        <v>165411666.66999999</v>
      </c>
      <c r="AN63" s="155">
        <v>6049444.4400000004</v>
      </c>
      <c r="AP63" s="112">
        <f>(50/100)</f>
        <v>0.5</v>
      </c>
      <c r="AQ63" s="77">
        <f t="shared" si="36"/>
        <v>1</v>
      </c>
      <c r="AR63" s="78" t="str">
        <f t="shared" si="38"/>
        <v>Avance satisfactorio</v>
      </c>
      <c r="AS63" s="222" t="s">
        <v>2382</v>
      </c>
      <c r="AT63" s="221" t="s">
        <v>2383</v>
      </c>
      <c r="AU63" s="114" t="s">
        <v>91</v>
      </c>
      <c r="AV63" s="80" t="s">
        <v>98</v>
      </c>
      <c r="AW63" s="330">
        <v>189271452</v>
      </c>
      <c r="AX63" s="330">
        <v>189271452</v>
      </c>
      <c r="AY63" s="403">
        <v>257954502</v>
      </c>
      <c r="AZ63" s="404">
        <v>233175989</v>
      </c>
      <c r="BA63" s="405">
        <v>51395989</v>
      </c>
      <c r="BC63" s="144">
        <f>75/100</f>
        <v>0.75</v>
      </c>
      <c r="BD63" s="833">
        <f t="shared" si="29"/>
        <v>1</v>
      </c>
      <c r="BE63" s="604" t="str">
        <f t="shared" si="24"/>
        <v>Avance satisfactorio</v>
      </c>
      <c r="BF63" s="683" t="s">
        <v>735</v>
      </c>
      <c r="BG63" s="145" t="s">
        <v>736</v>
      </c>
      <c r="BH63" s="145" t="s">
        <v>91</v>
      </c>
      <c r="BI63" s="834" t="str">
        <f t="shared" si="9"/>
        <v>En gestión</v>
      </c>
      <c r="BJ63" s="406">
        <v>378542904</v>
      </c>
      <c r="BK63" s="838">
        <v>287907178</v>
      </c>
      <c r="BL63" s="848">
        <v>219455984.41999999</v>
      </c>
      <c r="BM63" s="848">
        <v>219455984.41999999</v>
      </c>
      <c r="BN63" s="848">
        <v>199373968.66</v>
      </c>
      <c r="BP63" s="98"/>
      <c r="BQ63" s="240">
        <f t="shared" si="13"/>
        <v>0.33333333333333331</v>
      </c>
      <c r="BR63" s="241" t="str">
        <f t="shared" si="14"/>
        <v>Avance insuficiente</v>
      </c>
      <c r="BS63" s="243"/>
      <c r="BT63" s="243"/>
      <c r="BU63" s="243"/>
      <c r="BV63" s="80" t="str">
        <f t="shared" si="15"/>
        <v>En gestión</v>
      </c>
      <c r="BW63" s="81"/>
      <c r="BX63" s="81"/>
      <c r="BY63" s="81"/>
      <c r="BZ63" s="81"/>
      <c r="CA63" s="81"/>
    </row>
    <row r="64" spans="2:79" ht="50.25" customHeight="1">
      <c r="B64" s="102" t="s">
        <v>699</v>
      </c>
      <c r="C64" s="233" t="s">
        <v>739</v>
      </c>
      <c r="D64" s="67" t="s">
        <v>150</v>
      </c>
      <c r="E64" s="67" t="s">
        <v>728</v>
      </c>
      <c r="F64" s="67" t="s">
        <v>83</v>
      </c>
      <c r="G64" s="252">
        <v>1</v>
      </c>
      <c r="H64" s="488" t="s">
        <v>740</v>
      </c>
      <c r="I64" s="497" t="s">
        <v>85</v>
      </c>
      <c r="J64" s="497" t="s">
        <v>86</v>
      </c>
      <c r="K64" s="40" t="s">
        <v>292</v>
      </c>
      <c r="L64" s="40" t="s">
        <v>741</v>
      </c>
      <c r="M64" s="103" t="s">
        <v>704</v>
      </c>
      <c r="N64" s="237" t="s">
        <v>156</v>
      </c>
      <c r="O64" s="252">
        <v>0.25</v>
      </c>
      <c r="P64" s="252">
        <v>0.5</v>
      </c>
      <c r="Q64" s="252">
        <v>0.75</v>
      </c>
      <c r="R64" s="252">
        <v>1</v>
      </c>
      <c r="S64" s="236" t="s">
        <v>108</v>
      </c>
      <c r="T64" s="239">
        <v>513618639</v>
      </c>
      <c r="U64" s="332" t="s">
        <v>705</v>
      </c>
      <c r="V64" s="308" t="s">
        <v>742</v>
      </c>
      <c r="W64" s="341">
        <v>492045498</v>
      </c>
      <c r="X64" s="236" t="s">
        <v>230</v>
      </c>
      <c r="Y64" s="236" t="s">
        <v>91</v>
      </c>
      <c r="Z64" s="236" t="s">
        <v>707</v>
      </c>
      <c r="AA64" s="40" t="s">
        <v>91</v>
      </c>
      <c r="AC64" s="112">
        <f>25/100</f>
        <v>0.25</v>
      </c>
      <c r="AD64" s="240">
        <f t="shared" si="31"/>
        <v>1</v>
      </c>
      <c r="AE64" s="241" t="str">
        <f t="shared" si="37"/>
        <v>Avance satisfactorio</v>
      </c>
      <c r="AF64" s="377" t="s">
        <v>743</v>
      </c>
      <c r="AG64" s="377" t="s">
        <v>744</v>
      </c>
      <c r="AH64" s="242" t="s">
        <v>91</v>
      </c>
      <c r="AI64" s="80" t="s">
        <v>98</v>
      </c>
      <c r="AJ64" s="155">
        <v>128404659.75</v>
      </c>
      <c r="AK64" s="155">
        <v>128404659.75</v>
      </c>
      <c r="AL64" s="155">
        <v>492045498</v>
      </c>
      <c r="AM64" s="155">
        <v>412730959.67000002</v>
      </c>
      <c r="AN64" s="155">
        <v>35564870.780000001</v>
      </c>
      <c r="AP64" s="112">
        <f>(50/100)</f>
        <v>0.5</v>
      </c>
      <c r="AQ64" s="77">
        <f t="shared" si="36"/>
        <v>1</v>
      </c>
      <c r="AR64" s="78" t="str">
        <f t="shared" si="38"/>
        <v>Avance satisfactorio</v>
      </c>
      <c r="AS64" s="221" t="s">
        <v>2384</v>
      </c>
      <c r="AT64" s="223" t="s">
        <v>2385</v>
      </c>
      <c r="AU64" s="79" t="s">
        <v>91</v>
      </c>
      <c r="AV64" s="80" t="s">
        <v>98</v>
      </c>
      <c r="AW64" s="330">
        <v>273387619.5</v>
      </c>
      <c r="AX64" s="330">
        <v>273387619.5</v>
      </c>
      <c r="AY64" s="403">
        <v>492045498</v>
      </c>
      <c r="AZ64" s="404">
        <v>439072769</v>
      </c>
      <c r="BA64" s="405">
        <v>154621325</v>
      </c>
      <c r="BC64" s="144">
        <f>75/100</f>
        <v>0.75</v>
      </c>
      <c r="BD64" s="833">
        <f t="shared" si="29"/>
        <v>1</v>
      </c>
      <c r="BE64" s="604" t="str">
        <f t="shared" si="24"/>
        <v>Avance satisfactorio</v>
      </c>
      <c r="BF64" s="683" t="s">
        <v>747</v>
      </c>
      <c r="BG64" s="683" t="s">
        <v>748</v>
      </c>
      <c r="BH64" s="145" t="s">
        <v>91</v>
      </c>
      <c r="BI64" s="834" t="str">
        <f t="shared" si="9"/>
        <v>En gestión</v>
      </c>
      <c r="BJ64" s="406">
        <v>513618639</v>
      </c>
      <c r="BK64" s="838">
        <v>385213977</v>
      </c>
      <c r="BL64" s="848">
        <v>694003370.50999999</v>
      </c>
      <c r="BM64" s="848">
        <v>694003370.50999999</v>
      </c>
      <c r="BN64" s="848">
        <v>511353722.99000001</v>
      </c>
      <c r="BP64" s="98"/>
      <c r="BQ64" s="240">
        <f t="shared" si="13"/>
        <v>0.33333333333333331</v>
      </c>
      <c r="BR64" s="241" t="str">
        <f t="shared" si="14"/>
        <v>Avance insuficiente</v>
      </c>
      <c r="BS64" s="243"/>
      <c r="BT64" s="243"/>
      <c r="BU64" s="243"/>
      <c r="BV64" s="80" t="str">
        <f t="shared" si="15"/>
        <v>En gestión</v>
      </c>
      <c r="BW64" s="81"/>
      <c r="BX64" s="81"/>
      <c r="BY64" s="81"/>
      <c r="BZ64" s="81"/>
      <c r="CA64" s="81"/>
    </row>
    <row r="65" spans="2:79" ht="50.25" customHeight="1">
      <c r="B65" s="102" t="s">
        <v>699</v>
      </c>
      <c r="C65" s="233" t="s">
        <v>751</v>
      </c>
      <c r="D65" s="67" t="s">
        <v>150</v>
      </c>
      <c r="E65" s="67" t="s">
        <v>728</v>
      </c>
      <c r="F65" s="67" t="s">
        <v>83</v>
      </c>
      <c r="G65" s="252">
        <v>1</v>
      </c>
      <c r="H65" s="488" t="s">
        <v>752</v>
      </c>
      <c r="I65" s="497" t="s">
        <v>85</v>
      </c>
      <c r="J65" s="497" t="s">
        <v>86</v>
      </c>
      <c r="K65" s="40" t="s">
        <v>292</v>
      </c>
      <c r="L65" s="40" t="s">
        <v>753</v>
      </c>
      <c r="M65" s="103" t="s">
        <v>704</v>
      </c>
      <c r="N65" s="237" t="s">
        <v>156</v>
      </c>
      <c r="O65" s="252">
        <v>0.25</v>
      </c>
      <c r="P65" s="252">
        <v>0.5</v>
      </c>
      <c r="Q65" s="252">
        <v>0.75</v>
      </c>
      <c r="R65" s="252">
        <v>1</v>
      </c>
      <c r="S65" s="236" t="s">
        <v>108</v>
      </c>
      <c r="T65" s="239">
        <v>432137260</v>
      </c>
      <c r="U65" s="332" t="s">
        <v>705</v>
      </c>
      <c r="V65" s="308" t="s">
        <v>742</v>
      </c>
      <c r="W65" s="341">
        <v>492045498</v>
      </c>
      <c r="X65" s="236" t="s">
        <v>230</v>
      </c>
      <c r="Y65" s="236" t="s">
        <v>91</v>
      </c>
      <c r="Z65" s="236" t="s">
        <v>707</v>
      </c>
      <c r="AA65" s="40" t="s">
        <v>91</v>
      </c>
      <c r="AC65" s="112">
        <f>25/100</f>
        <v>0.25</v>
      </c>
      <c r="AD65" s="240">
        <f t="shared" si="31"/>
        <v>1</v>
      </c>
      <c r="AE65" s="241" t="str">
        <f t="shared" si="37"/>
        <v>Avance satisfactorio</v>
      </c>
      <c r="AF65" s="377" t="s">
        <v>754</v>
      </c>
      <c r="AG65" s="377" t="s">
        <v>755</v>
      </c>
      <c r="AH65" s="242" t="s">
        <v>91</v>
      </c>
      <c r="AI65" s="80" t="s">
        <v>98</v>
      </c>
      <c r="AJ65" s="155">
        <v>108034314</v>
      </c>
      <c r="AK65" s="155">
        <v>108034314</v>
      </c>
      <c r="AL65" s="155">
        <v>492045498</v>
      </c>
      <c r="AM65" s="155">
        <v>412730959.67000002</v>
      </c>
      <c r="AN65" s="155">
        <v>35564870.780000001</v>
      </c>
      <c r="AP65" s="112">
        <f>(50/100)</f>
        <v>0.5</v>
      </c>
      <c r="AQ65" s="77">
        <f t="shared" si="36"/>
        <v>1</v>
      </c>
      <c r="AR65" s="78" t="str">
        <f t="shared" si="38"/>
        <v>Avance satisfactorio</v>
      </c>
      <c r="AS65" s="221" t="s">
        <v>2386</v>
      </c>
      <c r="AT65" s="221" t="s">
        <v>757</v>
      </c>
      <c r="AU65" s="79" t="s">
        <v>91</v>
      </c>
      <c r="AV65" s="80" t="s">
        <v>98</v>
      </c>
      <c r="AW65" s="330">
        <v>199490329.91999999</v>
      </c>
      <c r="AX65" s="330">
        <v>199490329.91999999</v>
      </c>
      <c r="AY65" s="403">
        <v>492045498</v>
      </c>
      <c r="AZ65" s="404">
        <v>439072769</v>
      </c>
      <c r="BA65" s="405">
        <v>154621325</v>
      </c>
      <c r="BC65" s="144">
        <f>75/100</f>
        <v>0.75</v>
      </c>
      <c r="BD65" s="833">
        <f t="shared" si="29"/>
        <v>1</v>
      </c>
      <c r="BE65" s="604" t="str">
        <f t="shared" si="24"/>
        <v>Avance satisfactorio</v>
      </c>
      <c r="BF65" s="683" t="s">
        <v>758</v>
      </c>
      <c r="BG65" s="683" t="s">
        <v>759</v>
      </c>
      <c r="BH65" s="145" t="s">
        <v>91</v>
      </c>
      <c r="BI65" s="834" t="str">
        <f t="shared" si="9"/>
        <v>En gestión</v>
      </c>
      <c r="BJ65" s="406">
        <v>432137260</v>
      </c>
      <c r="BK65" s="838">
        <v>324102945</v>
      </c>
      <c r="BL65" s="848">
        <v>446811500</v>
      </c>
      <c r="BM65" s="848">
        <v>446811500</v>
      </c>
      <c r="BN65" s="848">
        <v>372128666.66000003</v>
      </c>
      <c r="BP65" s="98"/>
      <c r="BQ65" s="240">
        <f t="shared" si="13"/>
        <v>0.33333333333333331</v>
      </c>
      <c r="BR65" s="241" t="str">
        <f t="shared" si="14"/>
        <v>Avance insuficiente</v>
      </c>
      <c r="BS65" s="243"/>
      <c r="BT65" s="243"/>
      <c r="BU65" s="243"/>
      <c r="BV65" s="80" t="str">
        <f t="shared" si="15"/>
        <v>En gestión</v>
      </c>
      <c r="BW65" s="81"/>
      <c r="BX65" s="81"/>
      <c r="BY65" s="81"/>
      <c r="BZ65" s="81"/>
      <c r="CA65" s="81"/>
    </row>
    <row r="66" spans="2:79" ht="50.25" customHeight="1">
      <c r="B66" s="102" t="s">
        <v>699</v>
      </c>
      <c r="C66" s="233" t="s">
        <v>762</v>
      </c>
      <c r="D66" s="67" t="s">
        <v>150</v>
      </c>
      <c r="E66" s="67" t="s">
        <v>728</v>
      </c>
      <c r="F66" s="67" t="s">
        <v>256</v>
      </c>
      <c r="G66" s="252">
        <v>0.04</v>
      </c>
      <c r="H66" s="488" t="s">
        <v>763</v>
      </c>
      <c r="I66" s="497" t="s">
        <v>85</v>
      </c>
      <c r="J66" s="497" t="s">
        <v>86</v>
      </c>
      <c r="K66" s="40" t="s">
        <v>292</v>
      </c>
      <c r="L66" s="40" t="s">
        <v>764</v>
      </c>
      <c r="M66" s="396">
        <v>45748</v>
      </c>
      <c r="N66" s="237">
        <v>45930</v>
      </c>
      <c r="O66" s="252">
        <v>0</v>
      </c>
      <c r="P66" s="252">
        <v>0.02</v>
      </c>
      <c r="Q66" s="252">
        <v>0.04</v>
      </c>
      <c r="R66" s="252">
        <v>0</v>
      </c>
      <c r="S66" s="236" t="s">
        <v>108</v>
      </c>
      <c r="T66" s="239">
        <v>85912984</v>
      </c>
      <c r="U66" s="332" t="s">
        <v>705</v>
      </c>
      <c r="V66" s="308" t="s">
        <v>742</v>
      </c>
      <c r="W66" s="341">
        <v>492045498</v>
      </c>
      <c r="X66" s="236" t="s">
        <v>230</v>
      </c>
      <c r="Y66" s="236" t="s">
        <v>91</v>
      </c>
      <c r="Z66" s="236" t="s">
        <v>707</v>
      </c>
      <c r="AA66" s="40" t="s">
        <v>91</v>
      </c>
      <c r="AC66" s="112"/>
      <c r="AD66" s="240" t="str">
        <f t="shared" si="31"/>
        <v>No Aplica</v>
      </c>
      <c r="AE66" s="241" t="str">
        <f t="shared" si="37"/>
        <v>No reporta avance en el periodo</v>
      </c>
      <c r="AF66" s="377" t="s">
        <v>765</v>
      </c>
      <c r="AG66" s="377" t="s">
        <v>91</v>
      </c>
      <c r="AH66" s="242" t="s">
        <v>91</v>
      </c>
      <c r="AI66" s="80" t="str">
        <f t="shared" si="28"/>
        <v>Sin iniciar</v>
      </c>
      <c r="AJ66" s="155">
        <v>0</v>
      </c>
      <c r="AK66" s="155">
        <v>0</v>
      </c>
      <c r="AL66" s="155">
        <v>492045498</v>
      </c>
      <c r="AM66" s="155">
        <v>412730959.67000002</v>
      </c>
      <c r="AN66" s="155">
        <v>35564870.780000001</v>
      </c>
      <c r="AP66" s="112">
        <f>(2/100)</f>
        <v>0.02</v>
      </c>
      <c r="AQ66" s="77">
        <f t="shared" si="36"/>
        <v>1</v>
      </c>
      <c r="AR66" s="78" t="str">
        <f t="shared" si="38"/>
        <v>Avance satisfactorio</v>
      </c>
      <c r="AS66" s="221" t="s">
        <v>766</v>
      </c>
      <c r="AT66" s="221" t="s">
        <v>767</v>
      </c>
      <c r="AU66" s="79" t="s">
        <v>91</v>
      </c>
      <c r="AV66" s="80" t="s">
        <v>98</v>
      </c>
      <c r="AW66" s="406">
        <v>10500130.199999999</v>
      </c>
      <c r="AX66" s="406">
        <v>10500130.199999999</v>
      </c>
      <c r="AY66" s="403">
        <v>492045498</v>
      </c>
      <c r="AZ66" s="404">
        <v>439072769</v>
      </c>
      <c r="BA66" s="405">
        <v>154621325</v>
      </c>
      <c r="BC66" s="144">
        <v>0.03</v>
      </c>
      <c r="BD66" s="833">
        <f t="shared" si="29"/>
        <v>0.75</v>
      </c>
      <c r="BE66" s="604" t="str">
        <f t="shared" si="24"/>
        <v>Avance suficiente</v>
      </c>
      <c r="BF66" s="145" t="s">
        <v>768</v>
      </c>
      <c r="BG66" s="145" t="s">
        <v>769</v>
      </c>
      <c r="BH66" s="145" t="s">
        <v>770</v>
      </c>
      <c r="BI66" s="834" t="str">
        <f t="shared" si="9"/>
        <v>En gestión</v>
      </c>
      <c r="BJ66" s="406">
        <v>21000260</v>
      </c>
      <c r="BK66" s="838">
        <v>15750065</v>
      </c>
      <c r="BL66" s="856" t="s">
        <v>91</v>
      </c>
      <c r="BM66" s="856" t="s">
        <v>91</v>
      </c>
      <c r="BN66" s="857" t="s">
        <v>91</v>
      </c>
      <c r="BP66" s="98"/>
      <c r="BQ66" s="240">
        <f t="shared" si="13"/>
        <v>0</v>
      </c>
      <c r="BR66" s="241" t="str">
        <f t="shared" si="14"/>
        <v>Avance insuficiente</v>
      </c>
      <c r="BS66" s="243"/>
      <c r="BT66" s="243"/>
      <c r="BU66" s="243"/>
      <c r="BV66" s="80" t="str">
        <f t="shared" si="15"/>
        <v>En gestión</v>
      </c>
      <c r="BW66" s="81"/>
      <c r="BX66" s="81"/>
      <c r="BY66" s="81"/>
      <c r="BZ66" s="81"/>
      <c r="CA66" s="81"/>
    </row>
    <row r="67" spans="2:79" ht="50.25" customHeight="1">
      <c r="B67" s="153" t="s">
        <v>699</v>
      </c>
      <c r="C67" s="233" t="s">
        <v>773</v>
      </c>
      <c r="D67" s="67" t="s">
        <v>2387</v>
      </c>
      <c r="E67" s="67" t="s">
        <v>774</v>
      </c>
      <c r="F67" s="67" t="s">
        <v>83</v>
      </c>
      <c r="G67" s="252">
        <v>1</v>
      </c>
      <c r="H67" s="491" t="s">
        <v>776</v>
      </c>
      <c r="I67" s="497" t="s">
        <v>258</v>
      </c>
      <c r="J67" s="497" t="s">
        <v>86</v>
      </c>
      <c r="K67" s="40" t="s">
        <v>777</v>
      </c>
      <c r="L67" s="40" t="s">
        <v>778</v>
      </c>
      <c r="M67" s="103">
        <v>45839</v>
      </c>
      <c r="N67" s="237">
        <v>46021</v>
      </c>
      <c r="O67" s="252">
        <v>0</v>
      </c>
      <c r="P67" s="252">
        <v>0</v>
      </c>
      <c r="Q67" s="252">
        <v>0.5</v>
      </c>
      <c r="R67" s="252">
        <v>1</v>
      </c>
      <c r="S67" s="163" t="s">
        <v>108</v>
      </c>
      <c r="T67" s="381">
        <v>80768042</v>
      </c>
      <c r="U67" s="164" t="s">
        <v>91</v>
      </c>
      <c r="V67" s="163" t="s">
        <v>91</v>
      </c>
      <c r="W67" s="341">
        <v>0</v>
      </c>
      <c r="X67" s="163" t="s">
        <v>230</v>
      </c>
      <c r="Y67" s="163" t="s">
        <v>101</v>
      </c>
      <c r="Z67" s="236" t="s">
        <v>707</v>
      </c>
      <c r="AA67" s="164" t="s">
        <v>91</v>
      </c>
      <c r="AC67" s="112"/>
      <c r="AD67" s="240" t="str">
        <f t="shared" si="31"/>
        <v>No Aplica</v>
      </c>
      <c r="AE67" s="241" t="str">
        <f t="shared" si="37"/>
        <v>No reporta avance en el periodo</v>
      </c>
      <c r="AF67" s="135" t="s">
        <v>779</v>
      </c>
      <c r="AG67" s="135" t="s">
        <v>91</v>
      </c>
      <c r="AH67" s="266" t="s">
        <v>91</v>
      </c>
      <c r="AI67" s="80" t="str">
        <f t="shared" si="28"/>
        <v>Sin iniciar</v>
      </c>
      <c r="AJ67" s="115">
        <v>0</v>
      </c>
      <c r="AK67" s="115">
        <v>0</v>
      </c>
      <c r="AL67" s="115" t="s">
        <v>780</v>
      </c>
      <c r="AM67" s="115" t="s">
        <v>781</v>
      </c>
      <c r="AN67" s="115" t="s">
        <v>781</v>
      </c>
      <c r="AP67" s="98"/>
      <c r="AQ67" s="77" t="str">
        <f t="shared" si="36"/>
        <v>No Aplica</v>
      </c>
      <c r="AR67" s="78" t="str">
        <f t="shared" si="38"/>
        <v>No reporta avance en el periodo</v>
      </c>
      <c r="AS67" s="148" t="s">
        <v>782</v>
      </c>
      <c r="AT67" s="79" t="s">
        <v>91</v>
      </c>
      <c r="AU67" s="79" t="s">
        <v>91</v>
      </c>
      <c r="AV67" s="80" t="str">
        <f t="shared" ref="AV67:AV73" si="39">IF(AP67&lt;1%,"Sin iniciar",IF(AP67&gt;=G67,"Terminado","En gestión"))</f>
        <v>Sin iniciar</v>
      </c>
      <c r="AW67" s="330">
        <v>0</v>
      </c>
      <c r="AX67" s="330">
        <v>0</v>
      </c>
      <c r="AY67" s="330">
        <v>0</v>
      </c>
      <c r="AZ67" s="330">
        <v>0</v>
      </c>
      <c r="BA67" s="330">
        <v>0</v>
      </c>
      <c r="BC67" s="144">
        <v>0.5</v>
      </c>
      <c r="BD67" s="833">
        <f t="shared" si="29"/>
        <v>1</v>
      </c>
      <c r="BE67" s="604" t="str">
        <f t="shared" si="24"/>
        <v>Avance satisfactorio</v>
      </c>
      <c r="BF67" s="145" t="s">
        <v>783</v>
      </c>
      <c r="BG67" s="683" t="s">
        <v>784</v>
      </c>
      <c r="BH67" s="145" t="s">
        <v>91</v>
      </c>
      <c r="BI67" s="834" t="str">
        <f t="shared" si="9"/>
        <v>En gestión</v>
      </c>
      <c r="BJ67" s="406">
        <v>161536083</v>
      </c>
      <c r="BK67" s="838">
        <v>107690722</v>
      </c>
      <c r="BL67" s="856" t="s">
        <v>91</v>
      </c>
      <c r="BM67" s="856" t="s">
        <v>91</v>
      </c>
      <c r="BN67" s="857" t="s">
        <v>91</v>
      </c>
      <c r="BP67" s="98"/>
      <c r="BQ67" s="240" t="str">
        <f>+IF(P67=0,"No Aplica",IF(AP67/P67&gt;=100%,100%,AC67/P67))</f>
        <v>No Aplica</v>
      </c>
      <c r="BR67" s="241" t="str">
        <f t="shared" si="14"/>
        <v>No reporta avance en el periodo</v>
      </c>
      <c r="BS67" s="243"/>
      <c r="BT67" s="243"/>
      <c r="BU67" s="243"/>
      <c r="BV67" s="80" t="str">
        <f>IF(AP67&lt;1%,"Sin iniciar",IF(AP67&gt;=G67,"Terminado","En gestión"))</f>
        <v>Sin iniciar</v>
      </c>
      <c r="BW67" s="81"/>
      <c r="BX67" s="81"/>
      <c r="BY67" s="81"/>
      <c r="BZ67" s="81"/>
      <c r="CA67" s="81"/>
    </row>
    <row r="68" spans="2:79" ht="50.25" customHeight="1">
      <c r="B68" s="336" t="s">
        <v>787</v>
      </c>
      <c r="C68" s="233" t="s">
        <v>788</v>
      </c>
      <c r="D68" s="391" t="s">
        <v>254</v>
      </c>
      <c r="E68" s="391" t="s">
        <v>789</v>
      </c>
      <c r="F68" s="391" t="s">
        <v>83</v>
      </c>
      <c r="G68" s="252">
        <v>1</v>
      </c>
      <c r="H68" s="490" t="s">
        <v>790</v>
      </c>
      <c r="I68" s="503" t="s">
        <v>85</v>
      </c>
      <c r="J68" s="503" t="s">
        <v>86</v>
      </c>
      <c r="K68" s="395" t="s">
        <v>791</v>
      </c>
      <c r="L68" s="395" t="s">
        <v>792</v>
      </c>
      <c r="M68" s="394">
        <v>45718</v>
      </c>
      <c r="N68" s="249" t="s">
        <v>156</v>
      </c>
      <c r="O68" s="252">
        <v>0.15</v>
      </c>
      <c r="P68" s="252">
        <v>0.4</v>
      </c>
      <c r="Q68" s="252">
        <v>0.7</v>
      </c>
      <c r="R68" s="252">
        <v>1</v>
      </c>
      <c r="S68" s="236" t="s">
        <v>108</v>
      </c>
      <c r="T68" s="239">
        <v>14366927</v>
      </c>
      <c r="U68" s="337" t="s">
        <v>793</v>
      </c>
      <c r="V68" s="308" t="s">
        <v>794</v>
      </c>
      <c r="W68" s="341">
        <v>250000000</v>
      </c>
      <c r="X68" s="236" t="s">
        <v>795</v>
      </c>
      <c r="Y68" s="236" t="s">
        <v>91</v>
      </c>
      <c r="Z68" s="236" t="s">
        <v>93</v>
      </c>
      <c r="AA68" s="40" t="s">
        <v>91</v>
      </c>
      <c r="AC68" s="112">
        <v>0.15</v>
      </c>
      <c r="AD68" s="240">
        <f t="shared" si="31"/>
        <v>1</v>
      </c>
      <c r="AE68" s="241" t="str">
        <f t="shared" ref="AE68:AE99" si="40">IF(ISTEXT(AD68),"No reporta avance en el periodo",IF(AD68&lt;=69%,"Avance insuficiente",IF(AD68&gt;95%,"Avance satisfactorio",IF(AD68&gt;70%,"Avance suficiente",IF(AD68&lt;94%,"Avance suficiente",0)))))</f>
        <v>Avance satisfactorio</v>
      </c>
      <c r="AF68" s="145" t="s">
        <v>796</v>
      </c>
      <c r="AG68" s="379" t="s">
        <v>797</v>
      </c>
      <c r="AH68" s="242" t="s">
        <v>798</v>
      </c>
      <c r="AI68" s="80" t="s">
        <v>98</v>
      </c>
      <c r="AJ68" s="166">
        <v>14366927</v>
      </c>
      <c r="AK68" s="166">
        <v>2612168</v>
      </c>
      <c r="AL68" s="156">
        <v>250000000</v>
      </c>
      <c r="AM68" s="156">
        <v>39500000</v>
      </c>
      <c r="AN68" s="156">
        <v>3610000</v>
      </c>
      <c r="AP68" s="112">
        <v>0.56000000000000005</v>
      </c>
      <c r="AQ68" s="77">
        <f>+IF(AP68=0,"No Aplica",IF(AP68/P68&gt;=100%,100%,AP68/P68))</f>
        <v>1</v>
      </c>
      <c r="AR68" s="78" t="str">
        <f>IF(ISTEXT(AQ68),"No reporta avance en el periodo",IF(AQ68&lt;=69%,"Avance insuficiente",IF(AQ68&gt;95%,"Avance satisfactorio",IF(AQ68&gt;70%,"Avance suficiente",IF(AQ68&lt;94%,"Avance suficiente",0)))))</f>
        <v>Avance satisfactorio</v>
      </c>
      <c r="AS68" s="199" t="s">
        <v>799</v>
      </c>
      <c r="AT68" s="199" t="s">
        <v>800</v>
      </c>
      <c r="AU68" s="79" t="s">
        <v>101</v>
      </c>
      <c r="AV68" s="80" t="s">
        <v>98</v>
      </c>
      <c r="AW68" s="330">
        <v>14366927</v>
      </c>
      <c r="AX68" s="330">
        <v>6530421</v>
      </c>
      <c r="AY68" s="403">
        <v>250000000</v>
      </c>
      <c r="AZ68" s="404">
        <v>70145386</v>
      </c>
      <c r="BA68" s="405">
        <v>19161538</v>
      </c>
      <c r="BC68" s="144">
        <v>0.7</v>
      </c>
      <c r="BD68" s="833">
        <f t="shared" ref="BD68:BD81" si="41">+IF(Q68=0,"No Aplica",IF(BC68/Q68&gt;=100%,100%,BC68/Q68))</f>
        <v>1</v>
      </c>
      <c r="BE68" s="604" t="str">
        <f t="shared" si="24"/>
        <v>Avance satisfactorio</v>
      </c>
      <c r="BF68" s="145" t="s">
        <v>801</v>
      </c>
      <c r="BG68" s="145" t="s">
        <v>802</v>
      </c>
      <c r="BH68" s="145" t="s">
        <v>91</v>
      </c>
      <c r="BI68" s="834" t="str">
        <f t="shared" si="9"/>
        <v>En gestión</v>
      </c>
      <c r="BJ68" s="852">
        <v>14366927</v>
      </c>
      <c r="BK68" s="264">
        <v>10448674</v>
      </c>
      <c r="BL68" s="212"/>
      <c r="BM68" s="212"/>
      <c r="BN68" s="254"/>
      <c r="BP68" s="98"/>
      <c r="BQ68" s="240">
        <f t="shared" ref="BQ68:BQ99" si="42">+IF(BC68=0,"No Aplica",IF(AC68/Q68&gt;=100%,100%,AC68/Q68))</f>
        <v>0.2142857142857143</v>
      </c>
      <c r="BR68" s="241" t="str">
        <f t="shared" si="14"/>
        <v>Avance insuficiente</v>
      </c>
      <c r="BS68" s="243"/>
      <c r="BT68" s="243"/>
      <c r="BU68" s="243"/>
      <c r="BV68" s="80" t="str">
        <f t="shared" ref="BV68:BV99" si="43">IF(BC68&lt;1%,"Sin iniciar",IF(BC68&gt;=G68,"Terminado","En gestión"))</f>
        <v>En gestión</v>
      </c>
      <c r="BW68" s="81"/>
      <c r="BX68" s="81"/>
      <c r="BY68" s="81"/>
      <c r="BZ68" s="81"/>
      <c r="CA68" s="81"/>
    </row>
    <row r="69" spans="2:79" ht="50.25" customHeight="1">
      <c r="B69" s="336" t="s">
        <v>787</v>
      </c>
      <c r="C69" s="233" t="s">
        <v>805</v>
      </c>
      <c r="D69" s="391" t="s">
        <v>254</v>
      </c>
      <c r="E69" s="391" t="s">
        <v>789</v>
      </c>
      <c r="F69" s="391" t="s">
        <v>83</v>
      </c>
      <c r="G69" s="252">
        <v>1</v>
      </c>
      <c r="H69" s="490" t="s">
        <v>806</v>
      </c>
      <c r="I69" s="503" t="s">
        <v>85</v>
      </c>
      <c r="J69" s="503" t="s">
        <v>86</v>
      </c>
      <c r="K69" s="395" t="s">
        <v>807</v>
      </c>
      <c r="L69" s="395" t="s">
        <v>808</v>
      </c>
      <c r="M69" s="394">
        <v>45719</v>
      </c>
      <c r="N69" s="249" t="s">
        <v>156</v>
      </c>
      <c r="O69" s="252">
        <v>0.85</v>
      </c>
      <c r="P69" s="252">
        <v>0.9</v>
      </c>
      <c r="Q69" s="252">
        <v>0.95</v>
      </c>
      <c r="R69" s="252">
        <v>1</v>
      </c>
      <c r="S69" s="236" t="s">
        <v>108</v>
      </c>
      <c r="T69" s="239">
        <v>29116670</v>
      </c>
      <c r="U69" s="337" t="s">
        <v>793</v>
      </c>
      <c r="V69" s="308" t="s">
        <v>794</v>
      </c>
      <c r="W69" s="341">
        <v>250000000</v>
      </c>
      <c r="X69" s="236" t="s">
        <v>795</v>
      </c>
      <c r="Y69" s="236" t="s">
        <v>91</v>
      </c>
      <c r="Z69" s="236" t="s">
        <v>93</v>
      </c>
      <c r="AA69" s="40" t="s">
        <v>91</v>
      </c>
      <c r="AC69" s="112">
        <v>0.85</v>
      </c>
      <c r="AD69" s="240">
        <f t="shared" si="31"/>
        <v>1</v>
      </c>
      <c r="AE69" s="241" t="str">
        <f t="shared" si="40"/>
        <v>Avance satisfactorio</v>
      </c>
      <c r="AF69" s="145" t="s">
        <v>809</v>
      </c>
      <c r="AG69" s="379" t="s">
        <v>810</v>
      </c>
      <c r="AH69" s="242" t="s">
        <v>798</v>
      </c>
      <c r="AI69" s="80" t="s">
        <v>98</v>
      </c>
      <c r="AJ69" s="166">
        <v>29116670</v>
      </c>
      <c r="AK69" s="166">
        <v>2911667.0380200003</v>
      </c>
      <c r="AL69" s="157">
        <v>250000000</v>
      </c>
      <c r="AM69" s="157">
        <v>39500000</v>
      </c>
      <c r="AN69" s="157">
        <v>3610000</v>
      </c>
      <c r="AP69" s="112">
        <v>0.9</v>
      </c>
      <c r="AQ69" s="77">
        <f>+IF(AP69=0,"No Aplica",IF(AP69/P69&gt;=100%,100%,AP69/P69))</f>
        <v>1</v>
      </c>
      <c r="AR69" s="78" t="str">
        <f t="shared" ref="AR69:AR87" si="44">IF(ISTEXT(AQ69),"No reporta avance en el periodo",IF(AQ69&lt;=69%,"Avance insuficiente",IF(AQ69&gt;95%,"Avance satisfactorio",IF(AQ69&gt;70%,"Avance suficiente",IF(AQ69&lt;94%,"Avance suficiente",0)))))</f>
        <v>Avance satisfactorio</v>
      </c>
      <c r="AS69" s="199" t="s">
        <v>811</v>
      </c>
      <c r="AT69" s="199" t="s">
        <v>812</v>
      </c>
      <c r="AU69" s="79" t="s">
        <v>101</v>
      </c>
      <c r="AV69" s="80" t="s">
        <v>98</v>
      </c>
      <c r="AW69" s="330">
        <v>29116670</v>
      </c>
      <c r="AX69" s="330">
        <v>11646668</v>
      </c>
      <c r="AY69" s="403">
        <v>250000000</v>
      </c>
      <c r="AZ69" s="404">
        <v>70145386</v>
      </c>
      <c r="BA69" s="405">
        <v>19161538</v>
      </c>
      <c r="BC69" s="144">
        <v>0.95</v>
      </c>
      <c r="BD69" s="833">
        <f t="shared" si="41"/>
        <v>1</v>
      </c>
      <c r="BE69" s="604" t="str">
        <f t="shared" si="24"/>
        <v>Avance satisfactorio</v>
      </c>
      <c r="BF69" s="145" t="s">
        <v>813</v>
      </c>
      <c r="BG69" s="145" t="s">
        <v>814</v>
      </c>
      <c r="BH69" s="145" t="s">
        <v>91</v>
      </c>
      <c r="BI69" s="834" t="str">
        <f t="shared" si="9"/>
        <v>En gestión</v>
      </c>
      <c r="BJ69" s="852">
        <v>29116670</v>
      </c>
      <c r="BK69" s="264">
        <v>20381669</v>
      </c>
      <c r="BL69" s="212"/>
      <c r="BM69" s="212"/>
      <c r="BN69" s="254"/>
      <c r="BP69" s="98"/>
      <c r="BQ69" s="240">
        <f t="shared" si="42"/>
        <v>0.89473684210526316</v>
      </c>
      <c r="BR69" s="241" t="str">
        <f t="shared" si="14"/>
        <v>Avance suficiente</v>
      </c>
      <c r="BS69" s="243"/>
      <c r="BT69" s="243"/>
      <c r="BU69" s="243"/>
      <c r="BV69" s="80" t="str">
        <f t="shared" si="43"/>
        <v>En gestión</v>
      </c>
      <c r="BW69" s="81"/>
      <c r="BX69" s="81"/>
      <c r="BY69" s="81"/>
      <c r="BZ69" s="81"/>
      <c r="CA69" s="81"/>
    </row>
    <row r="70" spans="2:79" ht="50.25" customHeight="1">
      <c r="B70" s="336" t="s">
        <v>787</v>
      </c>
      <c r="C70" s="233" t="s">
        <v>817</v>
      </c>
      <c r="D70" s="391" t="s">
        <v>254</v>
      </c>
      <c r="E70" s="391" t="s">
        <v>789</v>
      </c>
      <c r="F70" s="391" t="s">
        <v>83</v>
      </c>
      <c r="G70" s="252">
        <v>1</v>
      </c>
      <c r="H70" s="490" t="s">
        <v>818</v>
      </c>
      <c r="I70" s="503" t="s">
        <v>85</v>
      </c>
      <c r="J70" s="503" t="s">
        <v>86</v>
      </c>
      <c r="K70" s="395" t="s">
        <v>791</v>
      </c>
      <c r="L70" s="395" t="s">
        <v>819</v>
      </c>
      <c r="M70" s="394">
        <v>45719</v>
      </c>
      <c r="N70" s="249" t="s">
        <v>156</v>
      </c>
      <c r="O70" s="252">
        <v>0.1</v>
      </c>
      <c r="P70" s="252">
        <v>0.4</v>
      </c>
      <c r="Q70" s="252">
        <v>0.7</v>
      </c>
      <c r="R70" s="252">
        <v>1</v>
      </c>
      <c r="S70" s="236" t="s">
        <v>108</v>
      </c>
      <c r="T70" s="239">
        <v>98838161</v>
      </c>
      <c r="U70" s="332" t="s">
        <v>157</v>
      </c>
      <c r="V70" s="308" t="s">
        <v>266</v>
      </c>
      <c r="W70" s="341">
        <v>154321111</v>
      </c>
      <c r="X70" s="236" t="s">
        <v>795</v>
      </c>
      <c r="Y70" s="236" t="s">
        <v>91</v>
      </c>
      <c r="Z70" s="236" t="s">
        <v>93</v>
      </c>
      <c r="AA70" s="40" t="s">
        <v>91</v>
      </c>
      <c r="AC70" s="112">
        <v>0.1</v>
      </c>
      <c r="AD70" s="240">
        <f t="shared" si="31"/>
        <v>1</v>
      </c>
      <c r="AE70" s="241" t="str">
        <f t="shared" si="40"/>
        <v>Avance satisfactorio</v>
      </c>
      <c r="AF70" s="145" t="s">
        <v>820</v>
      </c>
      <c r="AG70" s="379" t="s">
        <v>819</v>
      </c>
      <c r="AH70" s="242" t="s">
        <v>798</v>
      </c>
      <c r="AI70" s="80" t="s">
        <v>98</v>
      </c>
      <c r="AJ70" s="166">
        <v>98838161</v>
      </c>
      <c r="AK70" s="166">
        <v>9883816.1413199995</v>
      </c>
      <c r="AL70" s="360">
        <v>154321111</v>
      </c>
      <c r="AM70" s="360">
        <v>133575000</v>
      </c>
      <c r="AN70" s="372">
        <v>15683333.33</v>
      </c>
      <c r="AP70" s="98">
        <v>0.54</v>
      </c>
      <c r="AQ70" s="77">
        <f>+IF(AP70=0,"No Aplica",IF(AP70/P70&gt;=100%,100%,AP70/P70))</f>
        <v>1</v>
      </c>
      <c r="AR70" s="78" t="str">
        <f t="shared" si="44"/>
        <v>Avance satisfactorio</v>
      </c>
      <c r="AS70" s="199" t="s">
        <v>821</v>
      </c>
      <c r="AT70" s="200" t="s">
        <v>822</v>
      </c>
      <c r="AU70" s="79" t="s">
        <v>101</v>
      </c>
      <c r="AV70" s="80" t="s">
        <v>98</v>
      </c>
      <c r="AW70" s="330">
        <v>98838161</v>
      </c>
      <c r="AX70" s="330">
        <v>39535265</v>
      </c>
      <c r="AY70" s="403">
        <v>154321111</v>
      </c>
      <c r="AZ70" s="404">
        <v>134600645</v>
      </c>
      <c r="BA70" s="405">
        <v>55497528</v>
      </c>
      <c r="BC70" s="144">
        <v>0.82</v>
      </c>
      <c r="BD70" s="833">
        <f t="shared" si="41"/>
        <v>1</v>
      </c>
      <c r="BE70" s="604" t="str">
        <f t="shared" si="24"/>
        <v>Avance satisfactorio</v>
      </c>
      <c r="BF70" s="145" t="s">
        <v>823</v>
      </c>
      <c r="BG70" s="145" t="s">
        <v>824</v>
      </c>
      <c r="BH70" s="145" t="s">
        <v>91</v>
      </c>
      <c r="BI70" s="834" t="str">
        <f t="shared" si="9"/>
        <v>En gestión</v>
      </c>
      <c r="BJ70" s="852">
        <v>98838161</v>
      </c>
      <c r="BK70" s="264">
        <v>69186713</v>
      </c>
      <c r="BL70" s="212"/>
      <c r="BM70" s="212"/>
      <c r="BN70" s="254"/>
      <c r="BP70" s="98"/>
      <c r="BQ70" s="240">
        <f t="shared" si="42"/>
        <v>0.14285714285714288</v>
      </c>
      <c r="BR70" s="241" t="str">
        <f t="shared" si="14"/>
        <v>Avance insuficiente</v>
      </c>
      <c r="BS70" s="243"/>
      <c r="BT70" s="243"/>
      <c r="BU70" s="243"/>
      <c r="BV70" s="80" t="str">
        <f t="shared" si="43"/>
        <v>En gestión</v>
      </c>
      <c r="BW70" s="81"/>
      <c r="BX70" s="81"/>
      <c r="BY70" s="81"/>
      <c r="BZ70" s="81"/>
      <c r="CA70" s="81"/>
    </row>
    <row r="71" spans="2:79" ht="50.25" customHeight="1">
      <c r="B71" s="336" t="s">
        <v>787</v>
      </c>
      <c r="C71" s="233" t="s">
        <v>827</v>
      </c>
      <c r="D71" s="391" t="s">
        <v>254</v>
      </c>
      <c r="E71" s="391" t="s">
        <v>789</v>
      </c>
      <c r="F71" s="391" t="s">
        <v>83</v>
      </c>
      <c r="G71" s="252">
        <v>1</v>
      </c>
      <c r="H71" s="490" t="s">
        <v>828</v>
      </c>
      <c r="I71" s="503" t="s">
        <v>85</v>
      </c>
      <c r="J71" s="503" t="s">
        <v>86</v>
      </c>
      <c r="K71" s="395" t="s">
        <v>829</v>
      </c>
      <c r="L71" s="395" t="s">
        <v>830</v>
      </c>
      <c r="M71" s="394">
        <v>45691</v>
      </c>
      <c r="N71" s="249" t="s">
        <v>156</v>
      </c>
      <c r="O71" s="252">
        <v>0.25</v>
      </c>
      <c r="P71" s="252">
        <v>0.5</v>
      </c>
      <c r="Q71" s="252">
        <v>0.75</v>
      </c>
      <c r="R71" s="252">
        <v>1</v>
      </c>
      <c r="S71" s="236" t="s">
        <v>108</v>
      </c>
      <c r="T71" s="239">
        <v>11403431</v>
      </c>
      <c r="U71" s="332" t="s">
        <v>157</v>
      </c>
      <c r="V71" s="308" t="s">
        <v>266</v>
      </c>
      <c r="W71" s="341">
        <v>154321111</v>
      </c>
      <c r="X71" s="236" t="s">
        <v>795</v>
      </c>
      <c r="Y71" s="236" t="s">
        <v>91</v>
      </c>
      <c r="Z71" s="236" t="s">
        <v>93</v>
      </c>
      <c r="AA71" s="40" t="s">
        <v>91</v>
      </c>
      <c r="AC71" s="485">
        <v>1</v>
      </c>
      <c r="AD71" s="240">
        <f t="shared" si="31"/>
        <v>1</v>
      </c>
      <c r="AE71" s="241" t="str">
        <f t="shared" si="40"/>
        <v>Avance satisfactorio</v>
      </c>
      <c r="AF71" s="145" t="s">
        <v>831</v>
      </c>
      <c r="AG71" s="145" t="s">
        <v>832</v>
      </c>
      <c r="AH71" s="242" t="s">
        <v>798</v>
      </c>
      <c r="AI71" s="80" t="s">
        <v>98</v>
      </c>
      <c r="AJ71" s="166">
        <v>11403431</v>
      </c>
      <c r="AK71" s="166">
        <v>2073351</v>
      </c>
      <c r="AL71" s="361">
        <v>154321111</v>
      </c>
      <c r="AM71" s="361">
        <v>133575000</v>
      </c>
      <c r="AN71" s="373">
        <v>15683333.33</v>
      </c>
      <c r="AP71" s="112">
        <v>0.5</v>
      </c>
      <c r="AQ71" s="77">
        <f>+IF(AP71=0,"No Aplica",IF(AP71/P71&gt;=100%,100%,AP71/P71))</f>
        <v>1</v>
      </c>
      <c r="AR71" s="78" t="str">
        <f t="shared" si="44"/>
        <v>Avance satisfactorio</v>
      </c>
      <c r="AS71" s="199" t="s">
        <v>833</v>
      </c>
      <c r="AT71" s="126" t="s">
        <v>834</v>
      </c>
      <c r="AU71" s="79" t="s">
        <v>101</v>
      </c>
      <c r="AV71" s="80" t="s">
        <v>98</v>
      </c>
      <c r="AW71" s="330">
        <v>11403431</v>
      </c>
      <c r="AX71" s="330">
        <v>5183378</v>
      </c>
      <c r="AY71" s="403">
        <v>154321111</v>
      </c>
      <c r="AZ71" s="404">
        <v>134600645</v>
      </c>
      <c r="BA71" s="405">
        <v>55497528</v>
      </c>
      <c r="BC71" s="144">
        <v>0.75</v>
      </c>
      <c r="BD71" s="833">
        <f t="shared" si="41"/>
        <v>1</v>
      </c>
      <c r="BE71" s="604" t="str">
        <f t="shared" si="24"/>
        <v>Avance satisfactorio</v>
      </c>
      <c r="BF71" s="145" t="s">
        <v>835</v>
      </c>
      <c r="BG71" s="145" t="s">
        <v>836</v>
      </c>
      <c r="BH71" s="145" t="s">
        <v>91</v>
      </c>
      <c r="BI71" s="834" t="str">
        <f t="shared" si="9"/>
        <v>En gestión</v>
      </c>
      <c r="BJ71" s="852">
        <v>11403431</v>
      </c>
      <c r="BK71" s="264">
        <v>8293404</v>
      </c>
      <c r="BL71" s="212"/>
      <c r="BM71" s="212"/>
      <c r="BN71" s="254"/>
      <c r="BP71" s="98"/>
      <c r="BQ71" s="240">
        <f t="shared" si="42"/>
        <v>1</v>
      </c>
      <c r="BR71" s="241" t="str">
        <f t="shared" si="14"/>
        <v>Avance satisfactorio</v>
      </c>
      <c r="BS71" s="243"/>
      <c r="BT71" s="243"/>
      <c r="BU71" s="243"/>
      <c r="BV71" s="80" t="str">
        <f t="shared" si="43"/>
        <v>En gestión</v>
      </c>
      <c r="BW71" s="81"/>
      <c r="BX71" s="81"/>
      <c r="BY71" s="81"/>
      <c r="BZ71" s="81"/>
      <c r="CA71" s="81"/>
    </row>
    <row r="72" spans="2:79" ht="50.25" customHeight="1">
      <c r="B72" s="336" t="s">
        <v>787</v>
      </c>
      <c r="C72" s="233" t="s">
        <v>838</v>
      </c>
      <c r="D72" s="391" t="s">
        <v>254</v>
      </c>
      <c r="E72" s="391" t="s">
        <v>789</v>
      </c>
      <c r="F72" s="391" t="s">
        <v>83</v>
      </c>
      <c r="G72" s="261">
        <v>8</v>
      </c>
      <c r="H72" s="490" t="s">
        <v>839</v>
      </c>
      <c r="I72" s="503" t="s">
        <v>85</v>
      </c>
      <c r="J72" s="503" t="s">
        <v>153</v>
      </c>
      <c r="K72" s="395" t="s">
        <v>840</v>
      </c>
      <c r="L72" s="395" t="s">
        <v>841</v>
      </c>
      <c r="M72" s="394">
        <v>45689</v>
      </c>
      <c r="N72" s="249" t="s">
        <v>156</v>
      </c>
      <c r="O72" s="261">
        <v>2</v>
      </c>
      <c r="P72" s="261">
        <v>4</v>
      </c>
      <c r="Q72" s="261">
        <v>6</v>
      </c>
      <c r="R72" s="261">
        <v>8</v>
      </c>
      <c r="S72" s="236" t="s">
        <v>108</v>
      </c>
      <c r="T72" s="239">
        <v>30633900</v>
      </c>
      <c r="U72" s="332" t="s">
        <v>157</v>
      </c>
      <c r="V72" s="308" t="s">
        <v>266</v>
      </c>
      <c r="W72" s="341">
        <v>154321111</v>
      </c>
      <c r="X72" s="236" t="s">
        <v>795</v>
      </c>
      <c r="Y72" s="236" t="s">
        <v>91</v>
      </c>
      <c r="Z72" s="236" t="s">
        <v>93</v>
      </c>
      <c r="AA72" s="40" t="s">
        <v>91</v>
      </c>
      <c r="AC72" s="113">
        <v>2</v>
      </c>
      <c r="AD72" s="240">
        <f t="shared" si="31"/>
        <v>1</v>
      </c>
      <c r="AE72" s="241" t="str">
        <f t="shared" si="40"/>
        <v>Avance satisfactorio</v>
      </c>
      <c r="AF72" s="145" t="s">
        <v>842</v>
      </c>
      <c r="AG72" s="379" t="s">
        <v>841</v>
      </c>
      <c r="AH72" s="242" t="s">
        <v>798</v>
      </c>
      <c r="AI72" s="80" t="s">
        <v>98</v>
      </c>
      <c r="AJ72" s="166">
        <v>30633900</v>
      </c>
      <c r="AK72" s="166">
        <v>7658475</v>
      </c>
      <c r="AL72" s="362">
        <v>154321111</v>
      </c>
      <c r="AM72" s="362">
        <v>133575000</v>
      </c>
      <c r="AN72" s="374">
        <v>15683333.33</v>
      </c>
      <c r="AP72" s="113">
        <v>4</v>
      </c>
      <c r="AQ72" s="77">
        <f>+IF(AP72=0,"No Aplica",IF(AP72/P72&gt;=100%,100%,AP72/P72))</f>
        <v>1</v>
      </c>
      <c r="AR72" s="78" t="str">
        <f t="shared" si="44"/>
        <v>Avance satisfactorio</v>
      </c>
      <c r="AS72" s="199" t="s">
        <v>843</v>
      </c>
      <c r="AT72" s="200" t="s">
        <v>844</v>
      </c>
      <c r="AU72" s="79" t="s">
        <v>101</v>
      </c>
      <c r="AV72" s="80" t="s">
        <v>98</v>
      </c>
      <c r="AW72" s="330">
        <v>30633900</v>
      </c>
      <c r="AX72" s="330">
        <v>15316950</v>
      </c>
      <c r="AY72" s="403">
        <v>154321111</v>
      </c>
      <c r="AZ72" s="404">
        <v>134600645</v>
      </c>
      <c r="BA72" s="405">
        <v>55497528</v>
      </c>
      <c r="BC72" s="689">
        <v>6</v>
      </c>
      <c r="BD72" s="833">
        <f t="shared" si="41"/>
        <v>1</v>
      </c>
      <c r="BE72" s="604" t="str">
        <f t="shared" si="24"/>
        <v>Avance satisfactorio</v>
      </c>
      <c r="BF72" s="145" t="s">
        <v>845</v>
      </c>
      <c r="BG72" s="145" t="s">
        <v>846</v>
      </c>
      <c r="BH72" s="145" t="s">
        <v>91</v>
      </c>
      <c r="BI72" s="834" t="str">
        <f t="shared" si="9"/>
        <v>En gestión</v>
      </c>
      <c r="BJ72" s="852">
        <v>30633900</v>
      </c>
      <c r="BK72" s="264">
        <v>22975425</v>
      </c>
      <c r="BL72" s="212"/>
      <c r="BM72" s="212"/>
      <c r="BN72" s="254"/>
      <c r="BP72" s="98"/>
      <c r="BQ72" s="240">
        <f t="shared" si="42"/>
        <v>0.33333333333333331</v>
      </c>
      <c r="BR72" s="241" t="str">
        <f t="shared" si="14"/>
        <v>Avance insuficiente</v>
      </c>
      <c r="BS72" s="243"/>
      <c r="BT72" s="243"/>
      <c r="BU72" s="243"/>
      <c r="BV72" s="80" t="str">
        <f t="shared" si="43"/>
        <v>En gestión</v>
      </c>
      <c r="BW72" s="81"/>
      <c r="BX72" s="81"/>
      <c r="BY72" s="81"/>
      <c r="BZ72" s="81"/>
      <c r="CA72" s="81"/>
    </row>
    <row r="73" spans="2:79" ht="50.25" customHeight="1">
      <c r="B73" s="336" t="s">
        <v>787</v>
      </c>
      <c r="C73" s="233" t="s">
        <v>849</v>
      </c>
      <c r="D73" s="391" t="s">
        <v>254</v>
      </c>
      <c r="E73" s="391" t="s">
        <v>789</v>
      </c>
      <c r="F73" s="391" t="s">
        <v>256</v>
      </c>
      <c r="G73" s="252">
        <v>0.13</v>
      </c>
      <c r="H73" s="490" t="s">
        <v>850</v>
      </c>
      <c r="I73" s="503" t="s">
        <v>85</v>
      </c>
      <c r="J73" s="503" t="s">
        <v>86</v>
      </c>
      <c r="K73" s="395" t="s">
        <v>851</v>
      </c>
      <c r="L73" s="395" t="s">
        <v>852</v>
      </c>
      <c r="M73" s="394">
        <v>45689</v>
      </c>
      <c r="N73" s="249">
        <v>45838</v>
      </c>
      <c r="O73" s="252">
        <v>0.05</v>
      </c>
      <c r="P73" s="252">
        <v>0.13</v>
      </c>
      <c r="Q73" s="261">
        <v>0</v>
      </c>
      <c r="R73" s="261">
        <v>0</v>
      </c>
      <c r="S73" s="236" t="s">
        <v>108</v>
      </c>
      <c r="T73" s="239">
        <v>12135286</v>
      </c>
      <c r="U73" s="337" t="s">
        <v>875</v>
      </c>
      <c r="V73" s="311" t="s">
        <v>876</v>
      </c>
      <c r="W73" s="341">
        <v>160000000</v>
      </c>
      <c r="X73" s="236" t="s">
        <v>853</v>
      </c>
      <c r="Y73" s="236" t="s">
        <v>854</v>
      </c>
      <c r="Z73" s="236" t="s">
        <v>855</v>
      </c>
      <c r="AA73" s="40" t="s">
        <v>91</v>
      </c>
      <c r="AC73" s="112">
        <v>0.06</v>
      </c>
      <c r="AD73" s="240">
        <f t="shared" si="31"/>
        <v>1</v>
      </c>
      <c r="AE73" s="241" t="str">
        <f t="shared" si="40"/>
        <v>Avance satisfactorio</v>
      </c>
      <c r="AF73" s="145" t="s">
        <v>856</v>
      </c>
      <c r="AG73" s="145" t="s">
        <v>857</v>
      </c>
      <c r="AH73" s="242" t="s">
        <v>798</v>
      </c>
      <c r="AI73" s="80" t="s">
        <v>98</v>
      </c>
      <c r="AJ73" s="166">
        <v>12135286</v>
      </c>
      <c r="AK73" s="166">
        <v>3033828</v>
      </c>
      <c r="AL73" s="156">
        <v>160000000</v>
      </c>
      <c r="AM73" s="156">
        <v>26200000</v>
      </c>
      <c r="AN73" s="156" t="s">
        <v>780</v>
      </c>
      <c r="AP73" s="98">
        <v>0.13</v>
      </c>
      <c r="AQ73" s="77">
        <f t="shared" ref="AQ73:AQ93" si="45">+IF(P73=0,"No Aplica",IF(AP73/P73&gt;=100%,100%,AC73/P73))</f>
        <v>1</v>
      </c>
      <c r="AR73" s="78" t="str">
        <f t="shared" si="44"/>
        <v>Avance satisfactorio</v>
      </c>
      <c r="AS73" s="137" t="s">
        <v>858</v>
      </c>
      <c r="AT73" s="79" t="s">
        <v>859</v>
      </c>
      <c r="AU73" s="79" t="s">
        <v>101</v>
      </c>
      <c r="AV73" s="80" t="str">
        <f t="shared" si="39"/>
        <v>Terminado</v>
      </c>
      <c r="AW73" s="330">
        <v>12135286</v>
      </c>
      <c r="AX73" s="330">
        <v>6067500</v>
      </c>
      <c r="AY73" s="403">
        <v>160000000</v>
      </c>
      <c r="AZ73" s="404">
        <v>103825839</v>
      </c>
      <c r="BA73" s="405">
        <v>15925344</v>
      </c>
      <c r="BC73" s="144"/>
      <c r="BD73" s="833" t="str">
        <f t="shared" si="41"/>
        <v>No Aplica</v>
      </c>
      <c r="BE73" s="604" t="str">
        <f t="shared" si="24"/>
        <v>No reporta avance en el periodo</v>
      </c>
      <c r="BF73" s="145" t="s">
        <v>318</v>
      </c>
      <c r="BG73" s="145" t="s">
        <v>91</v>
      </c>
      <c r="BH73" s="145" t="s">
        <v>91</v>
      </c>
      <c r="BI73" s="834" t="s">
        <v>100</v>
      </c>
      <c r="BJ73" s="835">
        <v>12135286</v>
      </c>
      <c r="BK73" s="836">
        <v>12135286</v>
      </c>
      <c r="BL73" s="837">
        <v>0</v>
      </c>
      <c r="BM73" s="837">
        <v>0</v>
      </c>
      <c r="BN73" s="837">
        <v>0</v>
      </c>
      <c r="BP73" s="98"/>
      <c r="BQ73" s="240" t="str">
        <f t="shared" si="42"/>
        <v>No Aplica</v>
      </c>
      <c r="BR73" s="241" t="str">
        <f t="shared" si="14"/>
        <v>No reporta avance en el periodo</v>
      </c>
      <c r="BS73" s="243"/>
      <c r="BT73" s="243"/>
      <c r="BU73" s="243"/>
      <c r="BV73" s="80" t="str">
        <f t="shared" si="43"/>
        <v>Sin iniciar</v>
      </c>
      <c r="BW73" s="81"/>
      <c r="BX73" s="81"/>
      <c r="BY73" s="81"/>
      <c r="BZ73" s="81"/>
      <c r="CA73" s="81"/>
    </row>
    <row r="74" spans="2:79" ht="50.25" customHeight="1">
      <c r="B74" s="336" t="s">
        <v>787</v>
      </c>
      <c r="C74" s="233" t="s">
        <v>860</v>
      </c>
      <c r="D74" s="391" t="s">
        <v>254</v>
      </c>
      <c r="E74" s="391" t="s">
        <v>789</v>
      </c>
      <c r="F74" s="391" t="s">
        <v>83</v>
      </c>
      <c r="G74" s="252">
        <v>1</v>
      </c>
      <c r="H74" s="490" t="s">
        <v>861</v>
      </c>
      <c r="I74" s="503" t="s">
        <v>85</v>
      </c>
      <c r="J74" s="503" t="s">
        <v>86</v>
      </c>
      <c r="K74" s="395" t="s">
        <v>862</v>
      </c>
      <c r="L74" s="395" t="s">
        <v>863</v>
      </c>
      <c r="M74" s="394">
        <v>45748</v>
      </c>
      <c r="N74" s="249" t="s">
        <v>864</v>
      </c>
      <c r="O74" s="252">
        <v>0</v>
      </c>
      <c r="P74" s="252">
        <v>0.33</v>
      </c>
      <c r="Q74" s="252">
        <v>0.66</v>
      </c>
      <c r="R74" s="252">
        <v>1</v>
      </c>
      <c r="S74" s="236" t="s">
        <v>108</v>
      </c>
      <c r="T74" s="239">
        <v>115679637</v>
      </c>
      <c r="U74" s="337" t="s">
        <v>875</v>
      </c>
      <c r="V74" s="311" t="s">
        <v>876</v>
      </c>
      <c r="W74" s="341">
        <v>160000000</v>
      </c>
      <c r="X74" s="236" t="s">
        <v>853</v>
      </c>
      <c r="Y74" s="236" t="s">
        <v>854</v>
      </c>
      <c r="Z74" s="236" t="s">
        <v>855</v>
      </c>
      <c r="AA74" s="40" t="s">
        <v>91</v>
      </c>
      <c r="AC74" s="112"/>
      <c r="AD74" s="240" t="str">
        <f t="shared" si="31"/>
        <v>No Aplica</v>
      </c>
      <c r="AE74" s="241" t="str">
        <f t="shared" si="40"/>
        <v>No reporta avance en el periodo</v>
      </c>
      <c r="AF74" s="145" t="s">
        <v>315</v>
      </c>
      <c r="AG74" s="145" t="s">
        <v>91</v>
      </c>
      <c r="AH74" s="242" t="s">
        <v>91</v>
      </c>
      <c r="AI74" s="80" t="str">
        <f t="shared" ref="AI74:AI103" si="46">IF(AC74&lt;1%,"Sin iniciar",IF(AC74&gt;=G74,"Terminado","En gestión"))</f>
        <v>Sin iniciar</v>
      </c>
      <c r="AJ74" s="166">
        <v>0</v>
      </c>
      <c r="AK74" s="166">
        <v>0</v>
      </c>
      <c r="AL74" s="339">
        <v>160000000</v>
      </c>
      <c r="AM74" s="339">
        <v>26200000</v>
      </c>
      <c r="AN74" s="339" t="s">
        <v>780</v>
      </c>
      <c r="AP74" s="98">
        <v>0.33</v>
      </c>
      <c r="AQ74" s="77">
        <f t="shared" si="45"/>
        <v>1</v>
      </c>
      <c r="AR74" s="78" t="str">
        <f t="shared" si="44"/>
        <v>Avance satisfactorio</v>
      </c>
      <c r="AS74" s="79" t="s">
        <v>865</v>
      </c>
      <c r="AT74" s="79" t="s">
        <v>866</v>
      </c>
      <c r="AU74" s="114" t="s">
        <v>91</v>
      </c>
      <c r="AV74" s="80" t="s">
        <v>98</v>
      </c>
      <c r="AW74" s="406">
        <v>115679637</v>
      </c>
      <c r="AX74" s="406">
        <v>57856000</v>
      </c>
      <c r="AY74" s="403">
        <v>160000000</v>
      </c>
      <c r="AZ74" s="404">
        <v>103825839</v>
      </c>
      <c r="BA74" s="405">
        <v>15925344</v>
      </c>
      <c r="BC74" s="144">
        <v>0.66</v>
      </c>
      <c r="BD74" s="833">
        <f t="shared" si="41"/>
        <v>1</v>
      </c>
      <c r="BE74" s="604" t="str">
        <f t="shared" si="24"/>
        <v>Avance satisfactorio</v>
      </c>
      <c r="BF74" s="145" t="s">
        <v>867</v>
      </c>
      <c r="BG74" s="145" t="s">
        <v>868</v>
      </c>
      <c r="BH74" s="145" t="s">
        <v>91</v>
      </c>
      <c r="BI74" s="834" t="str">
        <f t="shared" si="9"/>
        <v>En gestión</v>
      </c>
      <c r="BJ74" s="406">
        <v>115679637</v>
      </c>
      <c r="BK74" s="838">
        <v>86759727</v>
      </c>
      <c r="BL74" s="212"/>
      <c r="BM74" s="212"/>
      <c r="BN74" s="254"/>
      <c r="BP74" s="98"/>
      <c r="BQ74" s="240">
        <f t="shared" si="42"/>
        <v>0</v>
      </c>
      <c r="BR74" s="241" t="str">
        <f t="shared" si="14"/>
        <v>Avance insuficiente</v>
      </c>
      <c r="BS74" s="243"/>
      <c r="BT74" s="243"/>
      <c r="BU74" s="243"/>
      <c r="BV74" s="80" t="str">
        <f t="shared" si="43"/>
        <v>En gestión</v>
      </c>
      <c r="BW74" s="81"/>
      <c r="BX74" s="81"/>
      <c r="BY74" s="81"/>
      <c r="BZ74" s="81"/>
      <c r="CA74" s="81"/>
    </row>
    <row r="75" spans="2:79" ht="50.25" customHeight="1">
      <c r="B75" s="336" t="s">
        <v>787</v>
      </c>
      <c r="C75" s="233" t="s">
        <v>871</v>
      </c>
      <c r="D75" s="391" t="s">
        <v>254</v>
      </c>
      <c r="E75" s="391" t="s">
        <v>789</v>
      </c>
      <c r="F75" s="391" t="s">
        <v>83</v>
      </c>
      <c r="G75" s="252">
        <v>1</v>
      </c>
      <c r="H75" s="490" t="s">
        <v>872</v>
      </c>
      <c r="I75" s="503" t="s">
        <v>85</v>
      </c>
      <c r="J75" s="503" t="s">
        <v>86</v>
      </c>
      <c r="K75" s="395" t="s">
        <v>873</v>
      </c>
      <c r="L75" s="395" t="s">
        <v>874</v>
      </c>
      <c r="M75" s="394">
        <v>45748</v>
      </c>
      <c r="N75" s="249" t="s">
        <v>864</v>
      </c>
      <c r="O75" s="252">
        <v>0</v>
      </c>
      <c r="P75" s="252">
        <v>0.33</v>
      </c>
      <c r="Q75" s="252">
        <v>0.66</v>
      </c>
      <c r="R75" s="252">
        <v>1</v>
      </c>
      <c r="S75" s="236" t="s">
        <v>108</v>
      </c>
      <c r="T75" s="239">
        <v>46659488</v>
      </c>
      <c r="U75" s="337" t="s">
        <v>875</v>
      </c>
      <c r="V75" s="311" t="s">
        <v>876</v>
      </c>
      <c r="W75" s="341">
        <v>160000000</v>
      </c>
      <c r="X75" s="236" t="s">
        <v>853</v>
      </c>
      <c r="Y75" s="236" t="s">
        <v>854</v>
      </c>
      <c r="Z75" s="236" t="s">
        <v>855</v>
      </c>
      <c r="AA75" s="40" t="s">
        <v>91</v>
      </c>
      <c r="AC75" s="112"/>
      <c r="AD75" s="240" t="str">
        <f t="shared" si="31"/>
        <v>No Aplica</v>
      </c>
      <c r="AE75" s="241" t="str">
        <f t="shared" si="40"/>
        <v>No reporta avance en el periodo</v>
      </c>
      <c r="AF75" s="145" t="s">
        <v>315</v>
      </c>
      <c r="AG75" s="145" t="s">
        <v>91</v>
      </c>
      <c r="AH75" s="242" t="s">
        <v>91</v>
      </c>
      <c r="AI75" s="80" t="str">
        <f t="shared" si="46"/>
        <v>Sin iniciar</v>
      </c>
      <c r="AJ75" s="166">
        <v>0</v>
      </c>
      <c r="AK75" s="166">
        <v>0</v>
      </c>
      <c r="AL75" s="339">
        <v>160000000</v>
      </c>
      <c r="AM75" s="339">
        <v>26200000</v>
      </c>
      <c r="AN75" s="339" t="s">
        <v>780</v>
      </c>
      <c r="AP75" s="98">
        <v>0.33</v>
      </c>
      <c r="AQ75" s="77">
        <f t="shared" si="45"/>
        <v>1</v>
      </c>
      <c r="AR75" s="78" t="str">
        <f t="shared" si="44"/>
        <v>Avance satisfactorio</v>
      </c>
      <c r="AS75" s="79" t="s">
        <v>877</v>
      </c>
      <c r="AT75" s="79" t="s">
        <v>878</v>
      </c>
      <c r="AU75" s="114" t="s">
        <v>91</v>
      </c>
      <c r="AV75" s="80" t="s">
        <v>98</v>
      </c>
      <c r="AW75" s="136">
        <v>46659488</v>
      </c>
      <c r="AX75" s="330">
        <v>23335098</v>
      </c>
      <c r="AY75" s="403">
        <v>160000000</v>
      </c>
      <c r="AZ75" s="404">
        <v>103825839</v>
      </c>
      <c r="BA75" s="405">
        <v>15925344</v>
      </c>
      <c r="BC75" s="144">
        <v>0.66</v>
      </c>
      <c r="BD75" s="833">
        <f t="shared" si="41"/>
        <v>1</v>
      </c>
      <c r="BE75" s="604" t="str">
        <f t="shared" ref="BE75:BE87" si="47">IF(ISTEXT(BD75),"No reporta avance en el periodo",IF(BD75&lt;=69%,"Avance insuficiente",IF(BD75&gt;95%,"Avance satisfactorio",IF(BD75&gt;70%,"Avance suficiente",IF(BD75&lt;94%,"Avance suficiente",0)))))</f>
        <v>Avance satisfactorio</v>
      </c>
      <c r="BF75" s="145" t="s">
        <v>879</v>
      </c>
      <c r="BG75" s="145" t="s">
        <v>880</v>
      </c>
      <c r="BH75" s="145" t="s">
        <v>91</v>
      </c>
      <c r="BI75" s="834" t="str">
        <f t="shared" si="9"/>
        <v>En gestión</v>
      </c>
      <c r="BJ75" s="858">
        <v>46659488</v>
      </c>
      <c r="BK75" s="838">
        <v>34994258</v>
      </c>
      <c r="BL75" s="212"/>
      <c r="BM75" s="212"/>
      <c r="BN75" s="254"/>
      <c r="BP75" s="98"/>
      <c r="BQ75" s="240">
        <f t="shared" si="42"/>
        <v>0</v>
      </c>
      <c r="BR75" s="241" t="str">
        <f t="shared" si="14"/>
        <v>Avance insuficiente</v>
      </c>
      <c r="BS75" s="243"/>
      <c r="BT75" s="243"/>
      <c r="BU75" s="243"/>
      <c r="BV75" s="80" t="str">
        <f t="shared" si="43"/>
        <v>En gestión</v>
      </c>
      <c r="BW75" s="81"/>
      <c r="BX75" s="81"/>
      <c r="BY75" s="81"/>
      <c r="BZ75" s="81"/>
      <c r="CA75" s="81"/>
    </row>
    <row r="76" spans="2:79" ht="50.25" customHeight="1">
      <c r="B76" s="336" t="s">
        <v>787</v>
      </c>
      <c r="C76" s="233" t="s">
        <v>883</v>
      </c>
      <c r="D76" s="391" t="s">
        <v>254</v>
      </c>
      <c r="E76" s="391" t="s">
        <v>789</v>
      </c>
      <c r="F76" s="391" t="s">
        <v>83</v>
      </c>
      <c r="G76" s="252">
        <v>1</v>
      </c>
      <c r="H76" s="490" t="s">
        <v>884</v>
      </c>
      <c r="I76" s="503" t="s">
        <v>85</v>
      </c>
      <c r="J76" s="503" t="s">
        <v>86</v>
      </c>
      <c r="K76" s="395" t="s">
        <v>885</v>
      </c>
      <c r="L76" s="395" t="s">
        <v>886</v>
      </c>
      <c r="M76" s="394">
        <v>45748</v>
      </c>
      <c r="N76" s="249" t="s">
        <v>864</v>
      </c>
      <c r="O76" s="256">
        <v>0</v>
      </c>
      <c r="P76" s="256">
        <v>0.33</v>
      </c>
      <c r="Q76" s="256">
        <v>0.66</v>
      </c>
      <c r="R76" s="256">
        <v>1</v>
      </c>
      <c r="S76" s="236" t="s">
        <v>108</v>
      </c>
      <c r="T76" s="239">
        <v>29269450</v>
      </c>
      <c r="U76" s="337" t="s">
        <v>875</v>
      </c>
      <c r="V76" s="311" t="s">
        <v>876</v>
      </c>
      <c r="W76" s="341">
        <v>160000000</v>
      </c>
      <c r="X76" s="236" t="s">
        <v>853</v>
      </c>
      <c r="Y76" s="236" t="s">
        <v>854</v>
      </c>
      <c r="Z76" s="236" t="s">
        <v>855</v>
      </c>
      <c r="AA76" s="40" t="s">
        <v>91</v>
      </c>
      <c r="AC76" s="112"/>
      <c r="AD76" s="240" t="str">
        <f t="shared" si="31"/>
        <v>No Aplica</v>
      </c>
      <c r="AE76" s="241" t="str">
        <f t="shared" si="40"/>
        <v>No reporta avance en el periodo</v>
      </c>
      <c r="AF76" s="145" t="s">
        <v>315</v>
      </c>
      <c r="AG76" s="145" t="s">
        <v>91</v>
      </c>
      <c r="AH76" s="242" t="s">
        <v>91</v>
      </c>
      <c r="AI76" s="80" t="str">
        <f t="shared" si="46"/>
        <v>Sin iniciar</v>
      </c>
      <c r="AJ76" s="166">
        <v>0</v>
      </c>
      <c r="AK76" s="166">
        <v>0</v>
      </c>
      <c r="AL76" s="339">
        <v>160000000</v>
      </c>
      <c r="AM76" s="339">
        <v>26200000</v>
      </c>
      <c r="AN76" s="339" t="s">
        <v>780</v>
      </c>
      <c r="AP76" s="98">
        <v>0.15</v>
      </c>
      <c r="AQ76" s="77">
        <f t="shared" si="45"/>
        <v>0</v>
      </c>
      <c r="AR76" s="78" t="str">
        <f t="shared" si="44"/>
        <v>Avance insuficiente</v>
      </c>
      <c r="AS76" s="79" t="s">
        <v>888</v>
      </c>
      <c r="AT76" s="79" t="s">
        <v>878</v>
      </c>
      <c r="AU76" s="79" t="s">
        <v>889</v>
      </c>
      <c r="AV76" s="80" t="s">
        <v>98</v>
      </c>
      <c r="AW76" s="136">
        <v>29269450</v>
      </c>
      <c r="AX76" s="330">
        <v>14635000</v>
      </c>
      <c r="AY76" s="403">
        <v>160000000</v>
      </c>
      <c r="AZ76" s="404">
        <v>103825839</v>
      </c>
      <c r="BA76" s="405">
        <v>15925344</v>
      </c>
      <c r="BC76" s="144">
        <v>0.66</v>
      </c>
      <c r="BD76" s="833">
        <f t="shared" si="41"/>
        <v>1</v>
      </c>
      <c r="BE76" s="604" t="str">
        <f t="shared" si="47"/>
        <v>Avance satisfactorio</v>
      </c>
      <c r="BF76" s="145" t="s">
        <v>890</v>
      </c>
      <c r="BG76" s="145" t="s">
        <v>891</v>
      </c>
      <c r="BH76" s="145" t="s">
        <v>91</v>
      </c>
      <c r="BI76" s="834" t="str">
        <f t="shared" si="9"/>
        <v>En gestión</v>
      </c>
      <c r="BJ76" s="858">
        <v>29269450</v>
      </c>
      <c r="BK76" s="838">
        <v>21951750</v>
      </c>
      <c r="BL76" s="212"/>
      <c r="BM76" s="212"/>
      <c r="BN76" s="254"/>
      <c r="BP76" s="98"/>
      <c r="BQ76" s="240">
        <f t="shared" si="42"/>
        <v>0</v>
      </c>
      <c r="BR76" s="241" t="str">
        <f t="shared" si="14"/>
        <v>Avance insuficiente</v>
      </c>
      <c r="BS76" s="243"/>
      <c r="BT76" s="243"/>
      <c r="BU76" s="243"/>
      <c r="BV76" s="80" t="str">
        <f t="shared" si="43"/>
        <v>En gestión</v>
      </c>
      <c r="BW76" s="81"/>
      <c r="BX76" s="81"/>
      <c r="BY76" s="81"/>
      <c r="BZ76" s="81"/>
      <c r="CA76" s="81"/>
    </row>
    <row r="77" spans="2:79" ht="50.25" customHeight="1">
      <c r="B77" s="336" t="s">
        <v>787</v>
      </c>
      <c r="C77" s="233" t="s">
        <v>894</v>
      </c>
      <c r="D77" s="391" t="s">
        <v>254</v>
      </c>
      <c r="E77" s="391" t="s">
        <v>789</v>
      </c>
      <c r="F77" s="391" t="s">
        <v>83</v>
      </c>
      <c r="G77" s="252">
        <v>1</v>
      </c>
      <c r="H77" s="490" t="s">
        <v>895</v>
      </c>
      <c r="I77" s="503" t="s">
        <v>85</v>
      </c>
      <c r="J77" s="503" t="s">
        <v>86</v>
      </c>
      <c r="K77" s="395" t="s">
        <v>896</v>
      </c>
      <c r="L77" s="395" t="s">
        <v>897</v>
      </c>
      <c r="M77" s="394">
        <v>45689</v>
      </c>
      <c r="N77" s="249" t="s">
        <v>864</v>
      </c>
      <c r="O77" s="252">
        <v>0.2</v>
      </c>
      <c r="P77" s="252">
        <v>0.4</v>
      </c>
      <c r="Q77" s="252">
        <v>0.8</v>
      </c>
      <c r="R77" s="252">
        <v>1</v>
      </c>
      <c r="S77" s="236" t="s">
        <v>108</v>
      </c>
      <c r="T77" s="239">
        <v>30968817</v>
      </c>
      <c r="U77" s="337" t="s">
        <v>875</v>
      </c>
      <c r="V77" s="311" t="s">
        <v>876</v>
      </c>
      <c r="W77" s="341">
        <v>160000000</v>
      </c>
      <c r="X77" s="236" t="s">
        <v>853</v>
      </c>
      <c r="Y77" s="236" t="s">
        <v>854</v>
      </c>
      <c r="Z77" s="236" t="s">
        <v>855</v>
      </c>
      <c r="AA77" s="40" t="s">
        <v>91</v>
      </c>
      <c r="AC77" s="112">
        <v>0.2</v>
      </c>
      <c r="AD77" s="240">
        <f t="shared" si="31"/>
        <v>1</v>
      </c>
      <c r="AE77" s="241" t="str">
        <f t="shared" si="40"/>
        <v>Avance satisfactorio</v>
      </c>
      <c r="AF77" s="145" t="s">
        <v>898</v>
      </c>
      <c r="AG77" s="145" t="s">
        <v>899</v>
      </c>
      <c r="AH77" s="242" t="s">
        <v>2388</v>
      </c>
      <c r="AI77" s="80" t="s">
        <v>98</v>
      </c>
      <c r="AJ77" s="166">
        <v>30968817</v>
      </c>
      <c r="AK77" s="166">
        <v>7742204</v>
      </c>
      <c r="AL77" s="157">
        <v>160000000</v>
      </c>
      <c r="AM77" s="157">
        <v>26200000</v>
      </c>
      <c r="AN77" s="157" t="s">
        <v>780</v>
      </c>
      <c r="AP77" s="98">
        <v>0.4</v>
      </c>
      <c r="AQ77" s="77">
        <f t="shared" si="45"/>
        <v>1</v>
      </c>
      <c r="AR77" s="78" t="str">
        <f t="shared" si="44"/>
        <v>Avance satisfactorio</v>
      </c>
      <c r="AS77" s="79" t="s">
        <v>901</v>
      </c>
      <c r="AT77" s="79" t="s">
        <v>902</v>
      </c>
      <c r="AU77" s="79" t="s">
        <v>101</v>
      </c>
      <c r="AV77" s="80" t="s">
        <v>98</v>
      </c>
      <c r="AW77" s="406">
        <v>30968817</v>
      </c>
      <c r="AX77" s="406">
        <v>15484408.5</v>
      </c>
      <c r="AY77" s="403">
        <v>160000000</v>
      </c>
      <c r="AZ77" s="404">
        <v>103825839</v>
      </c>
      <c r="BA77" s="405">
        <v>15925344</v>
      </c>
      <c r="BC77" s="144">
        <v>0.5</v>
      </c>
      <c r="BD77" s="833">
        <f t="shared" si="41"/>
        <v>0.625</v>
      </c>
      <c r="BE77" s="604" t="str">
        <f t="shared" si="47"/>
        <v>Avance insuficiente</v>
      </c>
      <c r="BF77" s="145" t="s">
        <v>903</v>
      </c>
      <c r="BG77" s="145" t="s">
        <v>904</v>
      </c>
      <c r="BH77" s="145" t="s">
        <v>900</v>
      </c>
      <c r="BI77" s="834" t="str">
        <f t="shared" ref="BI77:BI81" si="48">IF(BC77&lt;1%,"Sin iniciar",IF(BC77&gt;=G77,"Terminado","En gestión"))</f>
        <v>En gestión</v>
      </c>
      <c r="BJ77" s="406">
        <v>30968817</v>
      </c>
      <c r="BK77" s="838">
        <v>23226612</v>
      </c>
      <c r="BL77" s="212"/>
      <c r="BM77" s="212"/>
      <c r="BN77" s="254"/>
      <c r="BP77" s="98"/>
      <c r="BQ77" s="240">
        <f t="shared" si="42"/>
        <v>0.25</v>
      </c>
      <c r="BR77" s="241" t="str">
        <f t="shared" ref="BR77:BR123" si="49">IF(ISTEXT(BQ77),"No reporta avance en el periodo",IF(BQ77&lt;=69%,"Avance insuficiente",IF(BQ77&gt;95%,"Avance satisfactorio",IF(BQ77&gt;70%,"Avance suficiente",IF(BQ77&lt;94%,"Avance suficiente",0)))))</f>
        <v>Avance insuficiente</v>
      </c>
      <c r="BS77" s="243"/>
      <c r="BT77" s="243"/>
      <c r="BU77" s="243"/>
      <c r="BV77" s="80" t="str">
        <f t="shared" si="43"/>
        <v>En gestión</v>
      </c>
      <c r="BW77" s="81"/>
      <c r="BX77" s="81"/>
      <c r="BY77" s="81"/>
      <c r="BZ77" s="81"/>
      <c r="CA77" s="81"/>
    </row>
    <row r="78" spans="2:79" ht="50.25" customHeight="1">
      <c r="B78" s="336" t="s">
        <v>908</v>
      </c>
      <c r="C78" s="233" t="s">
        <v>909</v>
      </c>
      <c r="D78" s="391" t="s">
        <v>254</v>
      </c>
      <c r="E78" s="391" t="s">
        <v>789</v>
      </c>
      <c r="F78" s="391" t="s">
        <v>83</v>
      </c>
      <c r="G78" s="252">
        <v>1</v>
      </c>
      <c r="H78" s="490" t="s">
        <v>910</v>
      </c>
      <c r="I78" s="503" t="s">
        <v>85</v>
      </c>
      <c r="J78" s="503" t="s">
        <v>86</v>
      </c>
      <c r="K78" s="395" t="s">
        <v>911</v>
      </c>
      <c r="L78" s="395" t="s">
        <v>912</v>
      </c>
      <c r="M78" s="394">
        <v>45718</v>
      </c>
      <c r="N78" s="249" t="s">
        <v>156</v>
      </c>
      <c r="O78" s="252">
        <v>0.18</v>
      </c>
      <c r="P78" s="252">
        <v>0.45</v>
      </c>
      <c r="Q78" s="252">
        <v>0.72</v>
      </c>
      <c r="R78" s="252">
        <v>1</v>
      </c>
      <c r="S78" s="236" t="s">
        <v>108</v>
      </c>
      <c r="T78" s="239">
        <v>42983246</v>
      </c>
      <c r="U78" s="332" t="s">
        <v>157</v>
      </c>
      <c r="V78" s="308" t="s">
        <v>266</v>
      </c>
      <c r="W78" s="341">
        <v>441672029</v>
      </c>
      <c r="X78" s="236" t="s">
        <v>913</v>
      </c>
      <c r="Y78" s="236" t="s">
        <v>914</v>
      </c>
      <c r="Z78" s="236" t="s">
        <v>551</v>
      </c>
      <c r="AA78" s="40" t="s">
        <v>91</v>
      </c>
      <c r="AC78" s="112">
        <v>0.18</v>
      </c>
      <c r="AD78" s="240">
        <f t="shared" si="31"/>
        <v>1</v>
      </c>
      <c r="AE78" s="241" t="str">
        <f t="shared" si="40"/>
        <v>Avance satisfactorio</v>
      </c>
      <c r="AF78" s="145" t="s">
        <v>915</v>
      </c>
      <c r="AG78" s="145" t="s">
        <v>916</v>
      </c>
      <c r="AH78" s="242" t="s">
        <v>91</v>
      </c>
      <c r="AI78" s="80" t="s">
        <v>98</v>
      </c>
      <c r="AJ78" s="259">
        <v>42983246</v>
      </c>
      <c r="AK78" s="166">
        <v>7815136</v>
      </c>
      <c r="AL78" s="156">
        <v>441672029</v>
      </c>
      <c r="AM78" s="156">
        <v>218846312.5</v>
      </c>
      <c r="AN78" s="156">
        <v>14064776.5</v>
      </c>
      <c r="AP78" s="98">
        <v>0.45</v>
      </c>
      <c r="AQ78" s="77">
        <f t="shared" si="45"/>
        <v>1</v>
      </c>
      <c r="AR78" s="78" t="str">
        <f t="shared" si="44"/>
        <v>Avance satisfactorio</v>
      </c>
      <c r="AS78" s="79" t="s">
        <v>2389</v>
      </c>
      <c r="AT78" s="220" t="s">
        <v>916</v>
      </c>
      <c r="AU78" s="114" t="s">
        <v>91</v>
      </c>
      <c r="AV78" s="80" t="s">
        <v>98</v>
      </c>
      <c r="AW78" s="330">
        <f>+T78</f>
        <v>42983246</v>
      </c>
      <c r="AX78" s="414">
        <v>11722703</v>
      </c>
      <c r="AY78" s="403">
        <v>441672029</v>
      </c>
      <c r="AZ78" s="404">
        <v>235976222</v>
      </c>
      <c r="BA78" s="405">
        <v>75606059</v>
      </c>
      <c r="BC78" s="144">
        <v>0.72</v>
      </c>
      <c r="BD78" s="833">
        <f t="shared" si="41"/>
        <v>1</v>
      </c>
      <c r="BE78" s="604" t="str">
        <f t="shared" si="47"/>
        <v>Avance satisfactorio</v>
      </c>
      <c r="BF78" s="145" t="s">
        <v>2390</v>
      </c>
      <c r="BG78" s="145" t="s">
        <v>916</v>
      </c>
      <c r="BH78" s="145" t="s">
        <v>91</v>
      </c>
      <c r="BI78" s="834" t="str">
        <f t="shared" si="48"/>
        <v>En gestión</v>
      </c>
      <c r="BJ78" s="859">
        <v>42983246</v>
      </c>
      <c r="BK78" s="860">
        <v>31260543</v>
      </c>
      <c r="BL78" s="212"/>
      <c r="BM78" s="212"/>
      <c r="BN78" s="254"/>
      <c r="BP78" s="98"/>
      <c r="BQ78" s="240">
        <f t="shared" si="42"/>
        <v>0.25</v>
      </c>
      <c r="BR78" s="241" t="str">
        <f t="shared" si="49"/>
        <v>Avance insuficiente</v>
      </c>
      <c r="BS78" s="243"/>
      <c r="BT78" s="243"/>
      <c r="BU78" s="243"/>
      <c r="BV78" s="80" t="str">
        <f t="shared" si="43"/>
        <v>En gestión</v>
      </c>
      <c r="BW78" s="81"/>
      <c r="BX78" s="81"/>
      <c r="BY78" s="81"/>
      <c r="BZ78" s="81"/>
      <c r="CA78" s="81"/>
    </row>
    <row r="79" spans="2:79" ht="50.25" customHeight="1">
      <c r="B79" s="336" t="s">
        <v>908</v>
      </c>
      <c r="C79" s="233" t="s">
        <v>920</v>
      </c>
      <c r="D79" s="391" t="s">
        <v>254</v>
      </c>
      <c r="E79" s="391" t="s">
        <v>789</v>
      </c>
      <c r="F79" s="391" t="s">
        <v>83</v>
      </c>
      <c r="G79" s="252">
        <v>1</v>
      </c>
      <c r="H79" s="490" t="s">
        <v>921</v>
      </c>
      <c r="I79" s="503" t="s">
        <v>85</v>
      </c>
      <c r="J79" s="503" t="s">
        <v>86</v>
      </c>
      <c r="K79" s="395" t="s">
        <v>922</v>
      </c>
      <c r="L79" s="395" t="s">
        <v>923</v>
      </c>
      <c r="M79" s="394">
        <v>45689</v>
      </c>
      <c r="N79" s="249" t="s">
        <v>156</v>
      </c>
      <c r="O79" s="252">
        <v>1</v>
      </c>
      <c r="P79" s="252">
        <v>1</v>
      </c>
      <c r="Q79" s="252">
        <v>1</v>
      </c>
      <c r="R79" s="252">
        <v>1</v>
      </c>
      <c r="S79" s="236" t="s">
        <v>108</v>
      </c>
      <c r="T79" s="239">
        <v>91557746</v>
      </c>
      <c r="U79" s="332" t="s">
        <v>157</v>
      </c>
      <c r="V79" s="308" t="s">
        <v>266</v>
      </c>
      <c r="W79" s="341">
        <v>441672029</v>
      </c>
      <c r="X79" s="236" t="s">
        <v>913</v>
      </c>
      <c r="Y79" s="236" t="s">
        <v>924</v>
      </c>
      <c r="Z79" s="236" t="s">
        <v>551</v>
      </c>
      <c r="AA79" s="40" t="s">
        <v>91</v>
      </c>
      <c r="AC79" s="112">
        <v>1</v>
      </c>
      <c r="AD79" s="240">
        <f t="shared" si="31"/>
        <v>1</v>
      </c>
      <c r="AE79" s="241" t="str">
        <f t="shared" si="40"/>
        <v>Avance satisfactorio</v>
      </c>
      <c r="AF79" s="145" t="s">
        <v>925</v>
      </c>
      <c r="AG79" s="380" t="s">
        <v>923</v>
      </c>
      <c r="AH79" s="242" t="s">
        <v>91</v>
      </c>
      <c r="AI79" s="80" t="s">
        <v>98</v>
      </c>
      <c r="AJ79" s="259">
        <v>91557746</v>
      </c>
      <c r="AK79" s="166">
        <v>22889436</v>
      </c>
      <c r="AL79" s="339">
        <v>441672029</v>
      </c>
      <c r="AM79" s="339">
        <v>218846312.5</v>
      </c>
      <c r="AN79" s="339">
        <v>14064776.5</v>
      </c>
      <c r="AP79" s="98">
        <v>1</v>
      </c>
      <c r="AQ79" s="77">
        <f t="shared" si="45"/>
        <v>1</v>
      </c>
      <c r="AR79" s="78" t="str">
        <f t="shared" si="44"/>
        <v>Avance satisfactorio</v>
      </c>
      <c r="AS79" s="79" t="s">
        <v>926</v>
      </c>
      <c r="AT79" s="220" t="s">
        <v>923</v>
      </c>
      <c r="AU79" s="114" t="s">
        <v>91</v>
      </c>
      <c r="AV79" s="80" t="s">
        <v>98</v>
      </c>
      <c r="AW79" s="330">
        <f>+T79</f>
        <v>91557746</v>
      </c>
      <c r="AX79" s="330">
        <v>22889436</v>
      </c>
      <c r="AY79" s="403">
        <v>441672029</v>
      </c>
      <c r="AZ79" s="404">
        <v>235976222</v>
      </c>
      <c r="BA79" s="405">
        <v>75606059</v>
      </c>
      <c r="BC79" s="144">
        <v>1</v>
      </c>
      <c r="BD79" s="833">
        <f t="shared" si="41"/>
        <v>1</v>
      </c>
      <c r="BE79" s="604" t="str">
        <f t="shared" si="47"/>
        <v>Avance satisfactorio</v>
      </c>
      <c r="BF79" s="145" t="s">
        <v>927</v>
      </c>
      <c r="BG79" s="380" t="s">
        <v>923</v>
      </c>
      <c r="BH79" s="145" t="s">
        <v>91</v>
      </c>
      <c r="BI79" s="834" t="s">
        <v>98</v>
      </c>
      <c r="BJ79" s="852">
        <v>91557746</v>
      </c>
      <c r="BK79" s="861">
        <v>68668309</v>
      </c>
      <c r="BL79" s="212"/>
      <c r="BM79" s="212"/>
      <c r="BN79" s="254"/>
      <c r="BP79" s="98"/>
      <c r="BQ79" s="240">
        <f t="shared" si="42"/>
        <v>1</v>
      </c>
      <c r="BR79" s="241" t="str">
        <f t="shared" si="49"/>
        <v>Avance satisfactorio</v>
      </c>
      <c r="BS79" s="243"/>
      <c r="BT79" s="243"/>
      <c r="BU79" s="243"/>
      <c r="BV79" s="80" t="str">
        <f t="shared" si="43"/>
        <v>Terminado</v>
      </c>
      <c r="BW79" s="81"/>
      <c r="BX79" s="81"/>
      <c r="BY79" s="81"/>
      <c r="BZ79" s="81"/>
      <c r="CA79" s="81"/>
    </row>
    <row r="80" spans="2:79" ht="50.25" customHeight="1">
      <c r="B80" s="336" t="s">
        <v>908</v>
      </c>
      <c r="C80" s="233" t="s">
        <v>929</v>
      </c>
      <c r="D80" s="391" t="s">
        <v>254</v>
      </c>
      <c r="E80" s="391" t="s">
        <v>789</v>
      </c>
      <c r="F80" s="391" t="s">
        <v>83</v>
      </c>
      <c r="G80" s="252">
        <v>1</v>
      </c>
      <c r="H80" s="490" t="s">
        <v>930</v>
      </c>
      <c r="I80" s="503" t="s">
        <v>85</v>
      </c>
      <c r="J80" s="503" t="s">
        <v>86</v>
      </c>
      <c r="K80" s="395" t="s">
        <v>931</v>
      </c>
      <c r="L80" s="395" t="s">
        <v>932</v>
      </c>
      <c r="M80" s="394">
        <v>45689</v>
      </c>
      <c r="N80" s="249" t="s">
        <v>156</v>
      </c>
      <c r="O80" s="252">
        <v>0.25</v>
      </c>
      <c r="P80" s="252">
        <v>0.35</v>
      </c>
      <c r="Q80" s="252">
        <v>0.55000000000000004</v>
      </c>
      <c r="R80" s="252">
        <v>1</v>
      </c>
      <c r="S80" s="236" t="s">
        <v>108</v>
      </c>
      <c r="T80" s="239">
        <v>64205820</v>
      </c>
      <c r="U80" s="332" t="s">
        <v>157</v>
      </c>
      <c r="V80" s="308" t="s">
        <v>942</v>
      </c>
      <c r="W80" s="341">
        <v>54496970</v>
      </c>
      <c r="X80" s="236" t="s">
        <v>913</v>
      </c>
      <c r="Y80" s="236" t="s">
        <v>933</v>
      </c>
      <c r="Z80" s="236" t="s">
        <v>551</v>
      </c>
      <c r="AA80" s="40" t="s">
        <v>91</v>
      </c>
      <c r="AC80" s="112">
        <v>0.25</v>
      </c>
      <c r="AD80" s="240">
        <f t="shared" si="31"/>
        <v>1</v>
      </c>
      <c r="AE80" s="241" t="str">
        <f t="shared" si="40"/>
        <v>Avance satisfactorio</v>
      </c>
      <c r="AF80" s="145" t="s">
        <v>934</v>
      </c>
      <c r="AG80" s="145" t="s">
        <v>935</v>
      </c>
      <c r="AH80" s="242" t="s">
        <v>91</v>
      </c>
      <c r="AI80" s="80" t="s">
        <v>98</v>
      </c>
      <c r="AJ80" s="259">
        <v>64205820</v>
      </c>
      <c r="AK80" s="166">
        <v>16051455</v>
      </c>
      <c r="AL80" s="339">
        <v>54496970</v>
      </c>
      <c r="AM80" s="339">
        <v>54496970</v>
      </c>
      <c r="AN80" s="339" t="s">
        <v>780</v>
      </c>
      <c r="AP80" s="98">
        <v>0.35</v>
      </c>
      <c r="AQ80" s="77">
        <f t="shared" si="45"/>
        <v>1</v>
      </c>
      <c r="AR80" s="78" t="str">
        <f t="shared" si="44"/>
        <v>Avance satisfactorio</v>
      </c>
      <c r="AS80" s="79" t="s">
        <v>936</v>
      </c>
      <c r="AT80" s="220" t="s">
        <v>937</v>
      </c>
      <c r="AU80" s="114" t="s">
        <v>91</v>
      </c>
      <c r="AV80" s="80" t="s">
        <v>98</v>
      </c>
      <c r="AW80" s="330">
        <f>+T80</f>
        <v>64205820</v>
      </c>
      <c r="AX80" s="330">
        <v>16051455</v>
      </c>
      <c r="AY80" s="403">
        <v>54496970</v>
      </c>
      <c r="AZ80" s="404">
        <v>54496970</v>
      </c>
      <c r="BA80" s="405">
        <v>13376529</v>
      </c>
      <c r="BC80" s="144">
        <v>0.55000000000000004</v>
      </c>
      <c r="BD80" s="833">
        <f t="shared" si="41"/>
        <v>1</v>
      </c>
      <c r="BE80" s="604" t="str">
        <f t="shared" si="47"/>
        <v>Avance satisfactorio</v>
      </c>
      <c r="BF80" s="145" t="s">
        <v>938</v>
      </c>
      <c r="BG80" s="380" t="s">
        <v>939</v>
      </c>
      <c r="BH80" s="145" t="s">
        <v>91</v>
      </c>
      <c r="BI80" s="834" t="str">
        <f t="shared" si="48"/>
        <v>En gestión</v>
      </c>
      <c r="BJ80" s="852">
        <v>64205820</v>
      </c>
      <c r="BK80" s="861">
        <v>48154365</v>
      </c>
      <c r="BL80" s="212"/>
      <c r="BM80" s="212"/>
      <c r="BN80" s="254"/>
      <c r="BP80" s="98"/>
      <c r="BQ80" s="240">
        <f t="shared" si="42"/>
        <v>0.45454545454545453</v>
      </c>
      <c r="BR80" s="241" t="str">
        <f t="shared" si="49"/>
        <v>Avance insuficiente</v>
      </c>
      <c r="BS80" s="243"/>
      <c r="BT80" s="243"/>
      <c r="BU80" s="243"/>
      <c r="BV80" s="80" t="str">
        <f t="shared" si="43"/>
        <v>En gestión</v>
      </c>
      <c r="BW80" s="81"/>
      <c r="BX80" s="81"/>
      <c r="BY80" s="81"/>
      <c r="BZ80" s="81"/>
      <c r="CA80" s="81"/>
    </row>
    <row r="81" spans="2:79" ht="50.25" customHeight="1">
      <c r="B81" s="336" t="s">
        <v>908</v>
      </c>
      <c r="C81" s="233" t="s">
        <v>943</v>
      </c>
      <c r="D81" s="391" t="s">
        <v>254</v>
      </c>
      <c r="E81" s="391" t="s">
        <v>789</v>
      </c>
      <c r="F81" s="391" t="s">
        <v>83</v>
      </c>
      <c r="G81" s="252">
        <v>1</v>
      </c>
      <c r="H81" s="490" t="s">
        <v>944</v>
      </c>
      <c r="I81" s="503" t="s">
        <v>85</v>
      </c>
      <c r="J81" s="503" t="s">
        <v>86</v>
      </c>
      <c r="K81" s="395" t="s">
        <v>945</v>
      </c>
      <c r="L81" s="395" t="s">
        <v>946</v>
      </c>
      <c r="M81" s="394">
        <v>45749</v>
      </c>
      <c r="N81" s="249" t="s">
        <v>156</v>
      </c>
      <c r="O81" s="256">
        <v>0</v>
      </c>
      <c r="P81" s="256">
        <v>0.3</v>
      </c>
      <c r="Q81" s="256">
        <v>0.7</v>
      </c>
      <c r="R81" s="256">
        <v>1</v>
      </c>
      <c r="S81" s="236" t="s">
        <v>108</v>
      </c>
      <c r="T81" s="239">
        <v>53740313</v>
      </c>
      <c r="U81" s="332" t="s">
        <v>157</v>
      </c>
      <c r="V81" s="308" t="s">
        <v>158</v>
      </c>
      <c r="W81" s="341">
        <v>299315566</v>
      </c>
      <c r="X81" s="236" t="s">
        <v>913</v>
      </c>
      <c r="Y81" s="236" t="s">
        <v>947</v>
      </c>
      <c r="Z81" s="236" t="s">
        <v>551</v>
      </c>
      <c r="AA81" s="40" t="s">
        <v>91</v>
      </c>
      <c r="AC81" s="112"/>
      <c r="AD81" s="240" t="str">
        <f t="shared" si="31"/>
        <v>No Aplica</v>
      </c>
      <c r="AE81" s="241" t="str">
        <f t="shared" si="40"/>
        <v>No reporta avance en el periodo</v>
      </c>
      <c r="AF81" s="145" t="s">
        <v>315</v>
      </c>
      <c r="AG81" s="145" t="s">
        <v>91</v>
      </c>
      <c r="AH81" s="242" t="s">
        <v>91</v>
      </c>
      <c r="AI81" s="80" t="str">
        <f t="shared" si="46"/>
        <v>Sin iniciar</v>
      </c>
      <c r="AJ81" s="166">
        <v>0</v>
      </c>
      <c r="AK81" s="166">
        <v>0</v>
      </c>
      <c r="AL81" s="157">
        <v>299315566</v>
      </c>
      <c r="AM81" s="157">
        <v>252408840</v>
      </c>
      <c r="AN81" s="157">
        <v>15438529</v>
      </c>
      <c r="AP81" s="98">
        <v>0.3</v>
      </c>
      <c r="AQ81" s="77">
        <f t="shared" si="45"/>
        <v>1</v>
      </c>
      <c r="AR81" s="78" t="str">
        <f t="shared" si="44"/>
        <v>Avance satisfactorio</v>
      </c>
      <c r="AS81" s="79" t="s">
        <v>948</v>
      </c>
      <c r="AT81" s="79" t="s">
        <v>949</v>
      </c>
      <c r="AU81" s="114" t="s">
        <v>91</v>
      </c>
      <c r="AV81" s="80" t="s">
        <v>98</v>
      </c>
      <c r="AW81" s="330">
        <f>+T81</f>
        <v>53740313</v>
      </c>
      <c r="AX81" s="330">
        <v>26870156</v>
      </c>
      <c r="AY81" s="403">
        <v>299315566</v>
      </c>
      <c r="AZ81" s="404">
        <v>253211480</v>
      </c>
      <c r="BA81" s="405">
        <v>92900997</v>
      </c>
      <c r="BC81" s="144">
        <v>0.7</v>
      </c>
      <c r="BD81" s="833">
        <f t="shared" si="41"/>
        <v>1</v>
      </c>
      <c r="BE81" s="604" t="str">
        <f t="shared" si="47"/>
        <v>Avance satisfactorio</v>
      </c>
      <c r="BF81" s="145" t="s">
        <v>950</v>
      </c>
      <c r="BG81" s="380" t="s">
        <v>951</v>
      </c>
      <c r="BH81" s="145" t="s">
        <v>91</v>
      </c>
      <c r="BI81" s="834" t="str">
        <f t="shared" si="48"/>
        <v>En gestión</v>
      </c>
      <c r="BJ81" s="852">
        <v>53740313</v>
      </c>
      <c r="BK81" s="861">
        <v>40305234</v>
      </c>
      <c r="BL81" s="212"/>
      <c r="BM81" s="212"/>
      <c r="BN81" s="254"/>
      <c r="BP81" s="98"/>
      <c r="BQ81" s="240">
        <f t="shared" si="42"/>
        <v>0</v>
      </c>
      <c r="BR81" s="241" t="str">
        <f t="shared" si="49"/>
        <v>Avance insuficiente</v>
      </c>
      <c r="BS81" s="243"/>
      <c r="BT81" s="243"/>
      <c r="BU81" s="243"/>
      <c r="BV81" s="80" t="str">
        <f t="shared" si="43"/>
        <v>En gestión</v>
      </c>
      <c r="BW81" s="81"/>
      <c r="BX81" s="81"/>
      <c r="BY81" s="81"/>
      <c r="BZ81" s="81"/>
      <c r="CA81" s="81"/>
    </row>
    <row r="82" spans="2:79" ht="50.25" customHeight="1">
      <c r="B82" s="336" t="s">
        <v>953</v>
      </c>
      <c r="C82" s="233" t="s">
        <v>954</v>
      </c>
      <c r="D82" s="391" t="s">
        <v>254</v>
      </c>
      <c r="E82" s="391" t="s">
        <v>789</v>
      </c>
      <c r="F82" s="391" t="s">
        <v>83</v>
      </c>
      <c r="G82" s="261">
        <v>3</v>
      </c>
      <c r="H82" s="490" t="s">
        <v>955</v>
      </c>
      <c r="I82" s="503" t="s">
        <v>85</v>
      </c>
      <c r="J82" s="503" t="s">
        <v>153</v>
      </c>
      <c r="K82" s="395" t="s">
        <v>956</v>
      </c>
      <c r="L82" s="395" t="s">
        <v>957</v>
      </c>
      <c r="M82" s="394">
        <v>45689</v>
      </c>
      <c r="N82" s="249" t="s">
        <v>308</v>
      </c>
      <c r="O82" s="261">
        <v>1</v>
      </c>
      <c r="P82" s="261">
        <v>2</v>
      </c>
      <c r="Q82" s="261">
        <v>3</v>
      </c>
      <c r="R82" s="261">
        <v>0</v>
      </c>
      <c r="S82" s="236" t="s">
        <v>108</v>
      </c>
      <c r="T82" s="239">
        <v>7236341</v>
      </c>
      <c r="U82" s="332" t="s">
        <v>157</v>
      </c>
      <c r="V82" s="308" t="s">
        <v>266</v>
      </c>
      <c r="W82" s="341">
        <v>1781719897</v>
      </c>
      <c r="X82" s="236" t="s">
        <v>958</v>
      </c>
      <c r="Y82" s="236" t="s">
        <v>351</v>
      </c>
      <c r="Z82" s="236" t="s">
        <v>560</v>
      </c>
      <c r="AA82" s="40" t="s">
        <v>91</v>
      </c>
      <c r="AC82" s="113">
        <v>1</v>
      </c>
      <c r="AD82" s="240">
        <f t="shared" si="31"/>
        <v>1</v>
      </c>
      <c r="AE82" s="241" t="str">
        <f t="shared" si="40"/>
        <v>Avance satisfactorio</v>
      </c>
      <c r="AF82" s="145" t="s">
        <v>959</v>
      </c>
      <c r="AG82" s="145" t="s">
        <v>960</v>
      </c>
      <c r="AH82" s="242" t="s">
        <v>91</v>
      </c>
      <c r="AI82" s="80" t="s">
        <v>98</v>
      </c>
      <c r="AJ82" s="268">
        <v>7236341</v>
      </c>
      <c r="AK82" s="268">
        <v>2387993</v>
      </c>
      <c r="AL82" s="357">
        <v>1831849513</v>
      </c>
      <c r="AM82" s="357">
        <v>1660669525</v>
      </c>
      <c r="AN82" s="357">
        <v>208168035</v>
      </c>
      <c r="AP82" s="113">
        <v>3</v>
      </c>
      <c r="AQ82" s="77">
        <f t="shared" si="45"/>
        <v>1</v>
      </c>
      <c r="AR82" s="78" t="str">
        <f t="shared" si="44"/>
        <v>Avance satisfactorio</v>
      </c>
      <c r="AS82" s="114" t="s">
        <v>961</v>
      </c>
      <c r="AT82" s="186" t="s">
        <v>962</v>
      </c>
      <c r="AU82" s="114" t="s">
        <v>91</v>
      </c>
      <c r="AV82" s="80" t="s">
        <v>98</v>
      </c>
      <c r="AW82" s="136">
        <v>7236341</v>
      </c>
      <c r="AX82" s="136">
        <v>7236341</v>
      </c>
      <c r="AY82" s="403">
        <v>1781719897</v>
      </c>
      <c r="AZ82" s="404">
        <v>1646093615</v>
      </c>
      <c r="BA82" s="405">
        <v>665741906</v>
      </c>
      <c r="BC82" s="144"/>
      <c r="BD82" s="833" t="s">
        <v>101</v>
      </c>
      <c r="BE82" s="604" t="s">
        <v>102</v>
      </c>
      <c r="BF82" s="145" t="s">
        <v>963</v>
      </c>
      <c r="BG82" s="145" t="s">
        <v>91</v>
      </c>
      <c r="BH82" s="145" t="s">
        <v>91</v>
      </c>
      <c r="BI82" s="834" t="s">
        <v>100</v>
      </c>
      <c r="BJ82" s="136">
        <v>7236341</v>
      </c>
      <c r="BK82" s="136">
        <v>7236341</v>
      </c>
      <c r="BL82" s="862"/>
      <c r="BM82" s="862"/>
      <c r="BN82" s="862"/>
      <c r="BP82" s="98"/>
      <c r="BQ82" s="240" t="str">
        <f t="shared" si="42"/>
        <v>No Aplica</v>
      </c>
      <c r="BR82" s="241" t="str">
        <f t="shared" si="49"/>
        <v>No reporta avance en el periodo</v>
      </c>
      <c r="BS82" s="243"/>
      <c r="BT82" s="243"/>
      <c r="BU82" s="243"/>
      <c r="BV82" s="80" t="str">
        <f t="shared" si="43"/>
        <v>Sin iniciar</v>
      </c>
      <c r="BW82" s="81"/>
      <c r="BX82" s="81"/>
      <c r="BY82" s="81"/>
      <c r="BZ82" s="81"/>
      <c r="CA82" s="81"/>
    </row>
    <row r="83" spans="2:79" ht="50.25" customHeight="1">
      <c r="B83" s="336" t="s">
        <v>953</v>
      </c>
      <c r="C83" s="233" t="s">
        <v>964</v>
      </c>
      <c r="D83" s="391" t="s">
        <v>254</v>
      </c>
      <c r="E83" s="391" t="s">
        <v>789</v>
      </c>
      <c r="F83" s="391" t="s">
        <v>83</v>
      </c>
      <c r="G83" s="256">
        <v>1</v>
      </c>
      <c r="H83" s="490" t="s">
        <v>965</v>
      </c>
      <c r="I83" s="503" t="s">
        <v>85</v>
      </c>
      <c r="J83" s="503" t="s">
        <v>86</v>
      </c>
      <c r="K83" s="395" t="s">
        <v>966</v>
      </c>
      <c r="L83" s="395" t="s">
        <v>967</v>
      </c>
      <c r="M83" s="394">
        <v>45749</v>
      </c>
      <c r="N83" s="249" t="s">
        <v>156</v>
      </c>
      <c r="O83" s="256">
        <v>0</v>
      </c>
      <c r="P83" s="256">
        <v>0.1</v>
      </c>
      <c r="Q83" s="256">
        <v>0.5</v>
      </c>
      <c r="R83" s="256">
        <v>1</v>
      </c>
      <c r="S83" s="236" t="s">
        <v>108</v>
      </c>
      <c r="T83" s="239">
        <v>25971696</v>
      </c>
      <c r="U83" s="332" t="s">
        <v>157</v>
      </c>
      <c r="V83" s="308" t="s">
        <v>266</v>
      </c>
      <c r="W83" s="341">
        <v>221645861</v>
      </c>
      <c r="X83" s="236" t="s">
        <v>958</v>
      </c>
      <c r="Y83" s="236" t="s">
        <v>351</v>
      </c>
      <c r="Z83" s="236" t="s">
        <v>560</v>
      </c>
      <c r="AA83" s="40" t="s">
        <v>91</v>
      </c>
      <c r="AC83" s="112"/>
      <c r="AD83" s="240" t="str">
        <f t="shared" si="31"/>
        <v>No Aplica</v>
      </c>
      <c r="AE83" s="241" t="str">
        <f t="shared" si="40"/>
        <v>No reporta avance en el periodo</v>
      </c>
      <c r="AF83" s="145" t="s">
        <v>315</v>
      </c>
      <c r="AG83" s="145" t="s">
        <v>91</v>
      </c>
      <c r="AH83" s="242" t="s">
        <v>91</v>
      </c>
      <c r="AI83" s="80" t="str">
        <f t="shared" si="46"/>
        <v>Sin iniciar</v>
      </c>
      <c r="AJ83" s="166">
        <v>0</v>
      </c>
      <c r="AK83" s="166">
        <v>0</v>
      </c>
      <c r="AL83" s="358">
        <v>196581053</v>
      </c>
      <c r="AM83" s="358">
        <v>149584444</v>
      </c>
      <c r="AN83" s="358">
        <v>22503111</v>
      </c>
      <c r="AP83" s="98">
        <v>1</v>
      </c>
      <c r="AQ83" s="77">
        <f t="shared" si="45"/>
        <v>1</v>
      </c>
      <c r="AR83" s="78" t="str">
        <f t="shared" si="44"/>
        <v>Avance satisfactorio</v>
      </c>
      <c r="AS83" s="114" t="s">
        <v>968</v>
      </c>
      <c r="AT83" s="229" t="s">
        <v>969</v>
      </c>
      <c r="AU83" s="114" t="s">
        <v>91</v>
      </c>
      <c r="AV83" s="80" t="s">
        <v>98</v>
      </c>
      <c r="AW83" s="136">
        <v>25971696</v>
      </c>
      <c r="AX83" s="136">
        <v>25971696</v>
      </c>
      <c r="AY83" s="403">
        <v>221645861</v>
      </c>
      <c r="AZ83" s="404">
        <v>160377067</v>
      </c>
      <c r="BA83" s="405">
        <v>68481738</v>
      </c>
      <c r="BC83" s="144"/>
      <c r="BD83" s="833" t="s">
        <v>101</v>
      </c>
      <c r="BE83" s="604" t="s">
        <v>102</v>
      </c>
      <c r="BF83" s="145" t="s">
        <v>963</v>
      </c>
      <c r="BG83" s="145" t="s">
        <v>91</v>
      </c>
      <c r="BH83" s="145" t="s">
        <v>91</v>
      </c>
      <c r="BI83" s="834" t="s">
        <v>100</v>
      </c>
      <c r="BJ83" s="136">
        <v>25971696</v>
      </c>
      <c r="BK83" s="136">
        <v>25971696</v>
      </c>
      <c r="BL83" s="862"/>
      <c r="BM83" s="862"/>
      <c r="BN83" s="862"/>
      <c r="BP83" s="98"/>
      <c r="BQ83" s="240" t="str">
        <f t="shared" si="42"/>
        <v>No Aplica</v>
      </c>
      <c r="BR83" s="241" t="str">
        <f t="shared" si="49"/>
        <v>No reporta avance en el periodo</v>
      </c>
      <c r="BS83" s="243"/>
      <c r="BT83" s="243"/>
      <c r="BU83" s="243"/>
      <c r="BV83" s="80" t="str">
        <f t="shared" si="43"/>
        <v>Sin iniciar</v>
      </c>
      <c r="BW83" s="81"/>
      <c r="BX83" s="81"/>
      <c r="BY83" s="81"/>
      <c r="BZ83" s="81"/>
      <c r="CA83" s="81"/>
    </row>
    <row r="84" spans="2:79" ht="50.25" customHeight="1">
      <c r="B84" s="336" t="s">
        <v>953</v>
      </c>
      <c r="C84" s="233" t="s">
        <v>970</v>
      </c>
      <c r="D84" s="391" t="s">
        <v>254</v>
      </c>
      <c r="E84" s="391" t="s">
        <v>789</v>
      </c>
      <c r="F84" s="391" t="s">
        <v>83</v>
      </c>
      <c r="G84" s="256">
        <v>1</v>
      </c>
      <c r="H84" s="490" t="s">
        <v>971</v>
      </c>
      <c r="I84" s="503" t="s">
        <v>85</v>
      </c>
      <c r="J84" s="503" t="s">
        <v>86</v>
      </c>
      <c r="K84" s="395" t="s">
        <v>972</v>
      </c>
      <c r="L84" s="395" t="s">
        <v>973</v>
      </c>
      <c r="M84" s="394">
        <v>45689</v>
      </c>
      <c r="N84" s="249" t="s">
        <v>156</v>
      </c>
      <c r="O84" s="256">
        <v>0.25</v>
      </c>
      <c r="P84" s="256">
        <v>0.5</v>
      </c>
      <c r="Q84" s="256">
        <v>0.75</v>
      </c>
      <c r="R84" s="256">
        <v>1</v>
      </c>
      <c r="S84" s="236" t="s">
        <v>108</v>
      </c>
      <c r="T84" s="239">
        <v>19871442</v>
      </c>
      <c r="U84" s="332" t="s">
        <v>157</v>
      </c>
      <c r="V84" s="308" t="s">
        <v>266</v>
      </c>
      <c r="W84" s="341">
        <v>221645861</v>
      </c>
      <c r="X84" s="236" t="s">
        <v>958</v>
      </c>
      <c r="Y84" s="236" t="s">
        <v>351</v>
      </c>
      <c r="Z84" s="236" t="s">
        <v>560</v>
      </c>
      <c r="AA84" s="40" t="s">
        <v>91</v>
      </c>
      <c r="AC84" s="485">
        <v>2</v>
      </c>
      <c r="AD84" s="240">
        <f t="shared" si="31"/>
        <v>1</v>
      </c>
      <c r="AE84" s="241" t="str">
        <f t="shared" si="40"/>
        <v>Avance satisfactorio</v>
      </c>
      <c r="AF84" s="145" t="s">
        <v>974</v>
      </c>
      <c r="AG84" s="145" t="s">
        <v>975</v>
      </c>
      <c r="AH84" s="242" t="s">
        <v>91</v>
      </c>
      <c r="AI84" s="80" t="s">
        <v>98</v>
      </c>
      <c r="AJ84" s="268">
        <v>19871442</v>
      </c>
      <c r="AK84" s="268">
        <v>4967861</v>
      </c>
      <c r="AL84" s="176">
        <v>196581053</v>
      </c>
      <c r="AM84" s="176">
        <v>149584444</v>
      </c>
      <c r="AN84" s="176">
        <v>22503111</v>
      </c>
      <c r="AP84" s="112">
        <v>0.5</v>
      </c>
      <c r="AQ84" s="77">
        <f t="shared" si="45"/>
        <v>1</v>
      </c>
      <c r="AR84" s="78" t="str">
        <f t="shared" si="44"/>
        <v>Avance satisfactorio</v>
      </c>
      <c r="AS84" s="114" t="s">
        <v>976</v>
      </c>
      <c r="AT84" s="186" t="s">
        <v>975</v>
      </c>
      <c r="AU84" s="114" t="s">
        <v>91</v>
      </c>
      <c r="AV84" s="80" t="s">
        <v>98</v>
      </c>
      <c r="AW84" s="136">
        <v>19871442</v>
      </c>
      <c r="AX84" s="330">
        <v>9935721</v>
      </c>
      <c r="AY84" s="403">
        <v>221645861</v>
      </c>
      <c r="AZ84" s="404">
        <v>160377067</v>
      </c>
      <c r="BA84" s="405">
        <v>68481738</v>
      </c>
      <c r="BC84" s="144">
        <v>0.75</v>
      </c>
      <c r="BD84" s="833">
        <f>+IF(Q84=0,"No Aplica",IF(BC84/Q84&gt;=100%,100%,BC84/Q84))</f>
        <v>1</v>
      </c>
      <c r="BE84" s="604" t="str">
        <f t="shared" si="47"/>
        <v>Avance satisfactorio</v>
      </c>
      <c r="BF84" s="145" t="s">
        <v>977</v>
      </c>
      <c r="BG84" s="145" t="s">
        <v>975</v>
      </c>
      <c r="BH84" s="145" t="s">
        <v>91</v>
      </c>
      <c r="BI84" s="834" t="str">
        <f t="shared" ref="BI84:BI108" si="50">IF(BC84&lt;1%,"Sin iniciar",IF(BC84&gt;=G84,"Terminado","En gestión"))</f>
        <v>En gestión</v>
      </c>
      <c r="BJ84" s="854">
        <v>19871442</v>
      </c>
      <c r="BK84" s="855">
        <v>14903582</v>
      </c>
      <c r="BL84" s="212"/>
      <c r="BM84" s="212"/>
      <c r="BN84" s="254"/>
      <c r="BP84" s="98"/>
      <c r="BQ84" s="240">
        <f t="shared" si="42"/>
        <v>1</v>
      </c>
      <c r="BR84" s="241" t="str">
        <f t="shared" si="49"/>
        <v>Avance satisfactorio</v>
      </c>
      <c r="BS84" s="243"/>
      <c r="BT84" s="243"/>
      <c r="BU84" s="243"/>
      <c r="BV84" s="80" t="str">
        <f t="shared" si="43"/>
        <v>En gestión</v>
      </c>
      <c r="BW84" s="81"/>
      <c r="BX84" s="81"/>
      <c r="BY84" s="81"/>
      <c r="BZ84" s="81"/>
      <c r="CA84" s="81"/>
    </row>
    <row r="85" spans="2:79" ht="50.25" customHeight="1">
      <c r="B85" s="336" t="s">
        <v>979</v>
      </c>
      <c r="C85" s="233" t="s">
        <v>980</v>
      </c>
      <c r="D85" s="391" t="s">
        <v>254</v>
      </c>
      <c r="E85" s="391" t="s">
        <v>789</v>
      </c>
      <c r="F85" s="391" t="s">
        <v>83</v>
      </c>
      <c r="G85" s="256">
        <v>1</v>
      </c>
      <c r="H85" s="490" t="s">
        <v>981</v>
      </c>
      <c r="I85" s="503" t="s">
        <v>85</v>
      </c>
      <c r="J85" s="503" t="s">
        <v>86</v>
      </c>
      <c r="K85" s="395" t="s">
        <v>982</v>
      </c>
      <c r="L85" s="395" t="s">
        <v>983</v>
      </c>
      <c r="M85" s="394">
        <v>45748</v>
      </c>
      <c r="N85" s="249" t="s">
        <v>156</v>
      </c>
      <c r="O85" s="256">
        <v>0</v>
      </c>
      <c r="P85" s="256">
        <v>0.3</v>
      </c>
      <c r="Q85" s="256">
        <v>0.6</v>
      </c>
      <c r="R85" s="256">
        <v>1</v>
      </c>
      <c r="S85" s="236" t="s">
        <v>108</v>
      </c>
      <c r="T85" s="239">
        <v>5267249</v>
      </c>
      <c r="U85" s="332" t="s">
        <v>157</v>
      </c>
      <c r="V85" s="308" t="s">
        <v>266</v>
      </c>
      <c r="W85" s="341">
        <v>176243351</v>
      </c>
      <c r="X85" s="236" t="s">
        <v>984</v>
      </c>
      <c r="Y85" s="236" t="s">
        <v>91</v>
      </c>
      <c r="Z85" s="236" t="s">
        <v>93</v>
      </c>
      <c r="AA85" s="40" t="s">
        <v>91</v>
      </c>
      <c r="AC85" s="112"/>
      <c r="AD85" s="240" t="str">
        <f t="shared" si="31"/>
        <v>No Aplica</v>
      </c>
      <c r="AE85" s="241" t="str">
        <f t="shared" si="40"/>
        <v>No reporta avance en el periodo</v>
      </c>
      <c r="AF85" s="145" t="s">
        <v>315</v>
      </c>
      <c r="AG85" s="145" t="s">
        <v>91</v>
      </c>
      <c r="AH85" s="242" t="s">
        <v>91</v>
      </c>
      <c r="AI85" s="80" t="str">
        <f t="shared" si="46"/>
        <v>Sin iniciar</v>
      </c>
      <c r="AJ85" s="166">
        <v>0</v>
      </c>
      <c r="AK85" s="166">
        <v>0</v>
      </c>
      <c r="AL85" s="156">
        <v>176243351</v>
      </c>
      <c r="AM85" s="156">
        <v>172383292</v>
      </c>
      <c r="AN85" s="156">
        <v>21972352</v>
      </c>
      <c r="AP85" s="98">
        <v>0.3</v>
      </c>
      <c r="AQ85" s="77">
        <f t="shared" si="45"/>
        <v>1</v>
      </c>
      <c r="AR85" s="78" t="str">
        <f t="shared" si="44"/>
        <v>Avance satisfactorio</v>
      </c>
      <c r="AS85" s="79" t="s">
        <v>985</v>
      </c>
      <c r="AT85" s="79" t="s">
        <v>986</v>
      </c>
      <c r="AU85" s="114" t="s">
        <v>91</v>
      </c>
      <c r="AV85" s="80" t="s">
        <v>98</v>
      </c>
      <c r="AW85" s="136">
        <v>5267249</v>
      </c>
      <c r="AX85" s="330">
        <v>1316812</v>
      </c>
      <c r="AY85" s="403">
        <v>176243351</v>
      </c>
      <c r="AZ85" s="404">
        <v>173733797</v>
      </c>
      <c r="BA85" s="405">
        <v>68230116</v>
      </c>
      <c r="BC85" s="144">
        <v>0.6</v>
      </c>
      <c r="BD85" s="833">
        <f>+IF(Q85=0,"No Aplica",IF(BC85/Q85&gt;=100%,100%,BC85/Q85))</f>
        <v>1</v>
      </c>
      <c r="BE85" s="604" t="str">
        <f t="shared" si="47"/>
        <v>Avance satisfactorio</v>
      </c>
      <c r="BF85" s="616" t="s">
        <v>987</v>
      </c>
      <c r="BG85" s="616" t="s">
        <v>988</v>
      </c>
      <c r="BH85" s="145" t="s">
        <v>91</v>
      </c>
      <c r="BI85" s="834" t="str">
        <f t="shared" si="50"/>
        <v>En gestión</v>
      </c>
      <c r="BJ85" s="854">
        <v>5267249</v>
      </c>
      <c r="BK85" s="855">
        <v>3950437</v>
      </c>
      <c r="BL85" s="212"/>
      <c r="BM85" s="212"/>
      <c r="BN85" s="254"/>
      <c r="BP85" s="98"/>
      <c r="BQ85" s="240">
        <f t="shared" si="42"/>
        <v>0</v>
      </c>
      <c r="BR85" s="241" t="str">
        <f t="shared" si="49"/>
        <v>Avance insuficiente</v>
      </c>
      <c r="BS85" s="243"/>
      <c r="BT85" s="243"/>
      <c r="BU85" s="243"/>
      <c r="BV85" s="80" t="str">
        <f t="shared" si="43"/>
        <v>En gestión</v>
      </c>
      <c r="BW85" s="81"/>
      <c r="BX85" s="81"/>
      <c r="BY85" s="81"/>
      <c r="BZ85" s="81"/>
      <c r="CA85" s="81"/>
    </row>
    <row r="86" spans="2:79" ht="50.25" customHeight="1">
      <c r="B86" s="336" t="s">
        <v>979</v>
      </c>
      <c r="C86" s="233" t="s">
        <v>989</v>
      </c>
      <c r="D86" s="391" t="s">
        <v>254</v>
      </c>
      <c r="E86" s="391" t="s">
        <v>789</v>
      </c>
      <c r="F86" s="391" t="s">
        <v>83</v>
      </c>
      <c r="G86" s="256">
        <v>1</v>
      </c>
      <c r="H86" s="490" t="s">
        <v>990</v>
      </c>
      <c r="I86" s="503" t="s">
        <v>85</v>
      </c>
      <c r="J86" s="503" t="s">
        <v>86</v>
      </c>
      <c r="K86" s="395" t="s">
        <v>991</v>
      </c>
      <c r="L86" s="395" t="s">
        <v>992</v>
      </c>
      <c r="M86" s="394">
        <v>45659</v>
      </c>
      <c r="N86" s="249" t="s">
        <v>156</v>
      </c>
      <c r="O86" s="252">
        <v>0.2</v>
      </c>
      <c r="P86" s="252">
        <v>0.4</v>
      </c>
      <c r="Q86" s="252">
        <v>0.6</v>
      </c>
      <c r="R86" s="252">
        <v>1</v>
      </c>
      <c r="S86" s="236" t="s">
        <v>108</v>
      </c>
      <c r="T86" s="239">
        <v>5267249</v>
      </c>
      <c r="U86" s="332" t="s">
        <v>157</v>
      </c>
      <c r="V86" s="308" t="s">
        <v>266</v>
      </c>
      <c r="W86" s="341">
        <v>176243351</v>
      </c>
      <c r="X86" s="236" t="s">
        <v>984</v>
      </c>
      <c r="Y86" s="236" t="s">
        <v>91</v>
      </c>
      <c r="Z86" s="236" t="s">
        <v>93</v>
      </c>
      <c r="AA86" s="40" t="s">
        <v>91</v>
      </c>
      <c r="AC86" s="112">
        <v>0.2</v>
      </c>
      <c r="AD86" s="240">
        <f t="shared" ref="AD86:AD117" si="51">+IF(O86=0,"No Aplica",IF(AC86/O86&gt;=100%,100%,AC86/O86))</f>
        <v>1</v>
      </c>
      <c r="AE86" s="241" t="str">
        <f t="shared" si="40"/>
        <v>Avance satisfactorio</v>
      </c>
      <c r="AF86" s="145" t="s">
        <v>993</v>
      </c>
      <c r="AG86" s="145" t="s">
        <v>994</v>
      </c>
      <c r="AH86" s="242" t="s">
        <v>91</v>
      </c>
      <c r="AI86" s="80" t="s">
        <v>98</v>
      </c>
      <c r="AJ86" s="166">
        <v>5267249</v>
      </c>
      <c r="AK86" s="166">
        <v>1053450</v>
      </c>
      <c r="AL86" s="339">
        <v>176243351</v>
      </c>
      <c r="AM86" s="339">
        <v>172383292</v>
      </c>
      <c r="AN86" s="339">
        <v>21972352</v>
      </c>
      <c r="AP86" s="98">
        <v>0.4</v>
      </c>
      <c r="AQ86" s="77">
        <f t="shared" si="45"/>
        <v>1</v>
      </c>
      <c r="AR86" s="78" t="str">
        <f t="shared" si="44"/>
        <v>Avance satisfactorio</v>
      </c>
      <c r="AS86" s="137" t="s">
        <v>995</v>
      </c>
      <c r="AT86" s="79" t="s">
        <v>996</v>
      </c>
      <c r="AU86" s="79" t="s">
        <v>101</v>
      </c>
      <c r="AV86" s="80" t="s">
        <v>98</v>
      </c>
      <c r="AW86" s="136">
        <v>5267249</v>
      </c>
      <c r="AX86" s="330">
        <v>2633624</v>
      </c>
      <c r="AY86" s="403">
        <v>176243351</v>
      </c>
      <c r="AZ86" s="404">
        <v>173733797</v>
      </c>
      <c r="BA86" s="405">
        <v>68230116</v>
      </c>
      <c r="BC86" s="144">
        <v>0.6</v>
      </c>
      <c r="BD86" s="833">
        <f>+IF(Q86=0,"No Aplica",IF(BC86/Q86&gt;=100%,100%,BC86/Q86))</f>
        <v>1</v>
      </c>
      <c r="BE86" s="604" t="str">
        <f t="shared" si="47"/>
        <v>Avance satisfactorio</v>
      </c>
      <c r="BF86" s="616" t="s">
        <v>997</v>
      </c>
      <c r="BG86" s="616" t="s">
        <v>996</v>
      </c>
      <c r="BH86" s="145" t="s">
        <v>91</v>
      </c>
      <c r="BI86" s="834" t="str">
        <f t="shared" si="50"/>
        <v>En gestión</v>
      </c>
      <c r="BJ86" s="854">
        <v>5267249</v>
      </c>
      <c r="BK86" s="855">
        <v>3950437</v>
      </c>
      <c r="BL86" s="212"/>
      <c r="BM86" s="212"/>
      <c r="BN86" s="254"/>
      <c r="BP86" s="98"/>
      <c r="BQ86" s="240">
        <f t="shared" si="42"/>
        <v>0.33333333333333337</v>
      </c>
      <c r="BR86" s="241" t="str">
        <f t="shared" si="49"/>
        <v>Avance insuficiente</v>
      </c>
      <c r="BS86" s="243"/>
      <c r="BT86" s="243"/>
      <c r="BU86" s="243"/>
      <c r="BV86" s="80" t="str">
        <f t="shared" si="43"/>
        <v>En gestión</v>
      </c>
      <c r="BW86" s="81"/>
      <c r="BX86" s="81"/>
      <c r="BY86" s="81"/>
      <c r="BZ86" s="81"/>
      <c r="CA86" s="81"/>
    </row>
    <row r="87" spans="2:79" ht="50.25" customHeight="1">
      <c r="B87" s="336" t="s">
        <v>979</v>
      </c>
      <c r="C87" s="233" t="s">
        <v>999</v>
      </c>
      <c r="D87" s="391" t="s">
        <v>254</v>
      </c>
      <c r="E87" s="391" t="s">
        <v>789</v>
      </c>
      <c r="F87" s="391" t="s">
        <v>83</v>
      </c>
      <c r="G87" s="256">
        <v>1</v>
      </c>
      <c r="H87" s="490" t="s">
        <v>1000</v>
      </c>
      <c r="I87" s="503" t="s">
        <v>85</v>
      </c>
      <c r="J87" s="503" t="s">
        <v>86</v>
      </c>
      <c r="K87" s="395" t="s">
        <v>1001</v>
      </c>
      <c r="L87" s="395" t="s">
        <v>1002</v>
      </c>
      <c r="M87" s="394">
        <v>45659</v>
      </c>
      <c r="N87" s="249" t="s">
        <v>156</v>
      </c>
      <c r="O87" s="252">
        <v>0.2</v>
      </c>
      <c r="P87" s="252">
        <v>0.4</v>
      </c>
      <c r="Q87" s="252">
        <v>0.6</v>
      </c>
      <c r="R87" s="252">
        <v>1</v>
      </c>
      <c r="S87" s="236" t="s">
        <v>108</v>
      </c>
      <c r="T87" s="239">
        <v>5267249</v>
      </c>
      <c r="U87" s="332" t="s">
        <v>157</v>
      </c>
      <c r="V87" s="308" t="s">
        <v>266</v>
      </c>
      <c r="W87" s="341">
        <v>176243351</v>
      </c>
      <c r="X87" s="236" t="s">
        <v>984</v>
      </c>
      <c r="Y87" s="236" t="s">
        <v>91</v>
      </c>
      <c r="Z87" s="236" t="s">
        <v>93</v>
      </c>
      <c r="AA87" s="40" t="s">
        <v>91</v>
      </c>
      <c r="AC87" s="112">
        <v>0.2</v>
      </c>
      <c r="AD87" s="240">
        <f t="shared" si="51"/>
        <v>1</v>
      </c>
      <c r="AE87" s="241" t="str">
        <f t="shared" si="40"/>
        <v>Avance satisfactorio</v>
      </c>
      <c r="AF87" s="145" t="s">
        <v>1003</v>
      </c>
      <c r="AG87" s="145" t="s">
        <v>1004</v>
      </c>
      <c r="AH87" s="242" t="s">
        <v>91</v>
      </c>
      <c r="AI87" s="80" t="s">
        <v>98</v>
      </c>
      <c r="AJ87" s="166">
        <v>5267249</v>
      </c>
      <c r="AK87" s="166">
        <v>1053450</v>
      </c>
      <c r="AL87" s="339">
        <v>176243351</v>
      </c>
      <c r="AM87" s="339">
        <v>172383292</v>
      </c>
      <c r="AN87" s="339">
        <v>21972352</v>
      </c>
      <c r="AP87" s="98">
        <v>0.4</v>
      </c>
      <c r="AQ87" s="77">
        <f t="shared" si="45"/>
        <v>1</v>
      </c>
      <c r="AR87" s="78" t="str">
        <f t="shared" si="44"/>
        <v>Avance satisfactorio</v>
      </c>
      <c r="AS87" s="137" t="s">
        <v>1005</v>
      </c>
      <c r="AT87" s="79" t="s">
        <v>1006</v>
      </c>
      <c r="AU87" s="79" t="s">
        <v>101</v>
      </c>
      <c r="AV87" s="80" t="s">
        <v>98</v>
      </c>
      <c r="AW87" s="136">
        <v>5267249</v>
      </c>
      <c r="AX87" s="330">
        <v>2633624</v>
      </c>
      <c r="AY87" s="403">
        <v>176243351</v>
      </c>
      <c r="AZ87" s="404">
        <v>173733797</v>
      </c>
      <c r="BA87" s="405">
        <v>68230116</v>
      </c>
      <c r="BC87" s="144">
        <v>0.6</v>
      </c>
      <c r="BD87" s="833">
        <f>+IF(Q87=0,"No Aplica",IF(BC87/Q87&gt;=100%,100%,BC87/Q87))</f>
        <v>1</v>
      </c>
      <c r="BE87" s="604" t="str">
        <f t="shared" si="47"/>
        <v>Avance satisfactorio</v>
      </c>
      <c r="BF87" s="616" t="s">
        <v>1007</v>
      </c>
      <c r="BG87" s="616" t="s">
        <v>1008</v>
      </c>
      <c r="BH87" s="145" t="s">
        <v>91</v>
      </c>
      <c r="BI87" s="834" t="str">
        <f t="shared" si="50"/>
        <v>En gestión</v>
      </c>
      <c r="BJ87" s="854">
        <v>5267249</v>
      </c>
      <c r="BK87" s="855">
        <v>3950437</v>
      </c>
      <c r="BL87" s="212"/>
      <c r="BM87" s="212"/>
      <c r="BN87" s="254"/>
      <c r="BP87" s="98"/>
      <c r="BQ87" s="240">
        <f t="shared" si="42"/>
        <v>0.33333333333333337</v>
      </c>
      <c r="BR87" s="241" t="str">
        <f t="shared" si="49"/>
        <v>Avance insuficiente</v>
      </c>
      <c r="BS87" s="243"/>
      <c r="BT87" s="243"/>
      <c r="BU87" s="243"/>
      <c r="BV87" s="80" t="str">
        <f t="shared" si="43"/>
        <v>En gestión</v>
      </c>
      <c r="BW87" s="81"/>
      <c r="BX87" s="81"/>
      <c r="BY87" s="81"/>
      <c r="BZ87" s="81"/>
      <c r="CA87" s="81"/>
    </row>
    <row r="88" spans="2:79" ht="50.25" customHeight="1">
      <c r="B88" s="102" t="s">
        <v>1010</v>
      </c>
      <c r="C88" s="233" t="s">
        <v>1011</v>
      </c>
      <c r="D88" s="67" t="s">
        <v>119</v>
      </c>
      <c r="E88" s="67" t="s">
        <v>1012</v>
      </c>
      <c r="F88" s="67" t="s">
        <v>83</v>
      </c>
      <c r="G88" s="269">
        <v>47</v>
      </c>
      <c r="H88" s="488" t="s">
        <v>1013</v>
      </c>
      <c r="I88" s="497" t="s">
        <v>85</v>
      </c>
      <c r="J88" s="497" t="s">
        <v>153</v>
      </c>
      <c r="K88" s="40" t="s">
        <v>1014</v>
      </c>
      <c r="L88" s="40" t="s">
        <v>1015</v>
      </c>
      <c r="M88" s="103" t="s">
        <v>194</v>
      </c>
      <c r="N88" s="237" t="s">
        <v>156</v>
      </c>
      <c r="O88" s="269">
        <v>5</v>
      </c>
      <c r="P88" s="269">
        <v>13</v>
      </c>
      <c r="Q88" s="269">
        <v>23</v>
      </c>
      <c r="R88" s="269">
        <v>47</v>
      </c>
      <c r="S88" s="236" t="s">
        <v>108</v>
      </c>
      <c r="T88" s="239">
        <v>431061948.10170001</v>
      </c>
      <c r="U88" s="332" t="s">
        <v>1016</v>
      </c>
      <c r="V88" s="308" t="s">
        <v>1017</v>
      </c>
      <c r="W88" s="341">
        <v>184276333</v>
      </c>
      <c r="X88" s="270" t="s">
        <v>1018</v>
      </c>
      <c r="Y88" s="270" t="s">
        <v>91</v>
      </c>
      <c r="Z88" s="270" t="s">
        <v>139</v>
      </c>
      <c r="AA88" s="42" t="s">
        <v>91</v>
      </c>
      <c r="AC88" s="113">
        <v>5</v>
      </c>
      <c r="AD88" s="240">
        <f t="shared" si="51"/>
        <v>1</v>
      </c>
      <c r="AE88" s="241" t="str">
        <f t="shared" si="40"/>
        <v>Avance satisfactorio</v>
      </c>
      <c r="AF88" s="145" t="s">
        <v>1019</v>
      </c>
      <c r="AG88" s="145" t="s">
        <v>1020</v>
      </c>
      <c r="AH88" s="242" t="s">
        <v>91</v>
      </c>
      <c r="AI88" s="80" t="s">
        <v>98</v>
      </c>
      <c r="AJ88" s="155">
        <v>431061948.10170001</v>
      </c>
      <c r="AK88" s="155">
        <v>107765487.025425</v>
      </c>
      <c r="AL88" s="155">
        <v>184276333</v>
      </c>
      <c r="AM88" s="155">
        <v>104035555.67</v>
      </c>
      <c r="AN88" s="155">
        <v>19328578</v>
      </c>
      <c r="AP88" s="113">
        <v>13</v>
      </c>
      <c r="AQ88" s="77">
        <f t="shared" si="45"/>
        <v>1</v>
      </c>
      <c r="AR88" s="78" t="str">
        <f>IF(ISTEXT(AQ88),"No reporta avance en el periodo",IF(AQ88&lt;=69%,"Avance insuficiente",IF(AQ88&gt;95%,"Avance satisfactorio",IF(AQ88&gt;70%,"Avance suficiente",IF(AQ88&lt;94%,"Avance suficiente",0)))))</f>
        <v>Avance satisfactorio</v>
      </c>
      <c r="AS88" s="199" t="s">
        <v>2391</v>
      </c>
      <c r="AT88" s="199" t="s">
        <v>1022</v>
      </c>
      <c r="AU88" s="114" t="s">
        <v>91</v>
      </c>
      <c r="AV88" s="80" t="s">
        <v>98</v>
      </c>
      <c r="AW88" s="415">
        <v>431061948.10000002</v>
      </c>
      <c r="AX88" s="415">
        <v>107765487.02</v>
      </c>
      <c r="AY88" s="403">
        <v>184276333</v>
      </c>
      <c r="AZ88" s="404">
        <v>143814500</v>
      </c>
      <c r="BA88" s="405">
        <v>62161799</v>
      </c>
      <c r="BC88" s="689">
        <v>23</v>
      </c>
      <c r="BD88" s="833">
        <f t="shared" ref="BD88:BD96" si="52">+IF(P88=0,"No Aplica",IF(BC88/P88&gt;=100%,100%,AP88/P88))</f>
        <v>1</v>
      </c>
      <c r="BE88" s="604" t="str">
        <f>IF(ISTEXT(BD88),"No reporta avance en el periodo",IF(BD88&lt;=69%,"Avance insuficiente",IF(BD88&gt;95%,"Avance satisfactorio",IF(BD88&gt;70%,"Avance suficiente",IF(BD88&lt;94%,"Avance suficiente",0)))))</f>
        <v>Avance satisfactorio</v>
      </c>
      <c r="BF88" s="145" t="s">
        <v>2392</v>
      </c>
      <c r="BG88" s="145" t="s">
        <v>1024</v>
      </c>
      <c r="BH88" s="145" t="s">
        <v>91</v>
      </c>
      <c r="BI88" s="834" t="str">
        <f t="shared" si="50"/>
        <v>En gestión</v>
      </c>
      <c r="BJ88" s="406">
        <v>431061948.10170001</v>
      </c>
      <c r="BK88" s="838">
        <v>323296461.07627499</v>
      </c>
      <c r="BL88" s="212"/>
      <c r="BM88" s="212"/>
      <c r="BN88" s="254"/>
      <c r="BP88" s="98"/>
      <c r="BQ88" s="240">
        <f t="shared" si="42"/>
        <v>0.21739130434782608</v>
      </c>
      <c r="BR88" s="241" t="str">
        <f t="shared" ref="BR88:BR98" si="53">IF(ISTEXT(BQ88),"No reporta avance en el periodo",IF(BQ88&lt;=69%,"Avance insuficiente",IF(BQ88&gt;95%,"Avance satisfactorio",IF(BQ88&gt;70%,"Avance suficiente",IF(BQ88&lt;94%,"Avance suficiente",0)))))</f>
        <v>Avance insuficiente</v>
      </c>
      <c r="BS88" s="243"/>
      <c r="BT88" s="243"/>
      <c r="BU88" s="243"/>
      <c r="BV88" s="80" t="str">
        <f t="shared" si="43"/>
        <v>En gestión</v>
      </c>
      <c r="BW88" s="81"/>
      <c r="BX88" s="81"/>
      <c r="BY88" s="81"/>
      <c r="BZ88" s="81"/>
      <c r="CA88" s="81"/>
    </row>
    <row r="89" spans="2:79" ht="50.25" customHeight="1">
      <c r="B89" s="102" t="s">
        <v>1010</v>
      </c>
      <c r="C89" s="233" t="s">
        <v>1027</v>
      </c>
      <c r="D89" s="67" t="s">
        <v>119</v>
      </c>
      <c r="E89" s="67" t="s">
        <v>1012</v>
      </c>
      <c r="F89" s="67" t="s">
        <v>83</v>
      </c>
      <c r="G89" s="269">
        <v>15</v>
      </c>
      <c r="H89" s="488" t="s">
        <v>1028</v>
      </c>
      <c r="I89" s="497" t="s">
        <v>85</v>
      </c>
      <c r="J89" s="497" t="s">
        <v>153</v>
      </c>
      <c r="K89" s="40" t="s">
        <v>1029</v>
      </c>
      <c r="L89" s="40" t="s">
        <v>1030</v>
      </c>
      <c r="M89" s="103">
        <v>45689</v>
      </c>
      <c r="N89" s="237" t="s">
        <v>156</v>
      </c>
      <c r="O89" s="269">
        <v>2</v>
      </c>
      <c r="P89" s="269">
        <v>6</v>
      </c>
      <c r="Q89" s="269">
        <v>10</v>
      </c>
      <c r="R89" s="269">
        <v>15</v>
      </c>
      <c r="S89" s="236" t="s">
        <v>108</v>
      </c>
      <c r="T89" s="239">
        <v>106843362.1737</v>
      </c>
      <c r="U89" s="332" t="s">
        <v>1016</v>
      </c>
      <c r="V89" s="308" t="s">
        <v>1017</v>
      </c>
      <c r="W89" s="341">
        <v>184276333</v>
      </c>
      <c r="X89" s="270" t="s">
        <v>1018</v>
      </c>
      <c r="Y89" s="270" t="s">
        <v>91</v>
      </c>
      <c r="Z89" s="270" t="s">
        <v>139</v>
      </c>
      <c r="AA89" s="42" t="s">
        <v>91</v>
      </c>
      <c r="AC89" s="113">
        <v>2</v>
      </c>
      <c r="AD89" s="240">
        <f t="shared" si="51"/>
        <v>1</v>
      </c>
      <c r="AE89" s="241" t="str">
        <f t="shared" si="40"/>
        <v>Avance satisfactorio</v>
      </c>
      <c r="AF89" s="145" t="s">
        <v>1031</v>
      </c>
      <c r="AG89" s="145" t="s">
        <v>1032</v>
      </c>
      <c r="AH89" s="242" t="s">
        <v>91</v>
      </c>
      <c r="AI89" s="80" t="s">
        <v>98</v>
      </c>
      <c r="AJ89" s="155">
        <v>106843362.1737</v>
      </c>
      <c r="AK89" s="155">
        <v>26710840.543425001</v>
      </c>
      <c r="AL89" s="155">
        <v>184276333</v>
      </c>
      <c r="AM89" s="155">
        <v>104035555.67</v>
      </c>
      <c r="AN89" s="155">
        <v>19328578</v>
      </c>
      <c r="AP89" s="113">
        <v>6</v>
      </c>
      <c r="AQ89" s="77">
        <f t="shared" si="45"/>
        <v>1</v>
      </c>
      <c r="AR89" s="78" t="str">
        <f t="shared" ref="AR89:AR98" si="54">IF(ISTEXT(AQ89),"No reporta avance en el periodo",IF(AQ89&lt;=69%,"Avance insuficiente",IF(AQ89&gt;95%,"Avance satisfactorio",IF(AQ89&gt;70%,"Avance suficiente",IF(AQ89&lt;94%,"Avance suficiente",0)))))</f>
        <v>Avance satisfactorio</v>
      </c>
      <c r="AS89" s="199" t="s">
        <v>1033</v>
      </c>
      <c r="AT89" s="137" t="s">
        <v>1034</v>
      </c>
      <c r="AU89" s="114" t="s">
        <v>91</v>
      </c>
      <c r="AV89" s="80" t="s">
        <v>98</v>
      </c>
      <c r="AW89" s="415">
        <v>106843362.17</v>
      </c>
      <c r="AX89" s="415">
        <v>26710840.550000001</v>
      </c>
      <c r="AY89" s="403">
        <v>184276333</v>
      </c>
      <c r="AZ89" s="404">
        <v>143814500</v>
      </c>
      <c r="BA89" s="405">
        <v>62161799</v>
      </c>
      <c r="BC89" s="689">
        <v>10</v>
      </c>
      <c r="BD89" s="833">
        <f t="shared" si="52"/>
        <v>1</v>
      </c>
      <c r="BE89" s="604" t="str">
        <f>IF(ISTEXT(BD89),"No reporta avance en el periodo",IF(BD89&lt;=69%,"Avance insuficiente",IF(BD89&gt;95%,"Avance satisfactorio",IF(BD89&gt;70%,"Avance suficiente",IF(BD89&lt;94%,"Avance suficiente",0)))))</f>
        <v>Avance satisfactorio</v>
      </c>
      <c r="BF89" s="145" t="s">
        <v>2393</v>
      </c>
      <c r="BG89" s="145" t="s">
        <v>1036</v>
      </c>
      <c r="BH89" s="145" t="s">
        <v>91</v>
      </c>
      <c r="BI89" s="834" t="str">
        <f t="shared" si="50"/>
        <v>En gestión</v>
      </c>
      <c r="BJ89" s="406">
        <v>106843362.1737</v>
      </c>
      <c r="BK89" s="838">
        <v>80132521.630275011</v>
      </c>
      <c r="BL89" s="212"/>
      <c r="BM89" s="212"/>
      <c r="BN89" s="254"/>
      <c r="BP89" s="98"/>
      <c r="BQ89" s="240">
        <f t="shared" si="42"/>
        <v>0.2</v>
      </c>
      <c r="BR89" s="241" t="str">
        <f t="shared" si="53"/>
        <v>Avance insuficiente</v>
      </c>
      <c r="BS89" s="243"/>
      <c r="BT89" s="243"/>
      <c r="BU89" s="243"/>
      <c r="BV89" s="80" t="str">
        <f t="shared" si="43"/>
        <v>En gestión</v>
      </c>
      <c r="BW89" s="81"/>
      <c r="BX89" s="81"/>
      <c r="BY89" s="81"/>
      <c r="BZ89" s="81"/>
      <c r="CA89" s="81"/>
    </row>
    <row r="90" spans="2:79" ht="50.25" customHeight="1">
      <c r="B90" s="102" t="s">
        <v>1010</v>
      </c>
      <c r="C90" s="233" t="s">
        <v>1038</v>
      </c>
      <c r="D90" s="67" t="s">
        <v>119</v>
      </c>
      <c r="E90" s="67" t="s">
        <v>1012</v>
      </c>
      <c r="F90" s="67" t="s">
        <v>83</v>
      </c>
      <c r="G90" s="271">
        <v>1</v>
      </c>
      <c r="H90" s="488" t="s">
        <v>1039</v>
      </c>
      <c r="I90" s="497" t="s">
        <v>85</v>
      </c>
      <c r="J90" s="497" t="s">
        <v>86</v>
      </c>
      <c r="K90" s="40" t="s">
        <v>1040</v>
      </c>
      <c r="L90" s="40" t="s">
        <v>1041</v>
      </c>
      <c r="M90" s="103">
        <v>45659</v>
      </c>
      <c r="N90" s="237" t="s">
        <v>1042</v>
      </c>
      <c r="O90" s="271">
        <v>0.1</v>
      </c>
      <c r="P90" s="271">
        <v>0.2</v>
      </c>
      <c r="Q90" s="271">
        <v>0.8</v>
      </c>
      <c r="R90" s="271">
        <v>1</v>
      </c>
      <c r="S90" s="236" t="s">
        <v>108</v>
      </c>
      <c r="T90" s="239">
        <v>32336640.144299999</v>
      </c>
      <c r="U90" s="332" t="s">
        <v>1016</v>
      </c>
      <c r="V90" s="308" t="s">
        <v>1017</v>
      </c>
      <c r="W90" s="341">
        <v>184276333</v>
      </c>
      <c r="X90" s="270" t="s">
        <v>1018</v>
      </c>
      <c r="Y90" s="270" t="s">
        <v>91</v>
      </c>
      <c r="Z90" s="270" t="s">
        <v>139</v>
      </c>
      <c r="AA90" s="42" t="s">
        <v>91</v>
      </c>
      <c r="AC90" s="112">
        <v>0.1</v>
      </c>
      <c r="AD90" s="240">
        <f t="shared" si="51"/>
        <v>1</v>
      </c>
      <c r="AE90" s="241" t="str">
        <f t="shared" si="40"/>
        <v>Avance satisfactorio</v>
      </c>
      <c r="AF90" s="145" t="s">
        <v>1043</v>
      </c>
      <c r="AG90" s="145" t="s">
        <v>1044</v>
      </c>
      <c r="AH90" s="242" t="s">
        <v>91</v>
      </c>
      <c r="AI90" s="80" t="s">
        <v>98</v>
      </c>
      <c r="AJ90" s="155">
        <v>32336640.144299999</v>
      </c>
      <c r="AK90" s="155">
        <v>8084160.0360749997</v>
      </c>
      <c r="AL90" s="155">
        <v>184276333</v>
      </c>
      <c r="AM90" s="155">
        <v>104035555.67</v>
      </c>
      <c r="AN90" s="155">
        <v>19328578</v>
      </c>
      <c r="AP90" s="98">
        <v>0.2</v>
      </c>
      <c r="AQ90" s="77">
        <f t="shared" si="45"/>
        <v>1</v>
      </c>
      <c r="AR90" s="78" t="str">
        <f t="shared" si="54"/>
        <v>Avance satisfactorio</v>
      </c>
      <c r="AS90" s="190" t="s">
        <v>1045</v>
      </c>
      <c r="AT90" s="137" t="s">
        <v>1046</v>
      </c>
      <c r="AU90" s="114" t="s">
        <v>91</v>
      </c>
      <c r="AV90" s="80" t="s">
        <v>98</v>
      </c>
      <c r="AW90" s="415">
        <v>32336640.140000001</v>
      </c>
      <c r="AX90" s="415">
        <v>8084160.0300000003</v>
      </c>
      <c r="AY90" s="403">
        <v>184276333</v>
      </c>
      <c r="AZ90" s="404">
        <v>143814500</v>
      </c>
      <c r="BA90" s="405">
        <v>62161799</v>
      </c>
      <c r="BC90" s="144">
        <v>0.8</v>
      </c>
      <c r="BD90" s="833">
        <f t="shared" si="52"/>
        <v>1</v>
      </c>
      <c r="BE90" s="604" t="str">
        <f>IF(ISTEXT(BD90),"No reporta avance en el periodo",IF(BD90&lt;=69%,"Avance insuficiente",IF(BD90&gt;95%,"Avance satisfactorio",IF(BD90&gt;70%,"Avance suficiente",IF(BD90&lt;94%,"Avance suficiente",0)))))</f>
        <v>Avance satisfactorio</v>
      </c>
      <c r="BF90" s="145" t="s">
        <v>1047</v>
      </c>
      <c r="BG90" s="145" t="s">
        <v>1048</v>
      </c>
      <c r="BH90" s="145" t="s">
        <v>91</v>
      </c>
      <c r="BI90" s="834" t="str">
        <f t="shared" si="50"/>
        <v>En gestión</v>
      </c>
      <c r="BJ90" s="406">
        <v>32336640.144299999</v>
      </c>
      <c r="BK90" s="838">
        <v>24252480.108224999</v>
      </c>
      <c r="BL90" s="212"/>
      <c r="BM90" s="212"/>
      <c r="BN90" s="254"/>
      <c r="BP90" s="98"/>
      <c r="BQ90" s="240">
        <f t="shared" si="42"/>
        <v>0.125</v>
      </c>
      <c r="BR90" s="241" t="str">
        <f t="shared" si="53"/>
        <v>Avance insuficiente</v>
      </c>
      <c r="BS90" s="243"/>
      <c r="BT90" s="243"/>
      <c r="BU90" s="243"/>
      <c r="BV90" s="80" t="str">
        <f t="shared" si="43"/>
        <v>En gestión</v>
      </c>
      <c r="BW90" s="81"/>
      <c r="BX90" s="81"/>
      <c r="BY90" s="81"/>
      <c r="BZ90" s="81"/>
      <c r="CA90" s="81"/>
    </row>
    <row r="91" spans="2:79" ht="50.25" customHeight="1">
      <c r="B91" s="102" t="s">
        <v>1010</v>
      </c>
      <c r="C91" s="233" t="s">
        <v>1051</v>
      </c>
      <c r="D91" s="67" t="s">
        <v>119</v>
      </c>
      <c r="E91" s="67" t="s">
        <v>120</v>
      </c>
      <c r="F91" s="67" t="s">
        <v>83</v>
      </c>
      <c r="G91" s="271">
        <v>1</v>
      </c>
      <c r="H91" s="488" t="s">
        <v>1052</v>
      </c>
      <c r="I91" s="497" t="s">
        <v>85</v>
      </c>
      <c r="J91" s="497" t="s">
        <v>86</v>
      </c>
      <c r="K91" s="40" t="s">
        <v>1053</v>
      </c>
      <c r="L91" s="40" t="s">
        <v>1054</v>
      </c>
      <c r="M91" s="103">
        <v>45689</v>
      </c>
      <c r="N91" s="237" t="s">
        <v>156</v>
      </c>
      <c r="O91" s="271">
        <v>0.05</v>
      </c>
      <c r="P91" s="271">
        <v>0.1</v>
      </c>
      <c r="Q91" s="271">
        <v>0.9</v>
      </c>
      <c r="R91" s="271">
        <v>1</v>
      </c>
      <c r="S91" s="236" t="s">
        <v>108</v>
      </c>
      <c r="T91" s="239">
        <v>163263333.88999999</v>
      </c>
      <c r="U91" s="332" t="s">
        <v>1016</v>
      </c>
      <c r="V91" s="308" t="s">
        <v>1055</v>
      </c>
      <c r="W91" s="341">
        <v>71133250</v>
      </c>
      <c r="X91" s="270" t="s">
        <v>617</v>
      </c>
      <c r="Y91" s="270" t="s">
        <v>91</v>
      </c>
      <c r="Z91" s="270" t="s">
        <v>139</v>
      </c>
      <c r="AA91" s="42" t="s">
        <v>91</v>
      </c>
      <c r="AC91" s="112">
        <v>0.04</v>
      </c>
      <c r="AD91" s="240">
        <f t="shared" si="51"/>
        <v>0.79999999999999993</v>
      </c>
      <c r="AE91" s="241" t="str">
        <f t="shared" si="40"/>
        <v>Avance suficiente</v>
      </c>
      <c r="AF91" s="145" t="s">
        <v>1056</v>
      </c>
      <c r="AG91" s="145" t="s">
        <v>1057</v>
      </c>
      <c r="AH91" s="242" t="s">
        <v>1058</v>
      </c>
      <c r="AI91" s="80" t="s">
        <v>98</v>
      </c>
      <c r="AJ91" s="155">
        <v>163263333.88999999</v>
      </c>
      <c r="AK91" s="155">
        <v>40815833.472499996</v>
      </c>
      <c r="AL91" s="155">
        <v>71133250</v>
      </c>
      <c r="AM91" s="155">
        <v>53573100</v>
      </c>
      <c r="AN91" s="155">
        <v>5315600</v>
      </c>
      <c r="AP91" s="98">
        <v>0.12</v>
      </c>
      <c r="AQ91" s="77">
        <f t="shared" si="45"/>
        <v>1</v>
      </c>
      <c r="AR91" s="78" t="str">
        <f t="shared" si="54"/>
        <v>Avance satisfactorio</v>
      </c>
      <c r="AS91" s="137" t="s">
        <v>1059</v>
      </c>
      <c r="AT91" s="79" t="s">
        <v>1060</v>
      </c>
      <c r="AU91" s="79" t="s">
        <v>1058</v>
      </c>
      <c r="AV91" s="80" t="s">
        <v>98</v>
      </c>
      <c r="AW91" s="415">
        <v>163263333.88999999</v>
      </c>
      <c r="AX91" s="415">
        <v>40815833.479999997</v>
      </c>
      <c r="AY91" s="403">
        <v>71133250</v>
      </c>
      <c r="AZ91" s="404">
        <v>67768600</v>
      </c>
      <c r="BA91" s="405">
        <v>23123350</v>
      </c>
      <c r="BC91" s="144">
        <v>0.95</v>
      </c>
      <c r="BD91" s="833">
        <f t="shared" si="52"/>
        <v>1</v>
      </c>
      <c r="BE91" s="604" t="s">
        <v>95</v>
      </c>
      <c r="BF91" s="145" t="s">
        <v>1061</v>
      </c>
      <c r="BG91" s="145" t="s">
        <v>1062</v>
      </c>
      <c r="BH91" s="145" t="s">
        <v>91</v>
      </c>
      <c r="BI91" s="834" t="str">
        <f t="shared" si="50"/>
        <v>En gestión</v>
      </c>
      <c r="BJ91" s="406">
        <v>163263333.88999999</v>
      </c>
      <c r="BK91" s="838">
        <v>122447500.41749999</v>
      </c>
      <c r="BL91" s="212"/>
      <c r="BM91" s="212"/>
      <c r="BN91" s="254"/>
      <c r="BP91" s="98"/>
      <c r="BQ91" s="240">
        <f t="shared" si="42"/>
        <v>4.4444444444444446E-2</v>
      </c>
      <c r="BR91" s="241" t="str">
        <f t="shared" si="53"/>
        <v>Avance insuficiente</v>
      </c>
      <c r="BS91" s="243"/>
      <c r="BT91" s="243"/>
      <c r="BU91" s="243"/>
      <c r="BV91" s="80" t="str">
        <f t="shared" si="43"/>
        <v>En gestión</v>
      </c>
      <c r="BW91" s="81"/>
      <c r="BX91" s="81"/>
      <c r="BY91" s="81"/>
      <c r="BZ91" s="81"/>
      <c r="CA91" s="81"/>
    </row>
    <row r="92" spans="2:79" ht="50.25" customHeight="1">
      <c r="B92" s="102" t="s">
        <v>1010</v>
      </c>
      <c r="C92" s="233" t="s">
        <v>1065</v>
      </c>
      <c r="D92" s="67" t="s">
        <v>119</v>
      </c>
      <c r="E92" s="67" t="s">
        <v>1012</v>
      </c>
      <c r="F92" s="67" t="s">
        <v>83</v>
      </c>
      <c r="G92" s="271">
        <v>1</v>
      </c>
      <c r="H92" s="488" t="s">
        <v>1066</v>
      </c>
      <c r="I92" s="497" t="s">
        <v>85</v>
      </c>
      <c r="J92" s="497" t="s">
        <v>86</v>
      </c>
      <c r="K92" s="40" t="s">
        <v>1067</v>
      </c>
      <c r="L92" s="40" t="s">
        <v>1068</v>
      </c>
      <c r="M92" s="103">
        <v>45689</v>
      </c>
      <c r="N92" s="237" t="s">
        <v>337</v>
      </c>
      <c r="O92" s="271">
        <v>0.25</v>
      </c>
      <c r="P92" s="271">
        <v>0.5</v>
      </c>
      <c r="Q92" s="271">
        <v>0.75</v>
      </c>
      <c r="R92" s="271">
        <v>1</v>
      </c>
      <c r="S92" s="236" t="s">
        <v>108</v>
      </c>
      <c r="T92" s="239">
        <v>200815949.62</v>
      </c>
      <c r="U92" s="332" t="s">
        <v>1016</v>
      </c>
      <c r="V92" s="308" t="s">
        <v>1055</v>
      </c>
      <c r="W92" s="341">
        <v>71133250</v>
      </c>
      <c r="X92" s="270" t="s">
        <v>617</v>
      </c>
      <c r="Y92" s="270" t="s">
        <v>91</v>
      </c>
      <c r="Z92" s="270" t="s">
        <v>139</v>
      </c>
      <c r="AA92" s="42" t="s">
        <v>91</v>
      </c>
      <c r="AC92" s="112">
        <v>0.25</v>
      </c>
      <c r="AD92" s="240">
        <f t="shared" si="51"/>
        <v>1</v>
      </c>
      <c r="AE92" s="241" t="str">
        <f t="shared" si="40"/>
        <v>Avance satisfactorio</v>
      </c>
      <c r="AF92" s="145" t="s">
        <v>1070</v>
      </c>
      <c r="AG92" s="145" t="s">
        <v>1071</v>
      </c>
      <c r="AH92" s="242" t="s">
        <v>91</v>
      </c>
      <c r="AI92" s="80" t="s">
        <v>98</v>
      </c>
      <c r="AJ92" s="155">
        <v>200815949.62</v>
      </c>
      <c r="AK92" s="155">
        <v>50203987.405000001</v>
      </c>
      <c r="AL92" s="155">
        <v>71133250</v>
      </c>
      <c r="AM92" s="155">
        <v>53573100</v>
      </c>
      <c r="AN92" s="155">
        <v>5315600</v>
      </c>
      <c r="AP92" s="98">
        <v>0.5</v>
      </c>
      <c r="AQ92" s="77">
        <f t="shared" si="45"/>
        <v>1</v>
      </c>
      <c r="AR92" s="78" t="str">
        <f t="shared" si="54"/>
        <v>Avance satisfactorio</v>
      </c>
      <c r="AS92" s="137" t="s">
        <v>1072</v>
      </c>
      <c r="AT92" s="79" t="s">
        <v>1073</v>
      </c>
      <c r="AU92" s="114" t="s">
        <v>91</v>
      </c>
      <c r="AV92" s="80" t="s">
        <v>98</v>
      </c>
      <c r="AW92" s="415">
        <v>200815949.62</v>
      </c>
      <c r="AX92" s="415">
        <v>50203987.399999999</v>
      </c>
      <c r="AY92" s="403">
        <v>71133250</v>
      </c>
      <c r="AZ92" s="404">
        <v>67768600</v>
      </c>
      <c r="BA92" s="405">
        <v>23123350</v>
      </c>
      <c r="BC92" s="144">
        <v>0.82</v>
      </c>
      <c r="BD92" s="833">
        <f t="shared" si="52"/>
        <v>1</v>
      </c>
      <c r="BE92" s="604" t="s">
        <v>95</v>
      </c>
      <c r="BF92" s="145" t="s">
        <v>1074</v>
      </c>
      <c r="BG92" s="671" t="s">
        <v>1075</v>
      </c>
      <c r="BH92" s="145" t="s">
        <v>91</v>
      </c>
      <c r="BI92" s="834" t="str">
        <f t="shared" si="50"/>
        <v>En gestión</v>
      </c>
      <c r="BJ92" s="406">
        <v>200815949.62</v>
      </c>
      <c r="BK92" s="838">
        <v>150611962.215</v>
      </c>
      <c r="BL92" s="212"/>
      <c r="BM92" s="212"/>
      <c r="BN92" s="254"/>
      <c r="BP92" s="98"/>
      <c r="BQ92" s="240">
        <f t="shared" si="42"/>
        <v>0.33333333333333331</v>
      </c>
      <c r="BR92" s="241" t="str">
        <f t="shared" si="53"/>
        <v>Avance insuficiente</v>
      </c>
      <c r="BS92" s="243"/>
      <c r="BT92" s="243"/>
      <c r="BU92" s="243"/>
      <c r="BV92" s="80" t="str">
        <f t="shared" si="43"/>
        <v>En gestión</v>
      </c>
      <c r="BW92" s="81"/>
      <c r="BX92" s="81"/>
      <c r="BY92" s="81"/>
      <c r="BZ92" s="81"/>
      <c r="CA92" s="81"/>
    </row>
    <row r="93" spans="2:79" ht="50.25" customHeight="1">
      <c r="B93" s="102" t="s">
        <v>1010</v>
      </c>
      <c r="C93" s="233" t="s">
        <v>1078</v>
      </c>
      <c r="D93" s="67" t="s">
        <v>119</v>
      </c>
      <c r="E93" s="67" t="s">
        <v>2394</v>
      </c>
      <c r="F93" s="67" t="s">
        <v>83</v>
      </c>
      <c r="G93" s="271">
        <v>1</v>
      </c>
      <c r="H93" s="488" t="s">
        <v>1079</v>
      </c>
      <c r="I93" s="497" t="s">
        <v>85</v>
      </c>
      <c r="J93" s="497" t="s">
        <v>86</v>
      </c>
      <c r="K93" s="40" t="s">
        <v>1080</v>
      </c>
      <c r="L93" s="40" t="s">
        <v>1081</v>
      </c>
      <c r="M93" s="103">
        <v>45689</v>
      </c>
      <c r="N93" s="237" t="s">
        <v>156</v>
      </c>
      <c r="O93" s="271">
        <v>0.15</v>
      </c>
      <c r="P93" s="271">
        <v>0.5</v>
      </c>
      <c r="Q93" s="271">
        <v>0.75</v>
      </c>
      <c r="R93" s="271">
        <v>1</v>
      </c>
      <c r="S93" s="236" t="s">
        <v>108</v>
      </c>
      <c r="T93" s="239">
        <v>177395141.6049</v>
      </c>
      <c r="U93" s="332" t="s">
        <v>1016</v>
      </c>
      <c r="V93" s="308" t="s">
        <v>1055</v>
      </c>
      <c r="W93" s="341">
        <v>71133250</v>
      </c>
      <c r="X93" s="270" t="s">
        <v>617</v>
      </c>
      <c r="Y93" s="270" t="s">
        <v>91</v>
      </c>
      <c r="Z93" s="270" t="s">
        <v>139</v>
      </c>
      <c r="AA93" s="42" t="s">
        <v>91</v>
      </c>
      <c r="AC93" s="112">
        <v>0.15</v>
      </c>
      <c r="AD93" s="240">
        <f t="shared" si="51"/>
        <v>1</v>
      </c>
      <c r="AE93" s="241" t="str">
        <f t="shared" si="40"/>
        <v>Avance satisfactorio</v>
      </c>
      <c r="AF93" s="145" t="s">
        <v>1082</v>
      </c>
      <c r="AG93" s="145" t="s">
        <v>1083</v>
      </c>
      <c r="AH93" s="242" t="s">
        <v>91</v>
      </c>
      <c r="AI93" s="80" t="s">
        <v>98</v>
      </c>
      <c r="AJ93" s="155">
        <v>177395141.6049</v>
      </c>
      <c r="AK93" s="155">
        <v>44348785.401225001</v>
      </c>
      <c r="AL93" s="155">
        <v>71133250</v>
      </c>
      <c r="AM93" s="155">
        <v>53573100</v>
      </c>
      <c r="AN93" s="155">
        <v>5315600</v>
      </c>
      <c r="AP93" s="98">
        <v>0.5</v>
      </c>
      <c r="AQ93" s="77">
        <f t="shared" si="45"/>
        <v>1</v>
      </c>
      <c r="AR93" s="78" t="str">
        <f t="shared" si="54"/>
        <v>Avance satisfactorio</v>
      </c>
      <c r="AS93" s="137" t="s">
        <v>1084</v>
      </c>
      <c r="AT93" s="79" t="s">
        <v>1085</v>
      </c>
      <c r="AU93" s="114" t="s">
        <v>91</v>
      </c>
      <c r="AV93" s="80" t="s">
        <v>98</v>
      </c>
      <c r="AW93" s="415">
        <v>177395141.59999999</v>
      </c>
      <c r="AX93" s="415">
        <v>44348785.399999999</v>
      </c>
      <c r="AY93" s="403">
        <v>71133250</v>
      </c>
      <c r="AZ93" s="404">
        <v>67768600</v>
      </c>
      <c r="BA93" s="405">
        <v>23123350</v>
      </c>
      <c r="BC93" s="144">
        <v>0.78</v>
      </c>
      <c r="BD93" s="833">
        <f t="shared" si="52"/>
        <v>1</v>
      </c>
      <c r="BE93" s="604" t="s">
        <v>95</v>
      </c>
      <c r="BF93" s="145" t="s">
        <v>1086</v>
      </c>
      <c r="BG93" s="145" t="s">
        <v>1087</v>
      </c>
      <c r="BH93" s="145" t="s">
        <v>91</v>
      </c>
      <c r="BI93" s="834" t="str">
        <f t="shared" si="50"/>
        <v>En gestión</v>
      </c>
      <c r="BJ93" s="406">
        <v>177395141.6049</v>
      </c>
      <c r="BK93" s="838">
        <v>133046356.203675</v>
      </c>
      <c r="BL93" s="212"/>
      <c r="BM93" s="212"/>
      <c r="BN93" s="254"/>
      <c r="BP93" s="98"/>
      <c r="BQ93" s="240">
        <f t="shared" si="42"/>
        <v>0.19999999999999998</v>
      </c>
      <c r="BR93" s="241" t="str">
        <f t="shared" si="53"/>
        <v>Avance insuficiente</v>
      </c>
      <c r="BS93" s="243"/>
      <c r="BT93" s="243"/>
      <c r="BU93" s="243"/>
      <c r="BV93" s="80" t="str">
        <f t="shared" si="43"/>
        <v>En gestión</v>
      </c>
      <c r="BW93" s="81"/>
      <c r="BX93" s="81"/>
      <c r="BY93" s="81"/>
      <c r="BZ93" s="81"/>
      <c r="CA93" s="81"/>
    </row>
    <row r="94" spans="2:79" ht="50.25" customHeight="1">
      <c r="B94" s="102" t="s">
        <v>1010</v>
      </c>
      <c r="C94" s="233" t="s">
        <v>1091</v>
      </c>
      <c r="D94" s="67" t="s">
        <v>119</v>
      </c>
      <c r="E94" s="67" t="s">
        <v>1012</v>
      </c>
      <c r="F94" s="67" t="s">
        <v>83</v>
      </c>
      <c r="G94" s="272">
        <v>110</v>
      </c>
      <c r="H94" s="488" t="s">
        <v>2395</v>
      </c>
      <c r="I94" s="497" t="s">
        <v>85</v>
      </c>
      <c r="J94" s="497" t="s">
        <v>153</v>
      </c>
      <c r="K94" s="40" t="s">
        <v>1093</v>
      </c>
      <c r="L94" s="40" t="s">
        <v>1094</v>
      </c>
      <c r="M94" s="103">
        <v>45689</v>
      </c>
      <c r="N94" s="237" t="s">
        <v>156</v>
      </c>
      <c r="O94" s="272">
        <v>10</v>
      </c>
      <c r="P94" s="272">
        <v>40</v>
      </c>
      <c r="Q94" s="272">
        <v>80</v>
      </c>
      <c r="R94" s="272">
        <v>110</v>
      </c>
      <c r="S94" s="236" t="s">
        <v>108</v>
      </c>
      <c r="T94" s="239">
        <v>815477065.80999994</v>
      </c>
      <c r="U94" s="332" t="s">
        <v>1016</v>
      </c>
      <c r="V94" s="308" t="s">
        <v>1055</v>
      </c>
      <c r="W94" s="341">
        <v>71133250</v>
      </c>
      <c r="X94" s="270" t="s">
        <v>617</v>
      </c>
      <c r="Y94" s="270" t="s">
        <v>91</v>
      </c>
      <c r="Z94" s="270" t="s">
        <v>139</v>
      </c>
      <c r="AA94" s="42" t="s">
        <v>91</v>
      </c>
      <c r="AC94" s="129">
        <v>9</v>
      </c>
      <c r="AD94" s="240">
        <f t="shared" si="51"/>
        <v>0.9</v>
      </c>
      <c r="AE94" s="241" t="str">
        <f t="shared" si="40"/>
        <v>Avance suficiente</v>
      </c>
      <c r="AF94" s="145" t="s">
        <v>1095</v>
      </c>
      <c r="AG94" s="145" t="s">
        <v>1096</v>
      </c>
      <c r="AH94" s="242" t="s">
        <v>1097</v>
      </c>
      <c r="AI94" s="80" t="s">
        <v>98</v>
      </c>
      <c r="AJ94" s="155">
        <v>815477065.80999994</v>
      </c>
      <c r="AK94" s="155">
        <v>203869266.45249999</v>
      </c>
      <c r="AL94" s="155">
        <v>71133250</v>
      </c>
      <c r="AM94" s="155">
        <v>53573100</v>
      </c>
      <c r="AN94" s="155">
        <v>5315600</v>
      </c>
      <c r="AP94" s="217">
        <v>64</v>
      </c>
      <c r="AQ94" s="216">
        <v>1</v>
      </c>
      <c r="AR94" s="78" t="str">
        <f t="shared" si="54"/>
        <v>Avance satisfactorio</v>
      </c>
      <c r="AS94" s="137" t="s">
        <v>1098</v>
      </c>
      <c r="AT94" s="79" t="s">
        <v>1099</v>
      </c>
      <c r="AU94" s="114" t="s">
        <v>91</v>
      </c>
      <c r="AV94" s="80" t="s">
        <v>98</v>
      </c>
      <c r="AW94" s="415">
        <v>815477065.80999994</v>
      </c>
      <c r="AX94" s="415">
        <v>203869266.46000001</v>
      </c>
      <c r="AY94" s="403">
        <v>71133250</v>
      </c>
      <c r="AZ94" s="404">
        <v>67768600</v>
      </c>
      <c r="BA94" s="405">
        <v>23123350</v>
      </c>
      <c r="BC94" s="863">
        <v>0.99</v>
      </c>
      <c r="BD94" s="833">
        <f t="shared" si="52"/>
        <v>1.6</v>
      </c>
      <c r="BE94" s="604" t="s">
        <v>95</v>
      </c>
      <c r="BF94" s="145" t="s">
        <v>1100</v>
      </c>
      <c r="BG94" s="145" t="s">
        <v>1101</v>
      </c>
      <c r="BH94" s="145" t="s">
        <v>91</v>
      </c>
      <c r="BI94" s="834" t="str">
        <f t="shared" si="50"/>
        <v>En gestión</v>
      </c>
      <c r="BJ94" s="406">
        <v>815477065.80999994</v>
      </c>
      <c r="BK94" s="838">
        <v>611607799.35749996</v>
      </c>
      <c r="BL94" s="212"/>
      <c r="BM94" s="212"/>
      <c r="BN94" s="254"/>
      <c r="BP94" s="98"/>
      <c r="BQ94" s="240">
        <f t="shared" si="42"/>
        <v>0.1125</v>
      </c>
      <c r="BR94" s="241" t="str">
        <f t="shared" si="53"/>
        <v>Avance insuficiente</v>
      </c>
      <c r="BS94" s="243"/>
      <c r="BT94" s="243"/>
      <c r="BU94" s="243"/>
      <c r="BV94" s="80" t="str">
        <f t="shared" si="43"/>
        <v>En gestión</v>
      </c>
      <c r="BW94" s="81"/>
      <c r="BX94" s="81"/>
      <c r="BY94" s="81"/>
      <c r="BZ94" s="81"/>
      <c r="CA94" s="81"/>
    </row>
    <row r="95" spans="2:79" ht="50.25" customHeight="1">
      <c r="B95" s="102" t="s">
        <v>1010</v>
      </c>
      <c r="C95" s="233" t="s">
        <v>1104</v>
      </c>
      <c r="D95" s="67" t="s">
        <v>119</v>
      </c>
      <c r="E95" s="67" t="s">
        <v>1012</v>
      </c>
      <c r="F95" s="67" t="s">
        <v>83</v>
      </c>
      <c r="G95" s="273">
        <v>1</v>
      </c>
      <c r="H95" s="488" t="s">
        <v>1105</v>
      </c>
      <c r="I95" s="497" t="s">
        <v>85</v>
      </c>
      <c r="J95" s="497" t="s">
        <v>86</v>
      </c>
      <c r="K95" s="40" t="s">
        <v>1106</v>
      </c>
      <c r="L95" s="40" t="s">
        <v>1107</v>
      </c>
      <c r="M95" s="103">
        <v>45689</v>
      </c>
      <c r="N95" s="237" t="s">
        <v>156</v>
      </c>
      <c r="O95" s="273">
        <v>0.15</v>
      </c>
      <c r="P95" s="273">
        <v>0.4</v>
      </c>
      <c r="Q95" s="273">
        <v>0.8</v>
      </c>
      <c r="R95" s="273">
        <v>1</v>
      </c>
      <c r="S95" s="236" t="s">
        <v>108</v>
      </c>
      <c r="T95" s="239">
        <v>198099105.46000001</v>
      </c>
      <c r="U95" s="332" t="s">
        <v>1016</v>
      </c>
      <c r="V95" s="308" t="s">
        <v>1108</v>
      </c>
      <c r="W95" s="341">
        <v>88894667</v>
      </c>
      <c r="X95" s="236" t="s">
        <v>617</v>
      </c>
      <c r="Y95" s="236" t="s">
        <v>91</v>
      </c>
      <c r="Z95" s="49" t="s">
        <v>139</v>
      </c>
      <c r="AA95" s="61" t="s">
        <v>91</v>
      </c>
      <c r="AC95" s="112">
        <v>0.15</v>
      </c>
      <c r="AD95" s="240">
        <f t="shared" si="51"/>
        <v>1</v>
      </c>
      <c r="AE95" s="241" t="str">
        <f t="shared" si="40"/>
        <v>Avance satisfactorio</v>
      </c>
      <c r="AF95" s="145" t="s">
        <v>1109</v>
      </c>
      <c r="AG95" s="145" t="s">
        <v>1110</v>
      </c>
      <c r="AH95" s="242" t="s">
        <v>91</v>
      </c>
      <c r="AI95" s="80" t="s">
        <v>98</v>
      </c>
      <c r="AJ95" s="155">
        <v>198099105.46000001</v>
      </c>
      <c r="AK95" s="158">
        <v>49524776.365000002</v>
      </c>
      <c r="AL95" s="155">
        <v>88894667</v>
      </c>
      <c r="AM95" s="155">
        <v>87536067</v>
      </c>
      <c r="AN95" s="155">
        <v>6722733</v>
      </c>
      <c r="AP95" s="98">
        <v>0.4</v>
      </c>
      <c r="AQ95" s="77">
        <f>+IF(P95=0,"No Aplica",IF(AP95/P95&gt;=100%,100%,AC95/P95))</f>
        <v>1</v>
      </c>
      <c r="AR95" s="78" t="str">
        <f t="shared" si="54"/>
        <v>Avance satisfactorio</v>
      </c>
      <c r="AS95" s="137" t="s">
        <v>1111</v>
      </c>
      <c r="AT95" s="79" t="s">
        <v>1110</v>
      </c>
      <c r="AU95" s="114" t="s">
        <v>91</v>
      </c>
      <c r="AV95" s="80" t="s">
        <v>98</v>
      </c>
      <c r="AW95" s="415">
        <v>198099105.46000001</v>
      </c>
      <c r="AX95" s="415">
        <v>49524776.359999999</v>
      </c>
      <c r="AY95" s="403">
        <v>88894667</v>
      </c>
      <c r="AZ95" s="404">
        <v>87536067</v>
      </c>
      <c r="BA95" s="405">
        <v>30966733</v>
      </c>
      <c r="BC95" s="144">
        <v>0.8</v>
      </c>
      <c r="BD95" s="833">
        <f t="shared" si="52"/>
        <v>1</v>
      </c>
      <c r="BE95" s="604" t="s">
        <v>95</v>
      </c>
      <c r="BF95" s="145" t="s">
        <v>1112</v>
      </c>
      <c r="BG95" s="145" t="s">
        <v>1113</v>
      </c>
      <c r="BH95" s="145" t="s">
        <v>91</v>
      </c>
      <c r="BI95" s="834" t="str">
        <f t="shared" si="50"/>
        <v>En gestión</v>
      </c>
      <c r="BJ95" s="406">
        <v>198099105.46000001</v>
      </c>
      <c r="BK95" s="838">
        <v>148574329.095</v>
      </c>
      <c r="BL95" s="212"/>
      <c r="BM95" s="212"/>
      <c r="BN95" s="254"/>
      <c r="BP95" s="98"/>
      <c r="BQ95" s="240">
        <f t="shared" si="42"/>
        <v>0.18749999999999997</v>
      </c>
      <c r="BR95" s="241" t="str">
        <f t="shared" si="53"/>
        <v>Avance insuficiente</v>
      </c>
      <c r="BS95" s="243"/>
      <c r="BT95" s="243"/>
      <c r="BU95" s="243"/>
      <c r="BV95" s="80" t="str">
        <f t="shared" si="43"/>
        <v>En gestión</v>
      </c>
      <c r="BW95" s="81"/>
      <c r="BX95" s="81"/>
      <c r="BY95" s="81"/>
      <c r="BZ95" s="81"/>
      <c r="CA95" s="81"/>
    </row>
    <row r="96" spans="2:79" ht="50.25" customHeight="1">
      <c r="B96" s="102" t="s">
        <v>1010</v>
      </c>
      <c r="C96" s="233" t="s">
        <v>1115</v>
      </c>
      <c r="D96" s="67" t="s">
        <v>119</v>
      </c>
      <c r="E96" s="67" t="s">
        <v>1012</v>
      </c>
      <c r="F96" s="67" t="s">
        <v>83</v>
      </c>
      <c r="G96" s="271">
        <v>1</v>
      </c>
      <c r="H96" s="488" t="s">
        <v>2396</v>
      </c>
      <c r="I96" s="497" t="s">
        <v>85</v>
      </c>
      <c r="J96" s="497" t="s">
        <v>86</v>
      </c>
      <c r="K96" s="40" t="s">
        <v>1117</v>
      </c>
      <c r="L96" s="40" t="s">
        <v>1118</v>
      </c>
      <c r="M96" s="103">
        <v>45689</v>
      </c>
      <c r="N96" s="237" t="s">
        <v>156</v>
      </c>
      <c r="O96" s="271">
        <v>0.15</v>
      </c>
      <c r="P96" s="271">
        <v>0.4</v>
      </c>
      <c r="Q96" s="271">
        <v>0.65</v>
      </c>
      <c r="R96" s="271">
        <v>1</v>
      </c>
      <c r="S96" s="236" t="s">
        <v>108</v>
      </c>
      <c r="T96" s="239">
        <v>845290434.36000001</v>
      </c>
      <c r="U96" s="332" t="s">
        <v>1016</v>
      </c>
      <c r="V96" s="308" t="s">
        <v>1108</v>
      </c>
      <c r="W96" s="341">
        <v>88894667</v>
      </c>
      <c r="X96" s="270" t="s">
        <v>1119</v>
      </c>
      <c r="Y96" s="270" t="s">
        <v>91</v>
      </c>
      <c r="Z96" s="270" t="s">
        <v>139</v>
      </c>
      <c r="AA96" s="42" t="s">
        <v>91</v>
      </c>
      <c r="AC96" s="112">
        <v>0.15</v>
      </c>
      <c r="AD96" s="240">
        <f t="shared" si="51"/>
        <v>1</v>
      </c>
      <c r="AE96" s="241" t="str">
        <f t="shared" si="40"/>
        <v>Avance satisfactorio</v>
      </c>
      <c r="AF96" s="145" t="s">
        <v>1120</v>
      </c>
      <c r="AG96" s="145" t="s">
        <v>1121</v>
      </c>
      <c r="AH96" s="242" t="s">
        <v>91</v>
      </c>
      <c r="AI96" s="80" t="s">
        <v>98</v>
      </c>
      <c r="AJ96" s="155">
        <v>845290434.36000001</v>
      </c>
      <c r="AK96" s="158">
        <v>211322608.59</v>
      </c>
      <c r="AL96" s="155">
        <v>88894667</v>
      </c>
      <c r="AM96" s="155">
        <v>87536067</v>
      </c>
      <c r="AN96" s="155">
        <v>6722733</v>
      </c>
      <c r="AP96" s="98">
        <v>0.4</v>
      </c>
      <c r="AQ96" s="77">
        <f>+IF(P96=0,"No Aplica",IF(AP96/P96&gt;=100%,100%,AC96/P96))</f>
        <v>1</v>
      </c>
      <c r="AR96" s="78" t="str">
        <f t="shared" si="54"/>
        <v>Avance satisfactorio</v>
      </c>
      <c r="AS96" s="137" t="s">
        <v>1122</v>
      </c>
      <c r="AT96" s="213" t="s">
        <v>1123</v>
      </c>
      <c r="AU96" s="114" t="s">
        <v>91</v>
      </c>
      <c r="AV96" s="80" t="s">
        <v>98</v>
      </c>
      <c r="AW96" s="415">
        <v>845290434.36000001</v>
      </c>
      <c r="AX96" s="415">
        <v>211322608.59</v>
      </c>
      <c r="AY96" s="403">
        <v>88894667</v>
      </c>
      <c r="AZ96" s="404">
        <v>87536067</v>
      </c>
      <c r="BA96" s="405">
        <v>30966733</v>
      </c>
      <c r="BC96" s="144">
        <v>0.65</v>
      </c>
      <c r="BD96" s="833">
        <f t="shared" si="52"/>
        <v>1</v>
      </c>
      <c r="BE96" s="604" t="str">
        <f t="shared" ref="BE96:BE98" si="55">IF(ISTEXT(BD96),"No reporta avance en el periodo",IF(BD96&lt;=69%,"Avance insuficiente",IF(BD96&gt;95%,"Avance satisfactorio",IF(BD96&gt;70%,"Avance suficiente",IF(BD96&lt;94%,"Avance suficiente",0)))))</f>
        <v>Avance satisfactorio</v>
      </c>
      <c r="BF96" s="145" t="s">
        <v>1124</v>
      </c>
      <c r="BG96" s="145" t="s">
        <v>1125</v>
      </c>
      <c r="BH96" s="145" t="s">
        <v>91</v>
      </c>
      <c r="BI96" s="834" t="str">
        <f t="shared" si="50"/>
        <v>En gestión</v>
      </c>
      <c r="BJ96" s="406">
        <v>845290434.36000001</v>
      </c>
      <c r="BK96" s="838">
        <v>633967825.76999998</v>
      </c>
      <c r="BL96" s="212"/>
      <c r="BM96" s="212"/>
      <c r="BN96" s="254"/>
      <c r="BP96" s="98"/>
      <c r="BQ96" s="240">
        <f t="shared" si="42"/>
        <v>0.23076923076923075</v>
      </c>
      <c r="BR96" s="241" t="str">
        <f t="shared" si="53"/>
        <v>Avance insuficiente</v>
      </c>
      <c r="BS96" s="243"/>
      <c r="BT96" s="243"/>
      <c r="BU96" s="243"/>
      <c r="BV96" s="80" t="str">
        <f t="shared" si="43"/>
        <v>En gestión</v>
      </c>
      <c r="BW96" s="81"/>
      <c r="BX96" s="81"/>
      <c r="BY96" s="81"/>
      <c r="BZ96" s="81"/>
      <c r="CA96" s="81"/>
    </row>
    <row r="97" spans="2:79" ht="50.25" customHeight="1">
      <c r="B97" s="102" t="s">
        <v>1010</v>
      </c>
      <c r="C97" s="233" t="s">
        <v>1128</v>
      </c>
      <c r="D97" s="67" t="s">
        <v>119</v>
      </c>
      <c r="E97" s="67" t="s">
        <v>1012</v>
      </c>
      <c r="F97" s="67" t="s">
        <v>83</v>
      </c>
      <c r="G97" s="271">
        <v>1</v>
      </c>
      <c r="H97" s="488" t="s">
        <v>1129</v>
      </c>
      <c r="I97" s="497" t="s">
        <v>85</v>
      </c>
      <c r="J97" s="497" t="s">
        <v>86</v>
      </c>
      <c r="K97" s="40" t="s">
        <v>1130</v>
      </c>
      <c r="L97" s="40" t="s">
        <v>1131</v>
      </c>
      <c r="M97" s="103">
        <v>45689</v>
      </c>
      <c r="N97" s="237" t="s">
        <v>156</v>
      </c>
      <c r="O97" s="271">
        <v>0.15</v>
      </c>
      <c r="P97" s="271">
        <v>0.4</v>
      </c>
      <c r="Q97" s="271">
        <v>0.65</v>
      </c>
      <c r="R97" s="271">
        <v>1</v>
      </c>
      <c r="S97" s="236" t="s">
        <v>108</v>
      </c>
      <c r="T97" s="239">
        <v>61041838.990000002</v>
      </c>
      <c r="U97" s="332" t="s">
        <v>1016</v>
      </c>
      <c r="V97" s="308" t="s">
        <v>1108</v>
      </c>
      <c r="W97" s="341">
        <v>88894667</v>
      </c>
      <c r="X97" s="270" t="s">
        <v>1119</v>
      </c>
      <c r="Y97" s="270" t="s">
        <v>91</v>
      </c>
      <c r="Z97" s="270" t="s">
        <v>139</v>
      </c>
      <c r="AA97" s="42" t="s">
        <v>91</v>
      </c>
      <c r="AC97" s="112">
        <v>0.15</v>
      </c>
      <c r="AD97" s="240">
        <f t="shared" si="51"/>
        <v>1</v>
      </c>
      <c r="AE97" s="241" t="str">
        <f t="shared" si="40"/>
        <v>Avance satisfactorio</v>
      </c>
      <c r="AF97" s="145" t="s">
        <v>1132</v>
      </c>
      <c r="AG97" s="145" t="s">
        <v>1133</v>
      </c>
      <c r="AH97" s="242" t="s">
        <v>91</v>
      </c>
      <c r="AI97" s="80" t="s">
        <v>98</v>
      </c>
      <c r="AJ97" s="155">
        <v>61041838.990000002</v>
      </c>
      <c r="AK97" s="155">
        <v>15260459.747500001</v>
      </c>
      <c r="AL97" s="155">
        <v>88894667</v>
      </c>
      <c r="AM97" s="155">
        <v>87536067</v>
      </c>
      <c r="AN97" s="155">
        <v>6722733</v>
      </c>
      <c r="AP97" s="98">
        <v>0.4</v>
      </c>
      <c r="AQ97" s="77">
        <f>+IF(P97=0,"No Aplica",IF(AP97/P97&gt;=100%,100%,AC97/P97))</f>
        <v>1</v>
      </c>
      <c r="AR97" s="78" t="str">
        <f t="shared" si="54"/>
        <v>Avance satisfactorio</v>
      </c>
      <c r="AS97" s="227" t="s">
        <v>1134</v>
      </c>
      <c r="AT97" s="385" t="s">
        <v>1135</v>
      </c>
      <c r="AU97" s="114" t="s">
        <v>91</v>
      </c>
      <c r="AV97" s="80" t="s">
        <v>98</v>
      </c>
      <c r="AW97" s="415">
        <v>61041838.990000002</v>
      </c>
      <c r="AX97" s="415">
        <v>15260459.74</v>
      </c>
      <c r="AY97" s="403">
        <v>88894667</v>
      </c>
      <c r="AZ97" s="404">
        <v>87536067</v>
      </c>
      <c r="BA97" s="405">
        <v>30966733</v>
      </c>
      <c r="BC97" s="144">
        <v>0.65</v>
      </c>
      <c r="BD97" s="833">
        <v>1</v>
      </c>
      <c r="BE97" s="604" t="str">
        <f t="shared" si="55"/>
        <v>Avance satisfactorio</v>
      </c>
      <c r="BF97" s="145" t="s">
        <v>1136</v>
      </c>
      <c r="BG97" s="145" t="s">
        <v>1137</v>
      </c>
      <c r="BH97" s="145" t="s">
        <v>91</v>
      </c>
      <c r="BI97" s="834" t="str">
        <f t="shared" si="50"/>
        <v>En gestión</v>
      </c>
      <c r="BJ97" s="406">
        <v>61041838.990000002</v>
      </c>
      <c r="BK97" s="838">
        <v>45781379.2425</v>
      </c>
      <c r="BL97" s="212"/>
      <c r="BM97" s="212"/>
      <c r="BN97" s="254"/>
      <c r="BP97" s="98"/>
      <c r="BQ97" s="240">
        <f t="shared" si="42"/>
        <v>0.23076923076923075</v>
      </c>
      <c r="BR97" s="241" t="str">
        <f t="shared" si="53"/>
        <v>Avance insuficiente</v>
      </c>
      <c r="BS97" s="243"/>
      <c r="BT97" s="243"/>
      <c r="BU97" s="243"/>
      <c r="BV97" s="80" t="str">
        <f t="shared" si="43"/>
        <v>En gestión</v>
      </c>
      <c r="BW97" s="81"/>
      <c r="BX97" s="81"/>
      <c r="BY97" s="81"/>
      <c r="BZ97" s="81"/>
      <c r="CA97" s="81"/>
    </row>
    <row r="98" spans="2:79" ht="50.25" customHeight="1">
      <c r="B98" s="102" t="s">
        <v>1010</v>
      </c>
      <c r="C98" s="233" t="s">
        <v>1139</v>
      </c>
      <c r="D98" s="67" t="s">
        <v>119</v>
      </c>
      <c r="E98" s="67" t="s">
        <v>1012</v>
      </c>
      <c r="F98" s="67" t="s">
        <v>83</v>
      </c>
      <c r="G98" s="274">
        <v>1</v>
      </c>
      <c r="H98" s="488" t="s">
        <v>1140</v>
      </c>
      <c r="I98" s="497" t="s">
        <v>85</v>
      </c>
      <c r="J98" s="497" t="s">
        <v>86</v>
      </c>
      <c r="K98" s="40" t="s">
        <v>1141</v>
      </c>
      <c r="L98" s="40" t="s">
        <v>1142</v>
      </c>
      <c r="M98" s="103" t="s">
        <v>1143</v>
      </c>
      <c r="N98" s="237" t="s">
        <v>156</v>
      </c>
      <c r="O98" s="274">
        <v>0.1</v>
      </c>
      <c r="P98" s="274">
        <v>0.45</v>
      </c>
      <c r="Q98" s="274">
        <v>0.8</v>
      </c>
      <c r="R98" s="274">
        <v>1</v>
      </c>
      <c r="S98" s="236" t="s">
        <v>108</v>
      </c>
      <c r="T98" s="239">
        <v>134158492.06999999</v>
      </c>
      <c r="U98" s="332" t="s">
        <v>1016</v>
      </c>
      <c r="V98" s="308" t="s">
        <v>1069</v>
      </c>
      <c r="W98" s="341">
        <v>1395953999</v>
      </c>
      <c r="X98" s="236" t="s">
        <v>1144</v>
      </c>
      <c r="Y98" s="236" t="s">
        <v>91</v>
      </c>
      <c r="Z98" s="236" t="s">
        <v>139</v>
      </c>
      <c r="AA98" s="40" t="s">
        <v>91</v>
      </c>
      <c r="AC98" s="112">
        <v>0.1</v>
      </c>
      <c r="AD98" s="240">
        <f t="shared" si="51"/>
        <v>1</v>
      </c>
      <c r="AE98" s="241" t="str">
        <f t="shared" si="40"/>
        <v>Avance satisfactorio</v>
      </c>
      <c r="AF98" s="145" t="s">
        <v>1145</v>
      </c>
      <c r="AG98" s="145" t="s">
        <v>1146</v>
      </c>
      <c r="AH98" s="242" t="s">
        <v>91</v>
      </c>
      <c r="AI98" s="80" t="s">
        <v>98</v>
      </c>
      <c r="AJ98" s="155">
        <v>134158492.06999999</v>
      </c>
      <c r="AK98" s="155">
        <v>33539623.017499998</v>
      </c>
      <c r="AL98" s="155">
        <v>1395953999</v>
      </c>
      <c r="AM98" s="155">
        <v>1176482300</v>
      </c>
      <c r="AN98" s="155">
        <v>95085266.670000002</v>
      </c>
      <c r="AP98" s="98">
        <v>0.45</v>
      </c>
      <c r="AQ98" s="77">
        <f>+IF(P98=0,"No Aplica",IF(AP98/P98&gt;=100%,100%,AC98/P98))</f>
        <v>1</v>
      </c>
      <c r="AR98" s="78" t="str">
        <f t="shared" si="54"/>
        <v>Avance satisfactorio</v>
      </c>
      <c r="AS98" s="127" t="s">
        <v>1147</v>
      </c>
      <c r="AT98" s="114" t="s">
        <v>1148</v>
      </c>
      <c r="AU98" s="114" t="s">
        <v>91</v>
      </c>
      <c r="AV98" s="80" t="s">
        <v>98</v>
      </c>
      <c r="AW98" s="330">
        <v>134158492.06999999</v>
      </c>
      <c r="AX98" s="330">
        <v>33539623.010000002</v>
      </c>
      <c r="AY98" s="403">
        <v>1395953999</v>
      </c>
      <c r="AZ98" s="404">
        <v>1323961610</v>
      </c>
      <c r="BA98" s="405">
        <v>424749577</v>
      </c>
      <c r="BC98" s="144">
        <v>0.8</v>
      </c>
      <c r="BD98" s="833">
        <v>1</v>
      </c>
      <c r="BE98" s="604" t="str">
        <f t="shared" si="55"/>
        <v>Avance satisfactorio</v>
      </c>
      <c r="BF98" s="145" t="s">
        <v>1149</v>
      </c>
      <c r="BG98" s="145" t="s">
        <v>1150</v>
      </c>
      <c r="BH98" s="145" t="s">
        <v>91</v>
      </c>
      <c r="BI98" s="834" t="str">
        <f t="shared" si="50"/>
        <v>En gestión</v>
      </c>
      <c r="BJ98" s="406">
        <v>134158492.06999999</v>
      </c>
      <c r="BK98" s="838">
        <v>100618869.05249999</v>
      </c>
      <c r="BL98" s="212"/>
      <c r="BM98" s="212"/>
      <c r="BN98" s="254"/>
      <c r="BP98" s="98"/>
      <c r="BQ98" s="240">
        <f t="shared" si="42"/>
        <v>0.125</v>
      </c>
      <c r="BR98" s="241" t="str">
        <f t="shared" si="53"/>
        <v>Avance insuficiente</v>
      </c>
      <c r="BS98" s="243"/>
      <c r="BT98" s="243"/>
      <c r="BU98" s="243"/>
      <c r="BV98" s="80" t="str">
        <f t="shared" si="43"/>
        <v>En gestión</v>
      </c>
      <c r="BW98" s="81"/>
      <c r="BX98" s="81"/>
      <c r="BY98" s="81"/>
      <c r="BZ98" s="81"/>
      <c r="CA98" s="81"/>
    </row>
    <row r="99" spans="2:79" ht="50.25" customHeight="1">
      <c r="B99" s="336" t="s">
        <v>1153</v>
      </c>
      <c r="C99" s="233" t="s">
        <v>1154</v>
      </c>
      <c r="D99" s="391" t="s">
        <v>150</v>
      </c>
      <c r="E99" s="391" t="s">
        <v>1155</v>
      </c>
      <c r="F99" s="391" t="s">
        <v>83</v>
      </c>
      <c r="G99" s="248">
        <v>8</v>
      </c>
      <c r="H99" s="490" t="s">
        <v>1156</v>
      </c>
      <c r="I99" s="503" t="s">
        <v>398</v>
      </c>
      <c r="J99" s="503" t="s">
        <v>153</v>
      </c>
      <c r="K99" s="395" t="s">
        <v>1157</v>
      </c>
      <c r="L99" s="395" t="s">
        <v>1158</v>
      </c>
      <c r="M99" s="394">
        <v>45748</v>
      </c>
      <c r="N99" s="249">
        <v>45849</v>
      </c>
      <c r="O99" s="248">
        <v>0</v>
      </c>
      <c r="P99" s="248">
        <v>2</v>
      </c>
      <c r="Q99" s="248">
        <v>4</v>
      </c>
      <c r="R99" s="248">
        <v>8</v>
      </c>
      <c r="S99" s="236" t="s">
        <v>108</v>
      </c>
      <c r="T99" s="239">
        <v>314035928.46000004</v>
      </c>
      <c r="U99" s="332" t="s">
        <v>109</v>
      </c>
      <c r="V99" s="308" t="s">
        <v>1159</v>
      </c>
      <c r="W99" s="341">
        <v>120378523</v>
      </c>
      <c r="X99" s="236" t="s">
        <v>138</v>
      </c>
      <c r="Y99" s="236" t="s">
        <v>91</v>
      </c>
      <c r="Z99" s="236" t="s">
        <v>139</v>
      </c>
      <c r="AA99" s="40" t="s">
        <v>91</v>
      </c>
      <c r="AC99" s="99"/>
      <c r="AD99" s="240" t="str">
        <f t="shared" si="51"/>
        <v>No Aplica</v>
      </c>
      <c r="AE99" s="241" t="str">
        <f t="shared" si="40"/>
        <v>No reporta avance en el periodo</v>
      </c>
      <c r="AF99" s="375" t="s">
        <v>315</v>
      </c>
      <c r="AG99" s="375" t="s">
        <v>91</v>
      </c>
      <c r="AH99" s="254" t="s">
        <v>91</v>
      </c>
      <c r="AI99" s="80" t="str">
        <f t="shared" si="46"/>
        <v>Sin iniciar</v>
      </c>
      <c r="AJ99" s="259">
        <v>366084824.56999999</v>
      </c>
      <c r="AK99" s="259">
        <v>87927334.140000001</v>
      </c>
      <c r="AL99" s="363">
        <v>120378523</v>
      </c>
      <c r="AM99" s="363">
        <v>118347699.2</v>
      </c>
      <c r="AN99" s="363">
        <v>11861181.57</v>
      </c>
      <c r="AP99" s="113">
        <v>2</v>
      </c>
      <c r="AQ99" s="77">
        <v>1</v>
      </c>
      <c r="AR99" s="78" t="str">
        <f>IF(ISTEXT(AQ99),"No reporta avance en el periodo",IF(AQ99&lt;=69%,"Avance insuficiente",IF(AQ99&gt;95%,"Avance satisfactorio",IF(AQ99&gt;70%,"Avance suficiente",IF(AQ99&lt;94%,"Avance suficiente",0)))))</f>
        <v>Avance satisfactorio</v>
      </c>
      <c r="AS99" s="207" t="s">
        <v>2397</v>
      </c>
      <c r="AT99" s="207" t="s">
        <v>2398</v>
      </c>
      <c r="AU99" s="114" t="s">
        <v>91</v>
      </c>
      <c r="AV99" s="80" t="s">
        <v>98</v>
      </c>
      <c r="AW99" s="416">
        <v>366084824.56999999</v>
      </c>
      <c r="AX99" s="417">
        <v>180646497.62</v>
      </c>
      <c r="AY99" s="403">
        <v>120378523</v>
      </c>
      <c r="AZ99" s="404">
        <v>118316314</v>
      </c>
      <c r="BA99" s="405">
        <v>48868280</v>
      </c>
      <c r="BC99" s="642">
        <v>4</v>
      </c>
      <c r="BD99" s="833">
        <f t="shared" ref="BD99:BD137" si="56">+IF(Q99=0,"No Aplica",IF(BC99/Q99&gt;=100%,100%,BC99/Q99))</f>
        <v>1</v>
      </c>
      <c r="BE99" s="604" t="str">
        <f t="shared" ref="BE99:BE138" si="57">IF(ISTEXT(BD99),"No reporta avance en el periodo",IF(BD99&lt;=69%,"Avance insuficiente",IF(BD99&gt;95%,"Avance satisfactorio",IF(BD99&gt;70%,"Avance suficiente",IF(BD99&lt;94%,"Avance suficiente",0)))))</f>
        <v>Avance satisfactorio</v>
      </c>
      <c r="BF99" s="699" t="s">
        <v>2399</v>
      </c>
      <c r="BG99" s="698" t="s">
        <v>2400</v>
      </c>
      <c r="BH99" s="145" t="s">
        <v>91</v>
      </c>
      <c r="BI99" s="834" t="str">
        <f t="shared" si="50"/>
        <v>En gestión</v>
      </c>
      <c r="BJ99" s="436">
        <v>366084824</v>
      </c>
      <c r="BK99" s="264">
        <f>+(BJ99/4)*3</f>
        <v>274563618</v>
      </c>
      <c r="BL99" s="212"/>
      <c r="BM99" s="212"/>
      <c r="BN99" s="254"/>
      <c r="BP99" s="98"/>
      <c r="BQ99" s="240">
        <f t="shared" si="42"/>
        <v>0</v>
      </c>
      <c r="BR99" s="241" t="str">
        <f t="shared" si="49"/>
        <v>Avance insuficiente</v>
      </c>
      <c r="BS99" s="243"/>
      <c r="BT99" s="243"/>
      <c r="BU99" s="243"/>
      <c r="BV99" s="80" t="str">
        <f t="shared" si="43"/>
        <v>En gestión</v>
      </c>
      <c r="BW99" s="81"/>
      <c r="BX99" s="81"/>
      <c r="BY99" s="81"/>
      <c r="BZ99" s="81"/>
      <c r="CA99" s="81"/>
    </row>
    <row r="100" spans="2:79" ht="50.25" customHeight="1">
      <c r="B100" s="336" t="s">
        <v>1153</v>
      </c>
      <c r="C100" s="233" t="s">
        <v>1166</v>
      </c>
      <c r="D100" s="391" t="s">
        <v>150</v>
      </c>
      <c r="E100" s="391" t="s">
        <v>277</v>
      </c>
      <c r="F100" s="391" t="s">
        <v>83</v>
      </c>
      <c r="G100" s="864">
        <v>2</v>
      </c>
      <c r="H100" s="490" t="s">
        <v>1167</v>
      </c>
      <c r="I100" s="503" t="s">
        <v>398</v>
      </c>
      <c r="J100" s="503" t="s">
        <v>153</v>
      </c>
      <c r="K100" s="395" t="s">
        <v>1168</v>
      </c>
      <c r="L100" s="395" t="s">
        <v>1169</v>
      </c>
      <c r="M100" s="394" t="s">
        <v>1170</v>
      </c>
      <c r="N100" s="249" t="s">
        <v>156</v>
      </c>
      <c r="O100" s="248">
        <v>0</v>
      </c>
      <c r="P100" s="248">
        <v>0</v>
      </c>
      <c r="Q100" s="248">
        <v>0</v>
      </c>
      <c r="R100" s="248">
        <v>2</v>
      </c>
      <c r="S100" s="236" t="s">
        <v>108</v>
      </c>
      <c r="T100" s="239">
        <v>144899876.70000002</v>
      </c>
      <c r="U100" s="332" t="s">
        <v>109</v>
      </c>
      <c r="V100" s="308" t="s">
        <v>1159</v>
      </c>
      <c r="W100" s="341">
        <v>120378523</v>
      </c>
      <c r="X100" s="236" t="s">
        <v>138</v>
      </c>
      <c r="Y100" s="236" t="s">
        <v>91</v>
      </c>
      <c r="Z100" s="236" t="s">
        <v>139</v>
      </c>
      <c r="AA100" s="40" t="s">
        <v>91</v>
      </c>
      <c r="AC100" s="99"/>
      <c r="AD100" s="240" t="str">
        <f t="shared" si="51"/>
        <v>No Aplica</v>
      </c>
      <c r="AE100" s="241" t="str">
        <f t="shared" ref="AE100:AE123" si="58">IF(ISTEXT(AD100),"No reporta avance en el periodo",IF(AD100&lt;=69%,"Avance insuficiente",IF(AD100&gt;95%,"Avance satisfactorio",IF(AD100&gt;70%,"Avance suficiente",IF(AD100&lt;94%,"Avance suficiente",0)))))</f>
        <v>No reporta avance en el periodo</v>
      </c>
      <c r="AF100" s="375" t="s">
        <v>1171</v>
      </c>
      <c r="AG100" s="254" t="s">
        <v>91</v>
      </c>
      <c r="AH100" s="254" t="s">
        <v>91</v>
      </c>
      <c r="AI100" s="80" t="str">
        <f t="shared" si="46"/>
        <v>Sin iniciar</v>
      </c>
      <c r="AJ100" s="259">
        <v>147832522.13999999</v>
      </c>
      <c r="AK100" s="259">
        <v>36958130.539999999</v>
      </c>
      <c r="AL100" s="364">
        <v>120378523</v>
      </c>
      <c r="AM100" s="364">
        <v>118347699.2</v>
      </c>
      <c r="AN100" s="364">
        <v>11861181.57</v>
      </c>
      <c r="AP100" s="112"/>
      <c r="AQ100" s="77" t="str">
        <f>+IF(P100=0,"No Aplica",IF(AP100/P100&gt;=100%,100%,AC100/P100))</f>
        <v>No Aplica</v>
      </c>
      <c r="AR100" s="78" t="str">
        <f t="shared" ref="AR100:AR123" si="59">IF(ISTEXT(AQ100),"No reporta avance en el periodo",IF(AQ100&lt;=69%,"Avance insuficiente",IF(AQ100&gt;95%,"Avance satisfactorio",IF(AQ100&gt;70%,"Avance suficiente",IF(AQ100&lt;94%,"Avance suficiente",0)))))</f>
        <v>No reporta avance en el periodo</v>
      </c>
      <c r="AS100" s="114" t="s">
        <v>1171</v>
      </c>
      <c r="AT100" s="114" t="s">
        <v>91</v>
      </c>
      <c r="AU100" s="114" t="s">
        <v>91</v>
      </c>
      <c r="AV100" s="80" t="str">
        <f t="shared" ref="AV100:AV123" si="60">IF(AP100&lt;1%,"Sin iniciar",IF(AP100&gt;=G100,"Terminado","En gestión"))</f>
        <v>Sin iniciar</v>
      </c>
      <c r="AW100" s="418">
        <v>147832522.13999999</v>
      </c>
      <c r="AX100" s="419">
        <v>73916261.069999993</v>
      </c>
      <c r="AY100" s="403">
        <v>120378523</v>
      </c>
      <c r="AZ100" s="404">
        <v>118316314</v>
      </c>
      <c r="BA100" s="405">
        <v>48868280</v>
      </c>
      <c r="BC100" s="144"/>
      <c r="BD100" s="833" t="str">
        <f t="shared" si="56"/>
        <v>No Aplica</v>
      </c>
      <c r="BE100" s="604" t="str">
        <f t="shared" si="57"/>
        <v>No reporta avance en el periodo</v>
      </c>
      <c r="BF100" s="145" t="s">
        <v>1172</v>
      </c>
      <c r="BG100" s="145" t="s">
        <v>91</v>
      </c>
      <c r="BH100" s="145" t="s">
        <v>91</v>
      </c>
      <c r="BI100" s="834" t="str">
        <f t="shared" si="50"/>
        <v>Sin iniciar</v>
      </c>
      <c r="BJ100" s="438">
        <v>147832522</v>
      </c>
      <c r="BK100" s="264">
        <f t="shared" ref="BK100:BK123" si="61">+(BJ100/4)*3</f>
        <v>110874391.5</v>
      </c>
      <c r="BL100" s="837">
        <v>0</v>
      </c>
      <c r="BM100" s="837">
        <v>0</v>
      </c>
      <c r="BN100" s="837">
        <v>0</v>
      </c>
      <c r="BP100" s="98"/>
      <c r="BQ100" s="240" t="str">
        <f t="shared" ref="BQ100:BQ131" si="62">+IF(BC100=0,"No Aplica",IF(AC100/Q100&gt;=100%,100%,AC100/Q100))</f>
        <v>No Aplica</v>
      </c>
      <c r="BR100" s="241" t="str">
        <f t="shared" si="49"/>
        <v>No reporta avance en el periodo</v>
      </c>
      <c r="BS100" s="243"/>
      <c r="BT100" s="243"/>
      <c r="BU100" s="243"/>
      <c r="BV100" s="80" t="str">
        <f t="shared" ref="BV100:BV131" si="63">IF(BC100&lt;1%,"Sin iniciar",IF(BC100&gt;=G100,"Terminado","En gestión"))</f>
        <v>Sin iniciar</v>
      </c>
      <c r="BW100" s="81"/>
      <c r="BX100" s="81"/>
      <c r="BY100" s="81"/>
      <c r="BZ100" s="81"/>
      <c r="CA100" s="81"/>
    </row>
    <row r="101" spans="2:79" ht="50.25" customHeight="1">
      <c r="B101" s="336" t="s">
        <v>1153</v>
      </c>
      <c r="C101" s="233" t="s">
        <v>1175</v>
      </c>
      <c r="D101" s="391" t="s">
        <v>150</v>
      </c>
      <c r="E101" s="391" t="s">
        <v>1155</v>
      </c>
      <c r="F101" s="391" t="s">
        <v>83</v>
      </c>
      <c r="G101" s="864">
        <v>1</v>
      </c>
      <c r="H101" s="490" t="s">
        <v>1176</v>
      </c>
      <c r="I101" s="503" t="s">
        <v>398</v>
      </c>
      <c r="J101" s="503" t="s">
        <v>153</v>
      </c>
      <c r="K101" s="395" t="s">
        <v>1177</v>
      </c>
      <c r="L101" s="395" t="s">
        <v>1178</v>
      </c>
      <c r="M101" s="394">
        <v>45839</v>
      </c>
      <c r="N101" s="249" t="s">
        <v>308</v>
      </c>
      <c r="O101" s="248">
        <v>0</v>
      </c>
      <c r="P101" s="248">
        <v>0</v>
      </c>
      <c r="Q101" s="248">
        <v>1</v>
      </c>
      <c r="R101" s="248">
        <v>0</v>
      </c>
      <c r="S101" s="236" t="s">
        <v>108</v>
      </c>
      <c r="T101" s="239">
        <v>93698952.659999996</v>
      </c>
      <c r="U101" s="332" t="s">
        <v>109</v>
      </c>
      <c r="V101" s="308" t="s">
        <v>1159</v>
      </c>
      <c r="W101" s="341">
        <v>120378523</v>
      </c>
      <c r="X101" s="236" t="s">
        <v>138</v>
      </c>
      <c r="Y101" s="236" t="s">
        <v>91</v>
      </c>
      <c r="Z101" s="236" t="s">
        <v>139</v>
      </c>
      <c r="AA101" s="40" t="s">
        <v>91</v>
      </c>
      <c r="AC101" s="99"/>
      <c r="AD101" s="240" t="str">
        <f t="shared" si="51"/>
        <v>No Aplica</v>
      </c>
      <c r="AE101" s="241" t="str">
        <f t="shared" si="58"/>
        <v>No reporta avance en el periodo</v>
      </c>
      <c r="AF101" s="375" t="s">
        <v>1179</v>
      </c>
      <c r="AG101" s="254" t="s">
        <v>91</v>
      </c>
      <c r="AH101" s="254" t="s">
        <v>91</v>
      </c>
      <c r="AI101" s="80" t="str">
        <f t="shared" si="46"/>
        <v>Sin iniciar</v>
      </c>
      <c r="AJ101" s="259">
        <v>28236039.800000001</v>
      </c>
      <c r="AK101" s="259">
        <v>112944159.18000001</v>
      </c>
      <c r="AL101" s="364">
        <v>120378523</v>
      </c>
      <c r="AM101" s="364">
        <v>118347699.2</v>
      </c>
      <c r="AN101" s="364">
        <v>11861181.57</v>
      </c>
      <c r="AP101" s="112"/>
      <c r="AQ101" s="77" t="str">
        <f>+IF(P101=0,"No Aplica",IF(AP101/P101&gt;=100%,100%,AC101/P101))</f>
        <v>No Aplica</v>
      </c>
      <c r="AR101" s="78" t="str">
        <f t="shared" si="59"/>
        <v>No reporta avance en el periodo</v>
      </c>
      <c r="AS101" s="114" t="s">
        <v>91</v>
      </c>
      <c r="AT101" s="114" t="s">
        <v>91</v>
      </c>
      <c r="AU101" s="114" t="s">
        <v>91</v>
      </c>
      <c r="AV101" s="80" t="str">
        <f t="shared" si="60"/>
        <v>Sin iniciar</v>
      </c>
      <c r="AW101" s="418">
        <v>111452846.13</v>
      </c>
      <c r="AX101" s="419">
        <v>55974975.240000002</v>
      </c>
      <c r="AY101" s="403">
        <v>120378523</v>
      </c>
      <c r="AZ101" s="404">
        <v>118316314</v>
      </c>
      <c r="BA101" s="405">
        <v>48868280</v>
      </c>
      <c r="BC101" s="642">
        <v>1</v>
      </c>
      <c r="BD101" s="833">
        <f t="shared" si="56"/>
        <v>1</v>
      </c>
      <c r="BE101" s="604" t="str">
        <f t="shared" si="57"/>
        <v>Avance satisfactorio</v>
      </c>
      <c r="BF101" s="698" t="s">
        <v>1180</v>
      </c>
      <c r="BG101" s="699" t="s">
        <v>1181</v>
      </c>
      <c r="BH101" s="145" t="s">
        <v>91</v>
      </c>
      <c r="BI101" s="834" t="str">
        <f t="shared" si="50"/>
        <v>Terminado</v>
      </c>
      <c r="BJ101" s="438">
        <v>111452846</v>
      </c>
      <c r="BK101" s="264">
        <f t="shared" si="61"/>
        <v>83589634.5</v>
      </c>
      <c r="BL101" s="212"/>
      <c r="BM101" s="212"/>
      <c r="BN101" s="254"/>
      <c r="BP101" s="98"/>
      <c r="BQ101" s="240">
        <f t="shared" si="62"/>
        <v>0</v>
      </c>
      <c r="BR101" s="241" t="str">
        <f t="shared" si="49"/>
        <v>Avance insuficiente</v>
      </c>
      <c r="BS101" s="243"/>
      <c r="BT101" s="243"/>
      <c r="BU101" s="243"/>
      <c r="BV101" s="80" t="str">
        <f t="shared" si="63"/>
        <v>Terminado</v>
      </c>
      <c r="BW101" s="81"/>
      <c r="BX101" s="81"/>
      <c r="BY101" s="81"/>
      <c r="BZ101" s="81"/>
      <c r="CA101" s="81"/>
    </row>
    <row r="102" spans="2:79" ht="50.25" customHeight="1">
      <c r="B102" s="336" t="s">
        <v>1153</v>
      </c>
      <c r="C102" s="233" t="s">
        <v>1183</v>
      </c>
      <c r="D102" s="391" t="s">
        <v>150</v>
      </c>
      <c r="E102" s="391" t="s">
        <v>1155</v>
      </c>
      <c r="F102" s="391" t="s">
        <v>83</v>
      </c>
      <c r="G102" s="864">
        <v>1</v>
      </c>
      <c r="H102" s="490" t="s">
        <v>1184</v>
      </c>
      <c r="I102" s="503" t="s">
        <v>398</v>
      </c>
      <c r="J102" s="503" t="s">
        <v>153</v>
      </c>
      <c r="K102" s="395" t="s">
        <v>1185</v>
      </c>
      <c r="L102" s="395" t="s">
        <v>1186</v>
      </c>
      <c r="M102" s="394">
        <v>45932</v>
      </c>
      <c r="N102" s="249" t="s">
        <v>156</v>
      </c>
      <c r="O102" s="248">
        <v>0</v>
      </c>
      <c r="P102" s="248">
        <v>0</v>
      </c>
      <c r="Q102" s="248">
        <v>0</v>
      </c>
      <c r="R102" s="248">
        <v>1</v>
      </c>
      <c r="S102" s="236" t="s">
        <v>108</v>
      </c>
      <c r="T102" s="239">
        <v>6845079.3600000003</v>
      </c>
      <c r="U102" s="332" t="s">
        <v>109</v>
      </c>
      <c r="V102" s="308" t="s">
        <v>1159</v>
      </c>
      <c r="W102" s="341">
        <v>120378523</v>
      </c>
      <c r="X102" s="236" t="s">
        <v>138</v>
      </c>
      <c r="Y102" s="236" t="s">
        <v>91</v>
      </c>
      <c r="Z102" s="236" t="s">
        <v>139</v>
      </c>
      <c r="AA102" s="40" t="s">
        <v>91</v>
      </c>
      <c r="AC102" s="99"/>
      <c r="AD102" s="240" t="str">
        <f t="shared" si="51"/>
        <v>No Aplica</v>
      </c>
      <c r="AE102" s="241" t="str">
        <f t="shared" si="58"/>
        <v>No reporta avance en el periodo</v>
      </c>
      <c r="AF102" s="375" t="s">
        <v>1171</v>
      </c>
      <c r="AG102" s="254" t="s">
        <v>91</v>
      </c>
      <c r="AH102" s="254" t="s">
        <v>91</v>
      </c>
      <c r="AI102" s="80" t="str">
        <f t="shared" si="46"/>
        <v>Sin iniciar</v>
      </c>
      <c r="AJ102" s="259">
        <v>6845079.3600000003</v>
      </c>
      <c r="AK102" s="259">
        <v>1711269.84</v>
      </c>
      <c r="AL102" s="364">
        <v>120378523</v>
      </c>
      <c r="AM102" s="364">
        <v>118347699.2</v>
      </c>
      <c r="AN102" s="364">
        <v>11861181.57</v>
      </c>
      <c r="AP102" s="112"/>
      <c r="AQ102" s="77" t="str">
        <f>+IF(P102=0,"No Aplica",IF(AP102/P102&gt;=100%,100%,AC102/P102))</f>
        <v>No Aplica</v>
      </c>
      <c r="AR102" s="78" t="str">
        <f t="shared" si="59"/>
        <v>No reporta avance en el periodo</v>
      </c>
      <c r="AS102" s="114" t="s">
        <v>91</v>
      </c>
      <c r="AT102" s="114" t="s">
        <v>91</v>
      </c>
      <c r="AU102" s="114" t="s">
        <v>91</v>
      </c>
      <c r="AV102" s="80" t="str">
        <f t="shared" si="60"/>
        <v>Sin iniciar</v>
      </c>
      <c r="AW102" s="418">
        <v>6845079.3600000003</v>
      </c>
      <c r="AX102" s="419">
        <v>3422539.68</v>
      </c>
      <c r="AY102" s="403">
        <v>120378523</v>
      </c>
      <c r="AZ102" s="404">
        <v>118316314</v>
      </c>
      <c r="BA102" s="405">
        <v>48868280</v>
      </c>
      <c r="BC102" s="144"/>
      <c r="BD102" s="833" t="str">
        <f t="shared" si="56"/>
        <v>No Aplica</v>
      </c>
      <c r="BE102" s="604" t="str">
        <f t="shared" si="57"/>
        <v>No reporta avance en el periodo</v>
      </c>
      <c r="BF102" s="145" t="s">
        <v>1172</v>
      </c>
      <c r="BG102" s="145" t="s">
        <v>91</v>
      </c>
      <c r="BH102" s="145" t="s">
        <v>91</v>
      </c>
      <c r="BI102" s="834" t="str">
        <f t="shared" si="50"/>
        <v>Sin iniciar</v>
      </c>
      <c r="BJ102" s="438">
        <v>6845079</v>
      </c>
      <c r="BK102" s="264">
        <f t="shared" si="61"/>
        <v>5133809.25</v>
      </c>
      <c r="BL102" s="837">
        <v>0</v>
      </c>
      <c r="BM102" s="837">
        <v>0</v>
      </c>
      <c r="BN102" s="837">
        <v>0</v>
      </c>
      <c r="BP102" s="98"/>
      <c r="BQ102" s="240" t="str">
        <f t="shared" si="62"/>
        <v>No Aplica</v>
      </c>
      <c r="BR102" s="241" t="str">
        <f t="shared" si="49"/>
        <v>No reporta avance en el periodo</v>
      </c>
      <c r="BS102" s="243"/>
      <c r="BT102" s="243"/>
      <c r="BU102" s="243"/>
      <c r="BV102" s="80" t="str">
        <f t="shared" si="63"/>
        <v>Sin iniciar</v>
      </c>
      <c r="BW102" s="81"/>
      <c r="BX102" s="81"/>
      <c r="BY102" s="81"/>
      <c r="BZ102" s="81"/>
      <c r="CA102" s="81"/>
    </row>
    <row r="103" spans="2:79" ht="50.25" customHeight="1">
      <c r="B103" s="336" t="s">
        <v>1153</v>
      </c>
      <c r="C103" s="233" t="s">
        <v>1189</v>
      </c>
      <c r="D103" s="391" t="s">
        <v>150</v>
      </c>
      <c r="E103" s="391" t="s">
        <v>1155</v>
      </c>
      <c r="F103" s="391" t="s">
        <v>83</v>
      </c>
      <c r="G103" s="864">
        <v>1</v>
      </c>
      <c r="H103" s="490" t="s">
        <v>1190</v>
      </c>
      <c r="I103" s="503" t="s">
        <v>398</v>
      </c>
      <c r="J103" s="503" t="s">
        <v>153</v>
      </c>
      <c r="K103" s="395" t="s">
        <v>1191</v>
      </c>
      <c r="L103" s="395" t="s">
        <v>1192</v>
      </c>
      <c r="M103" s="394">
        <v>45839</v>
      </c>
      <c r="N103" s="249" t="s">
        <v>308</v>
      </c>
      <c r="O103" s="248">
        <v>0</v>
      </c>
      <c r="P103" s="248">
        <v>0</v>
      </c>
      <c r="Q103" s="248">
        <v>1</v>
      </c>
      <c r="R103" s="248">
        <v>0</v>
      </c>
      <c r="S103" s="236" t="s">
        <v>108</v>
      </c>
      <c r="T103" s="239">
        <v>110011513.74000001</v>
      </c>
      <c r="U103" s="332" t="s">
        <v>109</v>
      </c>
      <c r="V103" s="308" t="s">
        <v>1159</v>
      </c>
      <c r="W103" s="341">
        <v>120378523</v>
      </c>
      <c r="X103" s="236" t="s">
        <v>138</v>
      </c>
      <c r="Y103" s="236" t="s">
        <v>91</v>
      </c>
      <c r="Z103" s="236" t="s">
        <v>139</v>
      </c>
      <c r="AA103" s="40" t="s">
        <v>91</v>
      </c>
      <c r="AC103" s="99"/>
      <c r="AD103" s="240" t="str">
        <f t="shared" si="51"/>
        <v>No Aplica</v>
      </c>
      <c r="AE103" s="241" t="str">
        <f t="shared" si="58"/>
        <v>No reporta avance en el periodo</v>
      </c>
      <c r="AF103" s="375" t="s">
        <v>1179</v>
      </c>
      <c r="AG103" s="254" t="s">
        <v>91</v>
      </c>
      <c r="AH103" s="254" t="s">
        <v>91</v>
      </c>
      <c r="AI103" s="80" t="str">
        <f t="shared" si="46"/>
        <v>Sin iniciar</v>
      </c>
      <c r="AJ103" s="259">
        <v>96631598.099999994</v>
      </c>
      <c r="AK103" s="259">
        <v>24157899.530000001</v>
      </c>
      <c r="AL103" s="364">
        <v>120378523</v>
      </c>
      <c r="AM103" s="364">
        <v>118347699.2</v>
      </c>
      <c r="AN103" s="364">
        <v>11861181.57</v>
      </c>
      <c r="AP103" s="112"/>
      <c r="AQ103" s="77" t="str">
        <f>+IF(P103=0,"No Aplica",IF(AP103/P103&gt;=100%,100%,AC103/P103))</f>
        <v>No Aplica</v>
      </c>
      <c r="AR103" s="78" t="str">
        <f t="shared" si="59"/>
        <v>No reporta avance en el periodo</v>
      </c>
      <c r="AS103" s="114" t="s">
        <v>91</v>
      </c>
      <c r="AT103" s="114" t="s">
        <v>91</v>
      </c>
      <c r="AU103" s="114" t="s">
        <v>91</v>
      </c>
      <c r="AV103" s="80" t="str">
        <f t="shared" si="60"/>
        <v>Sin iniciar</v>
      </c>
      <c r="AW103" s="418">
        <v>95140285.049999997</v>
      </c>
      <c r="AX103" s="419">
        <v>47818694.700000003</v>
      </c>
      <c r="AY103" s="403">
        <v>120378523</v>
      </c>
      <c r="AZ103" s="404">
        <v>118316314</v>
      </c>
      <c r="BA103" s="405">
        <v>48868280</v>
      </c>
      <c r="BC103" s="642">
        <v>1</v>
      </c>
      <c r="BD103" s="833">
        <f t="shared" si="56"/>
        <v>1</v>
      </c>
      <c r="BE103" s="604" t="str">
        <f t="shared" si="57"/>
        <v>Avance satisfactorio</v>
      </c>
      <c r="BF103" s="698" t="s">
        <v>1193</v>
      </c>
      <c r="BG103" s="699" t="s">
        <v>1194</v>
      </c>
      <c r="BH103" s="145" t="s">
        <v>91</v>
      </c>
      <c r="BI103" s="834" t="str">
        <f t="shared" si="50"/>
        <v>Terminado</v>
      </c>
      <c r="BJ103" s="438">
        <v>95140285</v>
      </c>
      <c r="BK103" s="264">
        <f t="shared" si="61"/>
        <v>71355213.75</v>
      </c>
      <c r="BL103" s="212"/>
      <c r="BM103" s="212"/>
      <c r="BN103" s="254"/>
      <c r="BP103" s="98"/>
      <c r="BQ103" s="240">
        <f t="shared" si="62"/>
        <v>0</v>
      </c>
      <c r="BR103" s="241" t="str">
        <f t="shared" si="49"/>
        <v>Avance insuficiente</v>
      </c>
      <c r="BS103" s="243"/>
      <c r="BT103" s="243"/>
      <c r="BU103" s="243"/>
      <c r="BV103" s="80" t="str">
        <f t="shared" si="63"/>
        <v>Terminado</v>
      </c>
      <c r="BW103" s="81"/>
      <c r="BX103" s="81"/>
      <c r="BY103" s="81"/>
      <c r="BZ103" s="81"/>
      <c r="CA103" s="81"/>
    </row>
    <row r="104" spans="2:79" ht="50.25" customHeight="1">
      <c r="B104" s="336" t="s">
        <v>1153</v>
      </c>
      <c r="C104" s="233" t="s">
        <v>1195</v>
      </c>
      <c r="D104" s="391" t="s">
        <v>150</v>
      </c>
      <c r="E104" s="391" t="s">
        <v>1155</v>
      </c>
      <c r="F104" s="391" t="s">
        <v>83</v>
      </c>
      <c r="G104" s="864">
        <v>5</v>
      </c>
      <c r="H104" s="490" t="s">
        <v>1196</v>
      </c>
      <c r="I104" s="503" t="s">
        <v>398</v>
      </c>
      <c r="J104" s="503" t="s">
        <v>153</v>
      </c>
      <c r="K104" s="395" t="s">
        <v>1197</v>
      </c>
      <c r="L104" s="395" t="s">
        <v>1198</v>
      </c>
      <c r="M104" s="394">
        <v>45718</v>
      </c>
      <c r="N104" s="249" t="s">
        <v>156</v>
      </c>
      <c r="O104" s="248">
        <v>1</v>
      </c>
      <c r="P104" s="248">
        <v>2</v>
      </c>
      <c r="Q104" s="248">
        <v>3</v>
      </c>
      <c r="R104" s="248">
        <v>5</v>
      </c>
      <c r="S104" s="236" t="s">
        <v>108</v>
      </c>
      <c r="T104" s="239">
        <v>240895796.82000002</v>
      </c>
      <c r="U104" s="332" t="s">
        <v>109</v>
      </c>
      <c r="V104" s="308" t="s">
        <v>1159</v>
      </c>
      <c r="W104" s="341">
        <v>120378523</v>
      </c>
      <c r="X104" s="236" t="s">
        <v>138</v>
      </c>
      <c r="Y104" s="236" t="s">
        <v>91</v>
      </c>
      <c r="Z104" s="236" t="s">
        <v>139</v>
      </c>
      <c r="AA104" s="40" t="s">
        <v>91</v>
      </c>
      <c r="AC104" s="99">
        <v>20</v>
      </c>
      <c r="AD104" s="240">
        <f t="shared" si="51"/>
        <v>1</v>
      </c>
      <c r="AE104" s="241" t="str">
        <f t="shared" si="58"/>
        <v>Avance satisfactorio</v>
      </c>
      <c r="AF104" s="375" t="s">
        <v>1199</v>
      </c>
      <c r="AG104" s="375" t="s">
        <v>1200</v>
      </c>
      <c r="AH104" s="242" t="s">
        <v>91</v>
      </c>
      <c r="AI104" s="80" t="s">
        <v>98</v>
      </c>
      <c r="AJ104" s="259">
        <v>252389137.13999999</v>
      </c>
      <c r="AK104" s="259">
        <v>63097284.289999999</v>
      </c>
      <c r="AL104" s="364">
        <v>120378523</v>
      </c>
      <c r="AM104" s="364">
        <v>118347699.2</v>
      </c>
      <c r="AN104" s="364">
        <v>11861181.57</v>
      </c>
      <c r="AP104" s="113">
        <v>3</v>
      </c>
      <c r="AQ104" s="77">
        <v>1</v>
      </c>
      <c r="AR104" s="78" t="str">
        <f t="shared" si="59"/>
        <v>Avance satisfactorio</v>
      </c>
      <c r="AS104" s="207" t="s">
        <v>1201</v>
      </c>
      <c r="AT104" s="207" t="s">
        <v>2401</v>
      </c>
      <c r="AU104" s="114" t="s">
        <v>91</v>
      </c>
      <c r="AV104" s="80" t="s">
        <v>98</v>
      </c>
      <c r="AW104" s="418">
        <v>250599561.47999999</v>
      </c>
      <c r="AX104" s="419">
        <v>125598043.34999999</v>
      </c>
      <c r="AY104" s="403">
        <v>120378523</v>
      </c>
      <c r="AZ104" s="404">
        <v>118316314</v>
      </c>
      <c r="BA104" s="405">
        <v>48868280</v>
      </c>
      <c r="BC104" s="642">
        <v>3</v>
      </c>
      <c r="BD104" s="833">
        <f t="shared" si="56"/>
        <v>1</v>
      </c>
      <c r="BE104" s="604" t="str">
        <f t="shared" si="57"/>
        <v>Avance satisfactorio</v>
      </c>
      <c r="BF104" s="698" t="s">
        <v>1203</v>
      </c>
      <c r="BG104" s="699" t="s">
        <v>1204</v>
      </c>
      <c r="BH104" s="145" t="s">
        <v>91</v>
      </c>
      <c r="BI104" s="834" t="str">
        <f t="shared" si="50"/>
        <v>En gestión</v>
      </c>
      <c r="BJ104" s="438">
        <v>250599561</v>
      </c>
      <c r="BK104" s="264">
        <f t="shared" si="61"/>
        <v>187949670.75</v>
      </c>
      <c r="BL104" s="212"/>
      <c r="BM104" s="212"/>
      <c r="BN104" s="254"/>
      <c r="BP104" s="98"/>
      <c r="BQ104" s="240">
        <f t="shared" si="62"/>
        <v>1</v>
      </c>
      <c r="BR104" s="241" t="str">
        <f t="shared" si="49"/>
        <v>Avance satisfactorio</v>
      </c>
      <c r="BS104" s="243"/>
      <c r="BT104" s="243"/>
      <c r="BU104" s="243"/>
      <c r="BV104" s="80" t="str">
        <f t="shared" si="63"/>
        <v>En gestión</v>
      </c>
      <c r="BW104" s="81"/>
      <c r="BX104" s="81"/>
      <c r="BY104" s="81"/>
      <c r="BZ104" s="81"/>
      <c r="CA104" s="81"/>
    </row>
    <row r="105" spans="2:79" ht="50.25" customHeight="1">
      <c r="B105" s="336" t="s">
        <v>1153</v>
      </c>
      <c r="C105" s="233" t="s">
        <v>1207</v>
      </c>
      <c r="D105" s="391" t="s">
        <v>150</v>
      </c>
      <c r="E105" s="391" t="s">
        <v>277</v>
      </c>
      <c r="F105" s="391" t="s">
        <v>290</v>
      </c>
      <c r="G105" s="864">
        <v>4</v>
      </c>
      <c r="H105" s="490" t="s">
        <v>1208</v>
      </c>
      <c r="I105" s="503" t="s">
        <v>398</v>
      </c>
      <c r="J105" s="503" t="s">
        <v>153</v>
      </c>
      <c r="K105" s="395" t="s">
        <v>1209</v>
      </c>
      <c r="L105" s="395" t="s">
        <v>1210</v>
      </c>
      <c r="M105" s="394" t="s">
        <v>1211</v>
      </c>
      <c r="N105" s="249" t="s">
        <v>156</v>
      </c>
      <c r="O105" s="248">
        <v>1</v>
      </c>
      <c r="P105" s="248">
        <v>2</v>
      </c>
      <c r="Q105" s="248">
        <v>3</v>
      </c>
      <c r="R105" s="248">
        <v>4</v>
      </c>
      <c r="S105" s="236" t="s">
        <v>108</v>
      </c>
      <c r="T105" s="239">
        <v>197425488.66</v>
      </c>
      <c r="U105" s="332" t="s">
        <v>109</v>
      </c>
      <c r="V105" s="308" t="s">
        <v>1159</v>
      </c>
      <c r="W105" s="341">
        <v>120378523</v>
      </c>
      <c r="X105" s="236" t="s">
        <v>138</v>
      </c>
      <c r="Y105" s="236" t="s">
        <v>91</v>
      </c>
      <c r="Z105" s="236" t="s">
        <v>139</v>
      </c>
      <c r="AA105" s="40" t="s">
        <v>91</v>
      </c>
      <c r="AC105" s="99">
        <v>25</v>
      </c>
      <c r="AD105" s="240">
        <f t="shared" si="51"/>
        <v>1</v>
      </c>
      <c r="AE105" s="241" t="str">
        <f t="shared" si="58"/>
        <v>Avance satisfactorio</v>
      </c>
      <c r="AF105" s="375" t="s">
        <v>1212</v>
      </c>
      <c r="AG105" s="375" t="s">
        <v>1213</v>
      </c>
      <c r="AH105" s="242" t="s">
        <v>91</v>
      </c>
      <c r="AI105" s="80" t="s">
        <v>98</v>
      </c>
      <c r="AJ105" s="259">
        <v>203290779.53999999</v>
      </c>
      <c r="AK105" s="259">
        <v>50822694.890000001</v>
      </c>
      <c r="AL105" s="364">
        <v>120378523</v>
      </c>
      <c r="AM105" s="364">
        <v>118347699.2</v>
      </c>
      <c r="AN105" s="364">
        <v>11861181.57</v>
      </c>
      <c r="AP105" s="113">
        <v>3</v>
      </c>
      <c r="AQ105" s="77">
        <f>+IF(P105=0,"No Aplica",IF(AP105/P105&gt;=100%,100%,AC105/P105))</f>
        <v>1</v>
      </c>
      <c r="AR105" s="78" t="str">
        <f t="shared" si="59"/>
        <v>Avance satisfactorio</v>
      </c>
      <c r="AS105" s="207" t="s">
        <v>1214</v>
      </c>
      <c r="AT105" s="207" t="s">
        <v>2402</v>
      </c>
      <c r="AU105" s="114" t="s">
        <v>91</v>
      </c>
      <c r="AV105" s="80" t="s">
        <v>98</v>
      </c>
      <c r="AW105" s="418">
        <v>203290779.53999999</v>
      </c>
      <c r="AX105" s="419">
        <v>101645389.77</v>
      </c>
      <c r="AY105" s="403">
        <v>120378523</v>
      </c>
      <c r="AZ105" s="404">
        <v>118316314</v>
      </c>
      <c r="BA105" s="405">
        <v>48868280</v>
      </c>
      <c r="BC105" s="642">
        <v>3</v>
      </c>
      <c r="BD105" s="833">
        <f t="shared" si="56"/>
        <v>1</v>
      </c>
      <c r="BE105" s="604" t="str">
        <f t="shared" si="57"/>
        <v>Avance satisfactorio</v>
      </c>
      <c r="BF105" s="699" t="s">
        <v>2403</v>
      </c>
      <c r="BG105" s="699" t="s">
        <v>2404</v>
      </c>
      <c r="BH105" s="145" t="s">
        <v>91</v>
      </c>
      <c r="BI105" s="834" t="str">
        <f t="shared" si="50"/>
        <v>En gestión</v>
      </c>
      <c r="BJ105" s="438">
        <v>203290779</v>
      </c>
      <c r="BK105" s="264">
        <f t="shared" si="61"/>
        <v>152468084.25</v>
      </c>
      <c r="BL105" s="212"/>
      <c r="BM105" s="212"/>
      <c r="BN105" s="254"/>
      <c r="BP105" s="98"/>
      <c r="BQ105" s="240">
        <f t="shared" si="62"/>
        <v>1</v>
      </c>
      <c r="BR105" s="241" t="str">
        <f t="shared" si="49"/>
        <v>Avance satisfactorio</v>
      </c>
      <c r="BS105" s="243"/>
      <c r="BT105" s="243"/>
      <c r="BU105" s="243"/>
      <c r="BV105" s="80" t="str">
        <f t="shared" si="63"/>
        <v>En gestión</v>
      </c>
      <c r="BW105" s="81"/>
      <c r="BX105" s="81"/>
      <c r="BY105" s="81"/>
      <c r="BZ105" s="81"/>
      <c r="CA105" s="81"/>
    </row>
    <row r="106" spans="2:79" ht="50.25" customHeight="1">
      <c r="B106" s="336" t="s">
        <v>1153</v>
      </c>
      <c r="C106" s="233" t="s">
        <v>1220</v>
      </c>
      <c r="D106" s="391" t="s">
        <v>150</v>
      </c>
      <c r="E106" s="391" t="s">
        <v>277</v>
      </c>
      <c r="F106" s="391" t="s">
        <v>290</v>
      </c>
      <c r="G106" s="864">
        <v>5</v>
      </c>
      <c r="H106" s="490" t="s">
        <v>1221</v>
      </c>
      <c r="I106" s="503" t="s">
        <v>398</v>
      </c>
      <c r="J106" s="503" t="s">
        <v>153</v>
      </c>
      <c r="K106" s="393" t="s">
        <v>1222</v>
      </c>
      <c r="L106" s="393" t="s">
        <v>1223</v>
      </c>
      <c r="M106" s="397" t="s">
        <v>194</v>
      </c>
      <c r="N106" s="249" t="s">
        <v>156</v>
      </c>
      <c r="O106" s="275">
        <v>1</v>
      </c>
      <c r="P106" s="275">
        <v>2</v>
      </c>
      <c r="Q106" s="275">
        <v>3</v>
      </c>
      <c r="R106" s="275">
        <v>5</v>
      </c>
      <c r="S106" s="250" t="s">
        <v>108</v>
      </c>
      <c r="T106" s="276">
        <v>281407347.78000003</v>
      </c>
      <c r="U106" s="332" t="s">
        <v>109</v>
      </c>
      <c r="V106" s="309" t="s">
        <v>1159</v>
      </c>
      <c r="W106" s="341">
        <v>120378523</v>
      </c>
      <c r="X106" s="250" t="s">
        <v>138</v>
      </c>
      <c r="Y106" s="250" t="s">
        <v>101</v>
      </c>
      <c r="Z106" s="250" t="s">
        <v>139</v>
      </c>
      <c r="AA106" s="41" t="s">
        <v>91</v>
      </c>
      <c r="AC106" s="99">
        <v>20</v>
      </c>
      <c r="AD106" s="240">
        <f t="shared" si="51"/>
        <v>1</v>
      </c>
      <c r="AE106" s="241" t="str">
        <f t="shared" si="58"/>
        <v>Avance satisfactorio</v>
      </c>
      <c r="AF106" s="375" t="s">
        <v>1224</v>
      </c>
      <c r="AG106" s="375" t="s">
        <v>1225</v>
      </c>
      <c r="AH106" s="242" t="s">
        <v>91</v>
      </c>
      <c r="AI106" s="80" t="s">
        <v>98</v>
      </c>
      <c r="AJ106" s="259">
        <v>307177374.04000002</v>
      </c>
      <c r="AK106" s="259">
        <v>75295996.590000004</v>
      </c>
      <c r="AL106" s="364">
        <v>120378523</v>
      </c>
      <c r="AM106" s="364">
        <v>118347699.2</v>
      </c>
      <c r="AN106" s="364">
        <v>11861181.57</v>
      </c>
      <c r="AP106" s="113">
        <v>3</v>
      </c>
      <c r="AQ106" s="77">
        <f>+IF(P106=0,"No Aplica",IF(AP106/P106&gt;=100%,100%,AC106/P106))</f>
        <v>1</v>
      </c>
      <c r="AR106" s="78" t="str">
        <f t="shared" si="59"/>
        <v>Avance satisfactorio</v>
      </c>
      <c r="AS106" s="207" t="s">
        <v>1226</v>
      </c>
      <c r="AT106" s="207" t="s">
        <v>2405</v>
      </c>
      <c r="AU106" s="114" t="s">
        <v>91</v>
      </c>
      <c r="AV106" s="80" t="s">
        <v>98</v>
      </c>
      <c r="AW106" s="418">
        <v>307177374.04000002</v>
      </c>
      <c r="AX106" s="419">
        <v>152589789.06999999</v>
      </c>
      <c r="AY106" s="403">
        <v>120378523</v>
      </c>
      <c r="AZ106" s="404">
        <v>118316314</v>
      </c>
      <c r="BA106" s="405">
        <v>48868280</v>
      </c>
      <c r="BC106" s="642">
        <v>3</v>
      </c>
      <c r="BD106" s="833">
        <f t="shared" si="56"/>
        <v>1</v>
      </c>
      <c r="BE106" s="604" t="str">
        <f t="shared" si="57"/>
        <v>Avance satisfactorio</v>
      </c>
      <c r="BF106" s="698" t="s">
        <v>1228</v>
      </c>
      <c r="BG106" s="698" t="s">
        <v>1229</v>
      </c>
      <c r="BH106" s="145" t="s">
        <v>91</v>
      </c>
      <c r="BI106" s="834" t="str">
        <f t="shared" si="50"/>
        <v>En gestión</v>
      </c>
      <c r="BJ106" s="438">
        <v>307177374</v>
      </c>
      <c r="BK106" s="264">
        <f t="shared" si="61"/>
        <v>230383030.5</v>
      </c>
      <c r="BL106" s="212"/>
      <c r="BM106" s="212"/>
      <c r="BN106" s="254"/>
      <c r="BP106" s="98"/>
      <c r="BQ106" s="240">
        <f t="shared" si="62"/>
        <v>1</v>
      </c>
      <c r="BR106" s="241" t="str">
        <f t="shared" si="49"/>
        <v>Avance satisfactorio</v>
      </c>
      <c r="BS106" s="243"/>
      <c r="BT106" s="243"/>
      <c r="BU106" s="243"/>
      <c r="BV106" s="80" t="str">
        <f t="shared" si="63"/>
        <v>En gestión</v>
      </c>
      <c r="BW106" s="81"/>
      <c r="BX106" s="81"/>
      <c r="BY106" s="81"/>
      <c r="BZ106" s="81"/>
      <c r="CA106" s="81"/>
    </row>
    <row r="107" spans="2:79" ht="50.25" customHeight="1">
      <c r="B107" s="336" t="s">
        <v>1153</v>
      </c>
      <c r="C107" s="233" t="s">
        <v>1232</v>
      </c>
      <c r="D107" s="391" t="s">
        <v>2316</v>
      </c>
      <c r="E107" s="391" t="s">
        <v>277</v>
      </c>
      <c r="F107" s="391" t="s">
        <v>290</v>
      </c>
      <c r="G107" s="864">
        <v>2</v>
      </c>
      <c r="H107" s="490" t="s">
        <v>1233</v>
      </c>
      <c r="I107" s="503" t="s">
        <v>398</v>
      </c>
      <c r="J107" s="503" t="s">
        <v>153</v>
      </c>
      <c r="K107" s="395" t="s">
        <v>1234</v>
      </c>
      <c r="L107" s="395" t="s">
        <v>1235</v>
      </c>
      <c r="M107" s="397" t="s">
        <v>194</v>
      </c>
      <c r="N107" s="249" t="s">
        <v>1236</v>
      </c>
      <c r="O107" s="248">
        <v>1</v>
      </c>
      <c r="P107" s="248">
        <v>2</v>
      </c>
      <c r="Q107" s="248">
        <v>0</v>
      </c>
      <c r="R107" s="248">
        <v>0</v>
      </c>
      <c r="S107" s="236" t="s">
        <v>108</v>
      </c>
      <c r="T107" s="239">
        <v>224932094.97</v>
      </c>
      <c r="U107" s="332" t="s">
        <v>109</v>
      </c>
      <c r="V107" s="308" t="s">
        <v>1159</v>
      </c>
      <c r="W107" s="341">
        <v>120378523</v>
      </c>
      <c r="X107" s="236" t="s">
        <v>138</v>
      </c>
      <c r="Y107" s="236" t="s">
        <v>91</v>
      </c>
      <c r="Z107" s="236" t="s">
        <v>139</v>
      </c>
      <c r="AA107" s="40" t="s">
        <v>91</v>
      </c>
      <c r="AC107" s="99">
        <v>50</v>
      </c>
      <c r="AD107" s="240">
        <f t="shared" si="51"/>
        <v>1</v>
      </c>
      <c r="AE107" s="241" t="str">
        <f t="shared" si="58"/>
        <v>Avance satisfactorio</v>
      </c>
      <c r="AF107" s="375" t="s">
        <v>1237</v>
      </c>
      <c r="AG107" s="375" t="s">
        <v>1238</v>
      </c>
      <c r="AH107" s="242" t="s">
        <v>91</v>
      </c>
      <c r="AI107" s="80" t="s">
        <v>98</v>
      </c>
      <c r="AJ107" s="259">
        <v>258800813.53</v>
      </c>
      <c r="AK107" s="259">
        <v>62543880.18</v>
      </c>
      <c r="AL107" s="364">
        <v>120378523</v>
      </c>
      <c r="AM107" s="364">
        <v>118347699.2</v>
      </c>
      <c r="AN107" s="364">
        <v>11861181.57</v>
      </c>
      <c r="AP107" s="113">
        <v>3</v>
      </c>
      <c r="AQ107" s="77">
        <f>+IF(P107=0,"No Aplica",IF(AP107/P107&gt;=100%,100%,AC107/P107))</f>
        <v>1</v>
      </c>
      <c r="AR107" s="78" t="str">
        <f t="shared" si="59"/>
        <v>Avance satisfactorio</v>
      </c>
      <c r="AS107" s="207" t="s">
        <v>1239</v>
      </c>
      <c r="AT107" s="207" t="s">
        <v>2406</v>
      </c>
      <c r="AU107" s="114" t="s">
        <v>91</v>
      </c>
      <c r="AV107" s="80" t="str">
        <f t="shared" si="60"/>
        <v>Terminado</v>
      </c>
      <c r="AW107" s="418">
        <v>258800813.53</v>
      </c>
      <c r="AX107" s="419">
        <v>127962857.97</v>
      </c>
      <c r="AY107" s="403">
        <v>120378523</v>
      </c>
      <c r="AZ107" s="404">
        <v>118316314</v>
      </c>
      <c r="BA107" s="405">
        <v>48868280</v>
      </c>
      <c r="BC107" s="144"/>
      <c r="BD107" s="833" t="str">
        <f t="shared" si="56"/>
        <v>No Aplica</v>
      </c>
      <c r="BE107" s="604" t="str">
        <f t="shared" si="57"/>
        <v>No reporta avance en el periodo</v>
      </c>
      <c r="BF107" s="145" t="s">
        <v>318</v>
      </c>
      <c r="BG107" s="145" t="s">
        <v>91</v>
      </c>
      <c r="BH107" s="145" t="s">
        <v>91</v>
      </c>
      <c r="BI107" s="834" t="s">
        <v>100</v>
      </c>
      <c r="BJ107" s="438">
        <v>258800813</v>
      </c>
      <c r="BK107" s="264">
        <f t="shared" si="61"/>
        <v>194100609.75</v>
      </c>
      <c r="BL107" s="865">
        <v>0</v>
      </c>
      <c r="BM107" s="865">
        <v>0</v>
      </c>
      <c r="BN107" s="865">
        <v>0</v>
      </c>
      <c r="BP107" s="98"/>
      <c r="BQ107" s="240" t="str">
        <f t="shared" si="62"/>
        <v>No Aplica</v>
      </c>
      <c r="BR107" s="241" t="str">
        <f t="shared" si="49"/>
        <v>No reporta avance en el periodo</v>
      </c>
      <c r="BS107" s="243"/>
      <c r="BT107" s="243"/>
      <c r="BU107" s="243"/>
      <c r="BV107" s="80" t="str">
        <f t="shared" si="63"/>
        <v>Sin iniciar</v>
      </c>
      <c r="BW107" s="81"/>
      <c r="BX107" s="81"/>
      <c r="BY107" s="81"/>
      <c r="BZ107" s="81"/>
      <c r="CA107" s="81"/>
    </row>
    <row r="108" spans="2:79" ht="50.25" customHeight="1">
      <c r="B108" s="336" t="s">
        <v>1153</v>
      </c>
      <c r="C108" s="233" t="s">
        <v>1241</v>
      </c>
      <c r="D108" s="391" t="s">
        <v>150</v>
      </c>
      <c r="E108" s="391" t="s">
        <v>277</v>
      </c>
      <c r="F108" s="391" t="s">
        <v>290</v>
      </c>
      <c r="G108" s="864">
        <v>12</v>
      </c>
      <c r="H108" s="490" t="s">
        <v>1242</v>
      </c>
      <c r="I108" s="503" t="s">
        <v>398</v>
      </c>
      <c r="J108" s="503" t="s">
        <v>153</v>
      </c>
      <c r="K108" s="395" t="s">
        <v>1243</v>
      </c>
      <c r="L108" s="395" t="s">
        <v>1244</v>
      </c>
      <c r="M108" s="394" t="s">
        <v>413</v>
      </c>
      <c r="N108" s="249" t="s">
        <v>156</v>
      </c>
      <c r="O108" s="248">
        <v>3</v>
      </c>
      <c r="P108" s="248">
        <v>6</v>
      </c>
      <c r="Q108" s="248">
        <v>9</v>
      </c>
      <c r="R108" s="248">
        <v>12</v>
      </c>
      <c r="S108" s="236" t="s">
        <v>108</v>
      </c>
      <c r="T108" s="239">
        <v>290988804.06</v>
      </c>
      <c r="U108" s="332" t="s">
        <v>109</v>
      </c>
      <c r="V108" s="308" t="s">
        <v>1159</v>
      </c>
      <c r="W108" s="341">
        <v>120378523</v>
      </c>
      <c r="X108" s="236" t="s">
        <v>138</v>
      </c>
      <c r="Y108" s="236" t="s">
        <v>91</v>
      </c>
      <c r="Z108" s="236" t="s">
        <v>139</v>
      </c>
      <c r="AA108" s="40" t="s">
        <v>91</v>
      </c>
      <c r="AC108" s="99">
        <v>25</v>
      </c>
      <c r="AD108" s="240">
        <f t="shared" si="51"/>
        <v>1</v>
      </c>
      <c r="AE108" s="241" t="str">
        <f t="shared" si="58"/>
        <v>Avance satisfactorio</v>
      </c>
      <c r="AF108" s="375" t="s">
        <v>1245</v>
      </c>
      <c r="AG108" s="375" t="s">
        <v>1246</v>
      </c>
      <c r="AH108" s="242" t="s">
        <v>91</v>
      </c>
      <c r="AI108" s="80" t="s">
        <v>98</v>
      </c>
      <c r="AJ108" s="259">
        <v>273023424.94</v>
      </c>
      <c r="AK108" s="259">
        <v>71830456.739999995</v>
      </c>
      <c r="AL108" s="364">
        <v>120378523</v>
      </c>
      <c r="AM108" s="364">
        <v>118347699.2</v>
      </c>
      <c r="AN108" s="364">
        <v>11861181.57</v>
      </c>
      <c r="AP108" s="113">
        <v>3</v>
      </c>
      <c r="AQ108" s="77">
        <v>1</v>
      </c>
      <c r="AR108" s="78" t="str">
        <f t="shared" si="59"/>
        <v>Avance satisfactorio</v>
      </c>
      <c r="AS108" s="207" t="s">
        <v>2407</v>
      </c>
      <c r="AT108" s="207" t="s">
        <v>2408</v>
      </c>
      <c r="AU108" s="114" t="s">
        <v>91</v>
      </c>
      <c r="AV108" s="80" t="s">
        <v>98</v>
      </c>
      <c r="AW108" s="418">
        <v>273023424.94</v>
      </c>
      <c r="AX108" s="419">
        <v>138894779.47</v>
      </c>
      <c r="AY108" s="403">
        <v>120378523</v>
      </c>
      <c r="AZ108" s="404">
        <v>118316314</v>
      </c>
      <c r="BA108" s="405">
        <v>48868280</v>
      </c>
      <c r="BC108" s="642">
        <v>9</v>
      </c>
      <c r="BD108" s="833">
        <f t="shared" si="56"/>
        <v>1</v>
      </c>
      <c r="BE108" s="604" t="str">
        <f t="shared" si="57"/>
        <v>Avance satisfactorio</v>
      </c>
      <c r="BF108" s="698" t="s">
        <v>2409</v>
      </c>
      <c r="BG108" s="699" t="s">
        <v>2410</v>
      </c>
      <c r="BH108" s="145" t="s">
        <v>91</v>
      </c>
      <c r="BI108" s="834" t="str">
        <f t="shared" si="50"/>
        <v>En gestión</v>
      </c>
      <c r="BJ108" s="438">
        <v>273023424</v>
      </c>
      <c r="BK108" s="264">
        <f t="shared" si="61"/>
        <v>204767568</v>
      </c>
      <c r="BL108" s="212"/>
      <c r="BM108" s="212"/>
      <c r="BN108" s="254"/>
      <c r="BP108" s="98"/>
      <c r="BQ108" s="240">
        <f t="shared" si="62"/>
        <v>1</v>
      </c>
      <c r="BR108" s="241" t="str">
        <f t="shared" si="49"/>
        <v>Avance satisfactorio</v>
      </c>
      <c r="BS108" s="243"/>
      <c r="BT108" s="243"/>
      <c r="BU108" s="243"/>
      <c r="BV108" s="80" t="str">
        <f t="shared" si="63"/>
        <v>En gestión</v>
      </c>
      <c r="BW108" s="81"/>
      <c r="BX108" s="81"/>
      <c r="BY108" s="81"/>
      <c r="BZ108" s="81"/>
      <c r="CA108" s="81"/>
    </row>
    <row r="109" spans="2:79" ht="50.25" customHeight="1">
      <c r="B109" s="336" t="s">
        <v>1153</v>
      </c>
      <c r="C109" s="233" t="s">
        <v>1253</v>
      </c>
      <c r="D109" s="391" t="s">
        <v>150</v>
      </c>
      <c r="E109" s="391" t="s">
        <v>277</v>
      </c>
      <c r="F109" s="391" t="s">
        <v>290</v>
      </c>
      <c r="G109" s="864">
        <v>1</v>
      </c>
      <c r="H109" s="490" t="s">
        <v>1254</v>
      </c>
      <c r="I109" s="503" t="s">
        <v>398</v>
      </c>
      <c r="J109" s="503" t="s">
        <v>153</v>
      </c>
      <c r="K109" s="395" t="s">
        <v>1255</v>
      </c>
      <c r="L109" s="395" t="s">
        <v>1256</v>
      </c>
      <c r="M109" s="394">
        <v>45693</v>
      </c>
      <c r="N109" s="249" t="s">
        <v>1257</v>
      </c>
      <c r="O109" s="248">
        <v>1</v>
      </c>
      <c r="P109" s="248">
        <v>0</v>
      </c>
      <c r="Q109" s="248">
        <v>0</v>
      </c>
      <c r="R109" s="248">
        <v>0</v>
      </c>
      <c r="S109" s="236" t="s">
        <v>108</v>
      </c>
      <c r="T109" s="239">
        <v>74511975.900000006</v>
      </c>
      <c r="U109" s="332" t="s">
        <v>109</v>
      </c>
      <c r="V109" s="308" t="s">
        <v>1159</v>
      </c>
      <c r="W109" s="341">
        <v>120378523</v>
      </c>
      <c r="X109" s="236" t="s">
        <v>138</v>
      </c>
      <c r="Y109" s="236" t="s">
        <v>91</v>
      </c>
      <c r="Z109" s="236" t="s">
        <v>139</v>
      </c>
      <c r="AA109" s="40" t="s">
        <v>91</v>
      </c>
      <c r="AC109" s="99">
        <v>100</v>
      </c>
      <c r="AD109" s="240">
        <f t="shared" si="51"/>
        <v>1</v>
      </c>
      <c r="AE109" s="241" t="str">
        <f t="shared" si="58"/>
        <v>Avance satisfactorio</v>
      </c>
      <c r="AF109" s="375" t="s">
        <v>1258</v>
      </c>
      <c r="AG109" s="375" t="s">
        <v>1259</v>
      </c>
      <c r="AH109" s="242" t="s">
        <v>91</v>
      </c>
      <c r="AI109" s="80" t="str">
        <f t="shared" ref="AI109:AI137" si="64">IF(AC109&lt;1%,"Sin iniciar",IF(AC109&gt;=G109,"Terminado","En gestión"))</f>
        <v>Terminado</v>
      </c>
      <c r="AJ109" s="259">
        <v>88542253.260000005</v>
      </c>
      <c r="AK109" s="259">
        <v>22135563.32</v>
      </c>
      <c r="AL109" s="364">
        <v>120378523</v>
      </c>
      <c r="AM109" s="364">
        <v>118347699.2</v>
      </c>
      <c r="AN109" s="364">
        <v>11861181.57</v>
      </c>
      <c r="AP109" s="112"/>
      <c r="AQ109" s="77" t="str">
        <f t="shared" ref="AQ109:AQ123" si="65">+IF(P109=0,"No Aplica",IF(AP109/P109&gt;=100%,100%,AC109/P109))</f>
        <v>No Aplica</v>
      </c>
      <c r="AR109" s="78" t="str">
        <f t="shared" si="59"/>
        <v>No reporta avance en el periodo</v>
      </c>
      <c r="AS109" s="114" t="s">
        <v>99</v>
      </c>
      <c r="AT109" s="114" t="s">
        <v>91</v>
      </c>
      <c r="AU109" s="114" t="s">
        <v>91</v>
      </c>
      <c r="AV109" s="80" t="s">
        <v>100</v>
      </c>
      <c r="AW109" s="418">
        <v>88542253.260000005</v>
      </c>
      <c r="AX109" s="419">
        <v>44271126.630000003</v>
      </c>
      <c r="AY109" s="403">
        <v>120378523</v>
      </c>
      <c r="AZ109" s="404">
        <v>118316314</v>
      </c>
      <c r="BA109" s="405">
        <v>48868280</v>
      </c>
      <c r="BC109" s="144"/>
      <c r="BD109" s="833" t="str">
        <f t="shared" si="56"/>
        <v>No Aplica</v>
      </c>
      <c r="BE109" s="604" t="str">
        <f t="shared" si="57"/>
        <v>No reporta avance en el periodo</v>
      </c>
      <c r="BF109" s="145" t="s">
        <v>99</v>
      </c>
      <c r="BG109" s="145" t="s">
        <v>91</v>
      </c>
      <c r="BH109" s="145" t="s">
        <v>91</v>
      </c>
      <c r="BI109" s="834" t="str">
        <f>IF(AV109="Terminado","Terminado",IF(BC109&gt;=G109,"Terminado","En Gestión"))</f>
        <v>Terminado</v>
      </c>
      <c r="BJ109" s="438">
        <v>88542253</v>
      </c>
      <c r="BK109" s="264">
        <f t="shared" si="61"/>
        <v>66406689.75</v>
      </c>
      <c r="BL109" s="865">
        <v>0</v>
      </c>
      <c r="BM109" s="865">
        <v>0</v>
      </c>
      <c r="BN109" s="865">
        <v>0</v>
      </c>
      <c r="BP109" s="98"/>
      <c r="BQ109" s="240" t="str">
        <f t="shared" si="62"/>
        <v>No Aplica</v>
      </c>
      <c r="BR109" s="241" t="str">
        <f t="shared" si="49"/>
        <v>No reporta avance en el periodo</v>
      </c>
      <c r="BS109" s="243"/>
      <c r="BT109" s="243"/>
      <c r="BU109" s="243"/>
      <c r="BV109" s="80" t="str">
        <f t="shared" si="63"/>
        <v>Sin iniciar</v>
      </c>
      <c r="BW109" s="81"/>
      <c r="BX109" s="81"/>
      <c r="BY109" s="81"/>
      <c r="BZ109" s="81"/>
      <c r="CA109" s="81"/>
    </row>
    <row r="110" spans="2:79" ht="50.25" customHeight="1">
      <c r="B110" s="336" t="s">
        <v>1153</v>
      </c>
      <c r="C110" s="233" t="s">
        <v>1260</v>
      </c>
      <c r="D110" s="391" t="s">
        <v>150</v>
      </c>
      <c r="E110" s="391" t="s">
        <v>277</v>
      </c>
      <c r="F110" s="391" t="s">
        <v>290</v>
      </c>
      <c r="G110" s="864">
        <v>1</v>
      </c>
      <c r="H110" s="490" t="s">
        <v>1261</v>
      </c>
      <c r="I110" s="503" t="s">
        <v>85</v>
      </c>
      <c r="J110" s="503" t="s">
        <v>153</v>
      </c>
      <c r="K110" s="395" t="s">
        <v>1262</v>
      </c>
      <c r="L110" s="395" t="s">
        <v>1263</v>
      </c>
      <c r="M110" s="394">
        <v>45748</v>
      </c>
      <c r="N110" s="249" t="s">
        <v>1264</v>
      </c>
      <c r="O110" s="248">
        <v>0</v>
      </c>
      <c r="P110" s="248">
        <v>1</v>
      </c>
      <c r="Q110" s="248">
        <v>0</v>
      </c>
      <c r="R110" s="248">
        <v>0</v>
      </c>
      <c r="S110" s="236" t="s">
        <v>108</v>
      </c>
      <c r="T110" s="239">
        <v>3315133.44</v>
      </c>
      <c r="U110" s="332" t="s">
        <v>109</v>
      </c>
      <c r="V110" s="308" t="s">
        <v>1159</v>
      </c>
      <c r="W110" s="341">
        <v>120378523</v>
      </c>
      <c r="X110" s="236" t="s">
        <v>138</v>
      </c>
      <c r="Y110" s="236" t="s">
        <v>91</v>
      </c>
      <c r="Z110" s="236" t="s">
        <v>139</v>
      </c>
      <c r="AA110" s="40" t="s">
        <v>91</v>
      </c>
      <c r="AC110" s="99"/>
      <c r="AD110" s="240" t="str">
        <f t="shared" si="51"/>
        <v>No Aplica</v>
      </c>
      <c r="AE110" s="241" t="str">
        <f t="shared" si="58"/>
        <v>No reporta avance en el periodo</v>
      </c>
      <c r="AF110" s="375" t="s">
        <v>315</v>
      </c>
      <c r="AG110" s="254" t="s">
        <v>91</v>
      </c>
      <c r="AH110" s="254" t="s">
        <v>91</v>
      </c>
      <c r="AI110" s="80" t="str">
        <f t="shared" si="64"/>
        <v>Sin iniciar</v>
      </c>
      <c r="AJ110" s="259">
        <v>3315133.44</v>
      </c>
      <c r="AK110" s="259">
        <v>828783.36</v>
      </c>
      <c r="AL110" s="364">
        <v>120378523</v>
      </c>
      <c r="AM110" s="364">
        <v>118347699.2</v>
      </c>
      <c r="AN110" s="364">
        <v>11861181.57</v>
      </c>
      <c r="AP110" s="112">
        <v>1</v>
      </c>
      <c r="AQ110" s="77">
        <f t="shared" si="65"/>
        <v>1</v>
      </c>
      <c r="AR110" s="78" t="str">
        <f t="shared" si="59"/>
        <v>Avance satisfactorio</v>
      </c>
      <c r="AS110" s="207" t="s">
        <v>1265</v>
      </c>
      <c r="AT110" s="207" t="s">
        <v>2411</v>
      </c>
      <c r="AU110" s="114" t="s">
        <v>91</v>
      </c>
      <c r="AV110" s="80" t="str">
        <f t="shared" si="60"/>
        <v>Terminado</v>
      </c>
      <c r="AW110" s="418">
        <v>3315133.44</v>
      </c>
      <c r="AX110" s="419">
        <v>1657566.72</v>
      </c>
      <c r="AY110" s="403">
        <v>120378523</v>
      </c>
      <c r="AZ110" s="404">
        <v>118316314</v>
      </c>
      <c r="BA110" s="405">
        <v>48868280</v>
      </c>
      <c r="BC110" s="144"/>
      <c r="BD110" s="833" t="str">
        <f t="shared" si="56"/>
        <v>No Aplica</v>
      </c>
      <c r="BE110" s="604" t="str">
        <f t="shared" si="57"/>
        <v>No reporta avance en el periodo</v>
      </c>
      <c r="BF110" s="145" t="s">
        <v>318</v>
      </c>
      <c r="BG110" s="145" t="s">
        <v>91</v>
      </c>
      <c r="BH110" s="145" t="s">
        <v>91</v>
      </c>
      <c r="BI110" s="834" t="str">
        <f>IF(AV110="Terminado","Terminado",IF(BC110&gt;=G110,"Terminado","En Gestión"))</f>
        <v>Terminado</v>
      </c>
      <c r="BJ110" s="438">
        <v>3315133</v>
      </c>
      <c r="BK110" s="483">
        <v>2486350.08</v>
      </c>
      <c r="BL110" s="865">
        <v>0</v>
      </c>
      <c r="BM110" s="865">
        <v>0</v>
      </c>
      <c r="BN110" s="865">
        <v>0</v>
      </c>
      <c r="BP110" s="98"/>
      <c r="BQ110" s="240" t="str">
        <f t="shared" si="62"/>
        <v>No Aplica</v>
      </c>
      <c r="BR110" s="241" t="str">
        <f t="shared" si="49"/>
        <v>No reporta avance en el periodo</v>
      </c>
      <c r="BS110" s="243"/>
      <c r="BT110" s="243"/>
      <c r="BU110" s="243"/>
      <c r="BV110" s="80" t="str">
        <f t="shared" si="63"/>
        <v>Sin iniciar</v>
      </c>
      <c r="BW110" s="81"/>
      <c r="BX110" s="81"/>
      <c r="BY110" s="81"/>
      <c r="BZ110" s="81"/>
      <c r="CA110" s="81"/>
    </row>
    <row r="111" spans="2:79" ht="50.25" customHeight="1">
      <c r="B111" s="336" t="s">
        <v>1153</v>
      </c>
      <c r="C111" s="233" t="s">
        <v>1267</v>
      </c>
      <c r="D111" s="391" t="s">
        <v>150</v>
      </c>
      <c r="E111" s="391" t="s">
        <v>277</v>
      </c>
      <c r="F111" s="391" t="s">
        <v>290</v>
      </c>
      <c r="G111" s="864">
        <v>2</v>
      </c>
      <c r="H111" s="490" t="s">
        <v>1268</v>
      </c>
      <c r="I111" s="503" t="s">
        <v>85</v>
      </c>
      <c r="J111" s="503" t="s">
        <v>153</v>
      </c>
      <c r="K111" s="395" t="s">
        <v>1269</v>
      </c>
      <c r="L111" s="395" t="s">
        <v>1270</v>
      </c>
      <c r="M111" s="394" t="s">
        <v>1271</v>
      </c>
      <c r="N111" s="249" t="s">
        <v>308</v>
      </c>
      <c r="O111" s="248">
        <v>0</v>
      </c>
      <c r="P111" s="248">
        <v>0</v>
      </c>
      <c r="Q111" s="248">
        <v>2</v>
      </c>
      <c r="R111" s="248">
        <v>0</v>
      </c>
      <c r="S111" s="236" t="s">
        <v>108</v>
      </c>
      <c r="T111" s="239">
        <v>130793471.46000001</v>
      </c>
      <c r="U111" s="332" t="s">
        <v>109</v>
      </c>
      <c r="V111" s="308" t="s">
        <v>1159</v>
      </c>
      <c r="W111" s="341">
        <v>120378523</v>
      </c>
      <c r="X111" s="236" t="s">
        <v>138</v>
      </c>
      <c r="Y111" s="236" t="s">
        <v>91</v>
      </c>
      <c r="Z111" s="236" t="s">
        <v>139</v>
      </c>
      <c r="AA111" s="40" t="s">
        <v>91</v>
      </c>
      <c r="AC111" s="99"/>
      <c r="AD111" s="240" t="str">
        <f t="shared" si="51"/>
        <v>No Aplica</v>
      </c>
      <c r="AE111" s="241" t="str">
        <f t="shared" si="58"/>
        <v>No reporta avance en el periodo</v>
      </c>
      <c r="AF111" s="375" t="s">
        <v>1179</v>
      </c>
      <c r="AG111" s="375" t="s">
        <v>91</v>
      </c>
      <c r="AH111" s="254" t="s">
        <v>91</v>
      </c>
      <c r="AI111" s="80" t="str">
        <f t="shared" si="64"/>
        <v>Sin iniciar</v>
      </c>
      <c r="AJ111" s="259">
        <v>135192439.62</v>
      </c>
      <c r="AK111" s="259">
        <v>33798109.909999996</v>
      </c>
      <c r="AL111" s="364">
        <v>120378523</v>
      </c>
      <c r="AM111" s="364">
        <v>118347699.2</v>
      </c>
      <c r="AN111" s="364">
        <v>11861181.57</v>
      </c>
      <c r="AP111" s="112"/>
      <c r="AQ111" s="77" t="str">
        <f t="shared" si="65"/>
        <v>No Aplica</v>
      </c>
      <c r="AR111" s="78" t="str">
        <f t="shared" si="59"/>
        <v>No reporta avance en el periodo</v>
      </c>
      <c r="AS111" s="114" t="s">
        <v>91</v>
      </c>
      <c r="AT111" s="114" t="s">
        <v>91</v>
      </c>
      <c r="AU111" s="114" t="s">
        <v>91</v>
      </c>
      <c r="AV111" s="80" t="str">
        <f t="shared" si="60"/>
        <v>Sin iniciar</v>
      </c>
      <c r="AW111" s="418">
        <v>130793471.45999999</v>
      </c>
      <c r="AX111" s="419">
        <v>65396735.729999997</v>
      </c>
      <c r="AY111" s="403">
        <v>120378523</v>
      </c>
      <c r="AZ111" s="404">
        <v>118316314</v>
      </c>
      <c r="BA111" s="405">
        <v>48868280</v>
      </c>
      <c r="BC111" s="642">
        <v>2</v>
      </c>
      <c r="BD111" s="833">
        <f t="shared" si="56"/>
        <v>1</v>
      </c>
      <c r="BE111" s="604" t="str">
        <f t="shared" si="57"/>
        <v>Avance satisfactorio</v>
      </c>
      <c r="BF111" s="698" t="s">
        <v>2412</v>
      </c>
      <c r="BG111" s="699" t="s">
        <v>2413</v>
      </c>
      <c r="BH111" s="145" t="s">
        <v>91</v>
      </c>
      <c r="BI111" s="834" t="s">
        <v>100</v>
      </c>
      <c r="BJ111" s="438">
        <v>130793471</v>
      </c>
      <c r="BK111" s="264">
        <f t="shared" si="61"/>
        <v>98095103.25</v>
      </c>
      <c r="BL111" s="212"/>
      <c r="BM111" s="212"/>
      <c r="BN111" s="254"/>
      <c r="BP111" s="98"/>
      <c r="BQ111" s="240">
        <f t="shared" si="62"/>
        <v>0</v>
      </c>
      <c r="BR111" s="241" t="str">
        <f t="shared" si="49"/>
        <v>Avance insuficiente</v>
      </c>
      <c r="BS111" s="243"/>
      <c r="BT111" s="243"/>
      <c r="BU111" s="243"/>
      <c r="BV111" s="80" t="str">
        <f t="shared" si="63"/>
        <v>Terminado</v>
      </c>
      <c r="BW111" s="81"/>
      <c r="BX111" s="81"/>
      <c r="BY111" s="81"/>
      <c r="BZ111" s="81"/>
      <c r="CA111" s="81"/>
    </row>
    <row r="112" spans="2:79" ht="50.25" customHeight="1">
      <c r="B112" s="336" t="s">
        <v>1153</v>
      </c>
      <c r="C112" s="233" t="s">
        <v>1275</v>
      </c>
      <c r="D112" s="391" t="s">
        <v>150</v>
      </c>
      <c r="E112" s="391" t="s">
        <v>277</v>
      </c>
      <c r="F112" s="391" t="s">
        <v>290</v>
      </c>
      <c r="G112" s="864">
        <v>4</v>
      </c>
      <c r="H112" s="490" t="s">
        <v>1276</v>
      </c>
      <c r="I112" s="503" t="s">
        <v>85</v>
      </c>
      <c r="J112" s="503" t="s">
        <v>153</v>
      </c>
      <c r="K112" s="395" t="s">
        <v>1277</v>
      </c>
      <c r="L112" s="395" t="s">
        <v>1278</v>
      </c>
      <c r="M112" s="394" t="s">
        <v>89</v>
      </c>
      <c r="N112" s="249" t="s">
        <v>156</v>
      </c>
      <c r="O112" s="248">
        <v>2</v>
      </c>
      <c r="P112" s="248">
        <v>0</v>
      </c>
      <c r="Q112" s="248">
        <v>0</v>
      </c>
      <c r="R112" s="248">
        <v>4</v>
      </c>
      <c r="S112" s="236" t="s">
        <v>108</v>
      </c>
      <c r="T112" s="239">
        <v>874067445.09000003</v>
      </c>
      <c r="U112" s="332" t="s">
        <v>109</v>
      </c>
      <c r="V112" s="308" t="s">
        <v>1159</v>
      </c>
      <c r="W112" s="341">
        <v>120378523</v>
      </c>
      <c r="X112" s="236" t="s">
        <v>138</v>
      </c>
      <c r="Y112" s="236" t="s">
        <v>91</v>
      </c>
      <c r="Z112" s="236" t="s">
        <v>139</v>
      </c>
      <c r="AA112" s="40" t="s">
        <v>91</v>
      </c>
      <c r="AC112" s="99">
        <v>25</v>
      </c>
      <c r="AD112" s="240">
        <f t="shared" si="51"/>
        <v>1</v>
      </c>
      <c r="AE112" s="241" t="str">
        <f t="shared" si="58"/>
        <v>Avance satisfactorio</v>
      </c>
      <c r="AF112" s="375" t="s">
        <v>1279</v>
      </c>
      <c r="AG112" s="375" t="s">
        <v>1280</v>
      </c>
      <c r="AH112" s="242" t="s">
        <v>91</v>
      </c>
      <c r="AI112" s="80" t="s">
        <v>98</v>
      </c>
      <c r="AJ112" s="259">
        <v>880405769.50999999</v>
      </c>
      <c r="AK112" s="259">
        <v>222177695.94999999</v>
      </c>
      <c r="AL112" s="364">
        <v>120378523</v>
      </c>
      <c r="AM112" s="364">
        <v>118347699.2</v>
      </c>
      <c r="AN112" s="364">
        <v>11861181.57</v>
      </c>
      <c r="AP112" s="112"/>
      <c r="AQ112" s="77" t="str">
        <f t="shared" si="65"/>
        <v>No Aplica</v>
      </c>
      <c r="AR112" s="78" t="str">
        <f t="shared" si="59"/>
        <v>No reporta avance en el periodo</v>
      </c>
      <c r="AS112" s="114" t="s">
        <v>91</v>
      </c>
      <c r="AT112" s="114" t="s">
        <v>91</v>
      </c>
      <c r="AU112" s="114" t="s">
        <v>91</v>
      </c>
      <c r="AV112" s="80" t="s">
        <v>98</v>
      </c>
      <c r="AW112" s="418">
        <v>859527386.80999994</v>
      </c>
      <c r="AX112" s="419">
        <v>434627592.91000003</v>
      </c>
      <c r="AY112" s="403">
        <v>120378523</v>
      </c>
      <c r="AZ112" s="404">
        <v>118316314</v>
      </c>
      <c r="BA112" s="405">
        <v>48868280</v>
      </c>
      <c r="BC112" s="144"/>
      <c r="BD112" s="833" t="str">
        <f t="shared" si="56"/>
        <v>No Aplica</v>
      </c>
      <c r="BE112" s="604" t="str">
        <f t="shared" si="57"/>
        <v>No reporta avance en el periodo</v>
      </c>
      <c r="BF112" s="145" t="s">
        <v>1281</v>
      </c>
      <c r="BG112" s="145" t="s">
        <v>91</v>
      </c>
      <c r="BH112" s="145" t="s">
        <v>91</v>
      </c>
      <c r="BI112" s="834" t="s">
        <v>98</v>
      </c>
      <c r="BJ112" s="438">
        <v>859527386</v>
      </c>
      <c r="BK112" s="264">
        <f t="shared" si="61"/>
        <v>644645539.5</v>
      </c>
      <c r="BL112" s="212"/>
      <c r="BM112" s="212"/>
      <c r="BN112" s="254"/>
      <c r="BP112" s="98"/>
      <c r="BQ112" s="240" t="str">
        <f t="shared" si="62"/>
        <v>No Aplica</v>
      </c>
      <c r="BR112" s="241" t="str">
        <f t="shared" si="49"/>
        <v>No reporta avance en el periodo</v>
      </c>
      <c r="BS112" s="243"/>
      <c r="BT112" s="243"/>
      <c r="BU112" s="243"/>
      <c r="BV112" s="80" t="str">
        <f t="shared" si="63"/>
        <v>Sin iniciar</v>
      </c>
      <c r="BW112" s="81"/>
      <c r="BX112" s="81"/>
      <c r="BY112" s="81"/>
      <c r="BZ112" s="81"/>
      <c r="CA112" s="81"/>
    </row>
    <row r="113" spans="2:79" ht="50.25" customHeight="1">
      <c r="B113" s="336" t="s">
        <v>1153</v>
      </c>
      <c r="C113" s="233" t="s">
        <v>1284</v>
      </c>
      <c r="D113" s="391" t="s">
        <v>2316</v>
      </c>
      <c r="E113" s="391" t="s">
        <v>277</v>
      </c>
      <c r="F113" s="391" t="s">
        <v>290</v>
      </c>
      <c r="G113" s="864">
        <v>4</v>
      </c>
      <c r="H113" s="490" t="s">
        <v>1285</v>
      </c>
      <c r="I113" s="503" t="s">
        <v>398</v>
      </c>
      <c r="J113" s="503" t="s">
        <v>153</v>
      </c>
      <c r="K113" s="395" t="s">
        <v>1286</v>
      </c>
      <c r="L113" s="395" t="s">
        <v>1287</v>
      </c>
      <c r="M113" s="394" t="s">
        <v>194</v>
      </c>
      <c r="N113" s="249" t="s">
        <v>156</v>
      </c>
      <c r="O113" s="248">
        <v>1</v>
      </c>
      <c r="P113" s="248">
        <v>2</v>
      </c>
      <c r="Q113" s="248">
        <v>3</v>
      </c>
      <c r="R113" s="248">
        <v>4</v>
      </c>
      <c r="S113" s="236" t="s">
        <v>108</v>
      </c>
      <c r="T113" s="239">
        <v>81841898.699999988</v>
      </c>
      <c r="U113" s="332" t="s">
        <v>109</v>
      </c>
      <c r="V113" s="308" t="s">
        <v>1159</v>
      </c>
      <c r="W113" s="341">
        <v>120378523</v>
      </c>
      <c r="X113" s="236" t="s">
        <v>138</v>
      </c>
      <c r="Y113" s="236" t="s">
        <v>91</v>
      </c>
      <c r="Z113" s="236" t="s">
        <v>139</v>
      </c>
      <c r="AA113" s="40" t="s">
        <v>91</v>
      </c>
      <c r="AC113" s="99">
        <v>25</v>
      </c>
      <c r="AD113" s="240">
        <f t="shared" si="51"/>
        <v>1</v>
      </c>
      <c r="AE113" s="241" t="str">
        <f t="shared" si="58"/>
        <v>Avance satisfactorio</v>
      </c>
      <c r="AF113" s="375" t="s">
        <v>1288</v>
      </c>
      <c r="AG113" s="375" t="s">
        <v>1289</v>
      </c>
      <c r="AH113" s="242" t="s">
        <v>91</v>
      </c>
      <c r="AI113" s="80" t="s">
        <v>98</v>
      </c>
      <c r="AJ113" s="259">
        <v>104421044.41</v>
      </c>
      <c r="AK113" s="259">
        <v>24667712.300000001</v>
      </c>
      <c r="AL113" s="364">
        <v>120378523</v>
      </c>
      <c r="AM113" s="364">
        <v>118347699.2</v>
      </c>
      <c r="AN113" s="364">
        <v>11861181.57</v>
      </c>
      <c r="AP113" s="113">
        <v>2</v>
      </c>
      <c r="AQ113" s="77">
        <f t="shared" si="65"/>
        <v>1</v>
      </c>
      <c r="AR113" s="78" t="str">
        <f t="shared" si="59"/>
        <v>Avance satisfactorio</v>
      </c>
      <c r="AS113" s="207" t="s">
        <v>1290</v>
      </c>
      <c r="AT113" s="207" t="s">
        <v>2414</v>
      </c>
      <c r="AU113" s="114" t="s">
        <v>91</v>
      </c>
      <c r="AV113" s="80" t="s">
        <v>98</v>
      </c>
      <c r="AW113" s="418">
        <v>104421044.41</v>
      </c>
      <c r="AX113" s="419">
        <v>51252156.340000004</v>
      </c>
      <c r="AY113" s="403">
        <v>120378523</v>
      </c>
      <c r="AZ113" s="404">
        <v>118316314</v>
      </c>
      <c r="BA113" s="405">
        <v>48868280</v>
      </c>
      <c r="BC113" s="642">
        <v>3</v>
      </c>
      <c r="BD113" s="833">
        <f t="shared" si="56"/>
        <v>1</v>
      </c>
      <c r="BE113" s="604" t="str">
        <f t="shared" si="57"/>
        <v>Avance satisfactorio</v>
      </c>
      <c r="BF113" s="698" t="s">
        <v>2415</v>
      </c>
      <c r="BG113" s="699" t="s">
        <v>1293</v>
      </c>
      <c r="BH113" s="145" t="s">
        <v>91</v>
      </c>
      <c r="BI113" s="834" t="str">
        <f t="shared" ref="BI113:BI116" si="66">IF(BC113&lt;1%,"Sin iniciar",IF(BC113&gt;=G113,"Terminado","En gestión"))</f>
        <v>En gestión</v>
      </c>
      <c r="BJ113" s="438">
        <v>104421044</v>
      </c>
      <c r="BK113" s="264">
        <f t="shared" si="61"/>
        <v>78315783</v>
      </c>
      <c r="BL113" s="212"/>
      <c r="BM113" s="212"/>
      <c r="BN113" s="254"/>
      <c r="BP113" s="98"/>
      <c r="BQ113" s="240">
        <f t="shared" si="62"/>
        <v>1</v>
      </c>
      <c r="BR113" s="241" t="str">
        <f t="shared" si="49"/>
        <v>Avance satisfactorio</v>
      </c>
      <c r="BS113" s="243"/>
      <c r="BT113" s="243"/>
      <c r="BU113" s="243"/>
      <c r="BV113" s="80" t="str">
        <f t="shared" si="63"/>
        <v>En gestión</v>
      </c>
      <c r="BW113" s="81"/>
      <c r="BX113" s="81"/>
      <c r="BY113" s="81"/>
      <c r="BZ113" s="81"/>
      <c r="CA113" s="81"/>
    </row>
    <row r="114" spans="2:79" ht="50.25" customHeight="1">
      <c r="B114" s="336" t="s">
        <v>1153</v>
      </c>
      <c r="C114" s="233" t="s">
        <v>1296</v>
      </c>
      <c r="D114" s="391" t="s">
        <v>150</v>
      </c>
      <c r="E114" s="391" t="s">
        <v>277</v>
      </c>
      <c r="F114" s="391" t="s">
        <v>290</v>
      </c>
      <c r="G114" s="864">
        <v>2</v>
      </c>
      <c r="H114" s="490" t="s">
        <v>1297</v>
      </c>
      <c r="I114" s="503" t="s">
        <v>398</v>
      </c>
      <c r="J114" s="503" t="s">
        <v>153</v>
      </c>
      <c r="K114" s="395" t="s">
        <v>1298</v>
      </c>
      <c r="L114" s="395" t="s">
        <v>1299</v>
      </c>
      <c r="M114" s="394">
        <v>45839</v>
      </c>
      <c r="N114" s="249" t="s">
        <v>1300</v>
      </c>
      <c r="O114" s="248">
        <v>0</v>
      </c>
      <c r="P114" s="248">
        <v>0</v>
      </c>
      <c r="Q114" s="248">
        <v>2</v>
      </c>
      <c r="R114" s="248">
        <v>0</v>
      </c>
      <c r="S114" s="236" t="s">
        <v>108</v>
      </c>
      <c r="T114" s="239">
        <v>41296942.380000003</v>
      </c>
      <c r="U114" s="332" t="s">
        <v>109</v>
      </c>
      <c r="V114" s="308" t="s">
        <v>1159</v>
      </c>
      <c r="W114" s="341">
        <v>120378523</v>
      </c>
      <c r="X114" s="236" t="s">
        <v>138</v>
      </c>
      <c r="Y114" s="236" t="s">
        <v>91</v>
      </c>
      <c r="Z114" s="236" t="s">
        <v>139</v>
      </c>
      <c r="AA114" s="40" t="s">
        <v>91</v>
      </c>
      <c r="AC114" s="99"/>
      <c r="AD114" s="240" t="str">
        <f t="shared" si="51"/>
        <v>No Aplica</v>
      </c>
      <c r="AE114" s="241" t="str">
        <f t="shared" si="58"/>
        <v>No reporta avance en el periodo</v>
      </c>
      <c r="AF114" s="375" t="s">
        <v>1179</v>
      </c>
      <c r="AG114" s="254" t="s">
        <v>91</v>
      </c>
      <c r="AH114" s="254" t="s">
        <v>91</v>
      </c>
      <c r="AI114" s="80" t="str">
        <f t="shared" si="64"/>
        <v>Sin iniciar</v>
      </c>
      <c r="AJ114" s="259">
        <v>44229587.82</v>
      </c>
      <c r="AK114" s="259">
        <v>11057396.960000001</v>
      </c>
      <c r="AL114" s="364">
        <v>120378523</v>
      </c>
      <c r="AM114" s="364">
        <v>118347699.2</v>
      </c>
      <c r="AN114" s="364">
        <v>11861181.57</v>
      </c>
      <c r="AP114" s="112"/>
      <c r="AQ114" s="77" t="str">
        <f t="shared" si="65"/>
        <v>No Aplica</v>
      </c>
      <c r="AR114" s="78" t="str">
        <f t="shared" si="59"/>
        <v>No reporta avance en el periodo</v>
      </c>
      <c r="AS114" s="114" t="s">
        <v>91</v>
      </c>
      <c r="AT114" s="114" t="s">
        <v>91</v>
      </c>
      <c r="AU114" s="114" t="s">
        <v>91</v>
      </c>
      <c r="AV114" s="80" t="str">
        <f t="shared" si="60"/>
        <v>Sin iniciar</v>
      </c>
      <c r="AW114" s="418">
        <v>34598278.619999997</v>
      </c>
      <c r="AX114" s="419">
        <v>17299139.309999999</v>
      </c>
      <c r="AY114" s="403">
        <v>120378523</v>
      </c>
      <c r="AZ114" s="404">
        <v>118316314</v>
      </c>
      <c r="BA114" s="405">
        <v>48868280</v>
      </c>
      <c r="BC114" s="642">
        <v>2</v>
      </c>
      <c r="BD114" s="833">
        <f t="shared" si="56"/>
        <v>1</v>
      </c>
      <c r="BE114" s="604" t="str">
        <f t="shared" si="57"/>
        <v>Avance satisfactorio</v>
      </c>
      <c r="BF114" s="698" t="s">
        <v>2416</v>
      </c>
      <c r="BG114" s="699" t="s">
        <v>1302</v>
      </c>
      <c r="BH114" s="145" t="s">
        <v>91</v>
      </c>
      <c r="BI114" s="834" t="str">
        <f t="shared" si="66"/>
        <v>Terminado</v>
      </c>
      <c r="BJ114" s="438">
        <v>34598278</v>
      </c>
      <c r="BK114" s="264">
        <f t="shared" si="61"/>
        <v>25948708.5</v>
      </c>
      <c r="BL114" s="212"/>
      <c r="BM114" s="212"/>
      <c r="BN114" s="254"/>
      <c r="BP114" s="98"/>
      <c r="BQ114" s="240">
        <f t="shared" si="62"/>
        <v>0</v>
      </c>
      <c r="BR114" s="241" t="str">
        <f t="shared" si="49"/>
        <v>Avance insuficiente</v>
      </c>
      <c r="BS114" s="243"/>
      <c r="BT114" s="243"/>
      <c r="BU114" s="243"/>
      <c r="BV114" s="80" t="str">
        <f t="shared" si="63"/>
        <v>Terminado</v>
      </c>
      <c r="BW114" s="81"/>
      <c r="BX114" s="81"/>
      <c r="BY114" s="81"/>
      <c r="BZ114" s="81"/>
      <c r="CA114" s="81"/>
    </row>
    <row r="115" spans="2:79" ht="50.25" customHeight="1">
      <c r="B115" s="336" t="s">
        <v>1153</v>
      </c>
      <c r="C115" s="233" t="s">
        <v>1303</v>
      </c>
      <c r="D115" s="391" t="s">
        <v>150</v>
      </c>
      <c r="E115" s="391" t="s">
        <v>1155</v>
      </c>
      <c r="F115" s="391" t="s">
        <v>83</v>
      </c>
      <c r="G115" s="864">
        <v>1</v>
      </c>
      <c r="H115" s="490" t="s">
        <v>1304</v>
      </c>
      <c r="I115" s="503" t="s">
        <v>85</v>
      </c>
      <c r="J115" s="503" t="s">
        <v>153</v>
      </c>
      <c r="K115" s="395" t="s">
        <v>1305</v>
      </c>
      <c r="L115" s="395" t="s">
        <v>1306</v>
      </c>
      <c r="M115" s="394" t="s">
        <v>1307</v>
      </c>
      <c r="N115" s="249" t="s">
        <v>156</v>
      </c>
      <c r="O115" s="248">
        <v>0</v>
      </c>
      <c r="P115" s="248">
        <v>0</v>
      </c>
      <c r="Q115" s="248">
        <v>0</v>
      </c>
      <c r="R115" s="248">
        <v>1</v>
      </c>
      <c r="S115" s="236" t="s">
        <v>108</v>
      </c>
      <c r="T115" s="239">
        <v>88288770.059999987</v>
      </c>
      <c r="U115" s="332" t="s">
        <v>109</v>
      </c>
      <c r="V115" s="308" t="s">
        <v>1159</v>
      </c>
      <c r="W115" s="341">
        <v>120378523</v>
      </c>
      <c r="X115" s="236" t="s">
        <v>138</v>
      </c>
      <c r="Y115" s="236" t="s">
        <v>91</v>
      </c>
      <c r="Z115" s="236" t="s">
        <v>139</v>
      </c>
      <c r="AA115" s="40" t="s">
        <v>91</v>
      </c>
      <c r="AC115" s="99"/>
      <c r="AD115" s="240" t="str">
        <f t="shared" si="51"/>
        <v>No Aplica</v>
      </c>
      <c r="AE115" s="241" t="str">
        <f t="shared" si="58"/>
        <v>No reporta avance en el periodo</v>
      </c>
      <c r="AF115" s="375" t="s">
        <v>1171</v>
      </c>
      <c r="AG115" s="375" t="s">
        <v>91</v>
      </c>
      <c r="AH115" s="254" t="s">
        <v>91</v>
      </c>
      <c r="AI115" s="80" t="str">
        <f t="shared" si="64"/>
        <v>Sin iniciar</v>
      </c>
      <c r="AJ115" s="259">
        <v>91221415.5</v>
      </c>
      <c r="AK115" s="259">
        <v>22805353.879999999</v>
      </c>
      <c r="AL115" s="364">
        <v>120378523</v>
      </c>
      <c r="AM115" s="364">
        <v>118347699.2</v>
      </c>
      <c r="AN115" s="364">
        <v>11861181.57</v>
      </c>
      <c r="AP115" s="112"/>
      <c r="AQ115" s="77" t="str">
        <f t="shared" si="65"/>
        <v>No Aplica</v>
      </c>
      <c r="AR115" s="78" t="str">
        <f t="shared" si="59"/>
        <v>No reporta avance en el periodo</v>
      </c>
      <c r="AS115" s="114" t="s">
        <v>91</v>
      </c>
      <c r="AT115" s="114" t="s">
        <v>91</v>
      </c>
      <c r="AU115" s="114" t="s">
        <v>91</v>
      </c>
      <c r="AV115" s="80" t="str">
        <f t="shared" si="60"/>
        <v>Sin iniciar</v>
      </c>
      <c r="AW115" s="418">
        <v>90624890.280000001</v>
      </c>
      <c r="AX115" s="419">
        <v>45411866.009999998</v>
      </c>
      <c r="AY115" s="403">
        <v>120378523</v>
      </c>
      <c r="AZ115" s="404">
        <v>118316314</v>
      </c>
      <c r="BA115" s="405">
        <v>48868280</v>
      </c>
      <c r="BC115" s="144"/>
      <c r="BD115" s="833" t="str">
        <f t="shared" si="56"/>
        <v>No Aplica</v>
      </c>
      <c r="BE115" s="604" t="str">
        <f t="shared" si="57"/>
        <v>No reporta avance en el periodo</v>
      </c>
      <c r="BF115" s="145" t="s">
        <v>1172</v>
      </c>
      <c r="BG115" s="145" t="s">
        <v>91</v>
      </c>
      <c r="BH115" s="145" t="s">
        <v>91</v>
      </c>
      <c r="BI115" s="834" t="str">
        <f t="shared" si="66"/>
        <v>Sin iniciar</v>
      </c>
      <c r="BJ115" s="438">
        <v>90624890</v>
      </c>
      <c r="BK115" s="264">
        <f t="shared" si="61"/>
        <v>67968667.5</v>
      </c>
      <c r="BL115" s="865">
        <v>0</v>
      </c>
      <c r="BM115" s="865">
        <v>0</v>
      </c>
      <c r="BN115" s="865">
        <v>0</v>
      </c>
      <c r="BP115" s="98"/>
      <c r="BQ115" s="240" t="str">
        <f t="shared" si="62"/>
        <v>No Aplica</v>
      </c>
      <c r="BR115" s="241" t="str">
        <f t="shared" si="49"/>
        <v>No reporta avance en el periodo</v>
      </c>
      <c r="BS115" s="243"/>
      <c r="BT115" s="243"/>
      <c r="BU115" s="243"/>
      <c r="BV115" s="80" t="str">
        <f t="shared" si="63"/>
        <v>Sin iniciar</v>
      </c>
      <c r="BW115" s="81"/>
      <c r="BX115" s="81"/>
      <c r="BY115" s="81"/>
      <c r="BZ115" s="81"/>
      <c r="CA115" s="81"/>
    </row>
    <row r="116" spans="2:79" ht="50.25" customHeight="1">
      <c r="B116" s="336" t="s">
        <v>1153</v>
      </c>
      <c r="C116" s="233" t="s">
        <v>1310</v>
      </c>
      <c r="D116" s="391" t="s">
        <v>150</v>
      </c>
      <c r="E116" s="391" t="s">
        <v>1155</v>
      </c>
      <c r="F116" s="391" t="s">
        <v>83</v>
      </c>
      <c r="G116" s="864">
        <v>2</v>
      </c>
      <c r="H116" s="490" t="s">
        <v>1311</v>
      </c>
      <c r="I116" s="503" t="s">
        <v>85</v>
      </c>
      <c r="J116" s="503" t="s">
        <v>153</v>
      </c>
      <c r="K116" s="395" t="s">
        <v>1312</v>
      </c>
      <c r="L116" s="395" t="s">
        <v>1313</v>
      </c>
      <c r="M116" s="394" t="s">
        <v>1314</v>
      </c>
      <c r="N116" s="249">
        <v>45877</v>
      </c>
      <c r="O116" s="248">
        <v>1</v>
      </c>
      <c r="P116" s="248">
        <v>0</v>
      </c>
      <c r="Q116" s="248">
        <v>2</v>
      </c>
      <c r="R116" s="248">
        <v>0</v>
      </c>
      <c r="S116" s="236" t="s">
        <v>108</v>
      </c>
      <c r="T116" s="239">
        <v>23696304.299999997</v>
      </c>
      <c r="U116" s="332" t="s">
        <v>109</v>
      </c>
      <c r="V116" s="308" t="s">
        <v>1159</v>
      </c>
      <c r="W116" s="341">
        <v>120378523</v>
      </c>
      <c r="X116" s="236" t="s">
        <v>138</v>
      </c>
      <c r="Y116" s="236" t="s">
        <v>91</v>
      </c>
      <c r="Z116" s="236" t="s">
        <v>139</v>
      </c>
      <c r="AA116" s="40" t="s">
        <v>91</v>
      </c>
      <c r="AC116" s="99">
        <v>50</v>
      </c>
      <c r="AD116" s="240">
        <f t="shared" si="51"/>
        <v>1</v>
      </c>
      <c r="AE116" s="241" t="str">
        <f t="shared" si="58"/>
        <v>Avance satisfactorio</v>
      </c>
      <c r="AF116" s="375" t="s">
        <v>1315</v>
      </c>
      <c r="AG116" s="375" t="s">
        <v>1316</v>
      </c>
      <c r="AH116" s="242" t="s">
        <v>91</v>
      </c>
      <c r="AI116" s="80" t="s">
        <v>98</v>
      </c>
      <c r="AJ116" s="259">
        <v>122942041.73999999</v>
      </c>
      <c r="AK116" s="259">
        <v>30735510.440000001</v>
      </c>
      <c r="AL116" s="364">
        <v>120378523</v>
      </c>
      <c r="AM116" s="364">
        <v>118347699.2</v>
      </c>
      <c r="AN116" s="364">
        <v>11861181.57</v>
      </c>
      <c r="AP116" s="112"/>
      <c r="AQ116" s="77" t="str">
        <f t="shared" si="65"/>
        <v>No Aplica</v>
      </c>
      <c r="AR116" s="78" t="str">
        <f t="shared" si="59"/>
        <v>No reporta avance en el periodo</v>
      </c>
      <c r="AS116" s="114" t="s">
        <v>91</v>
      </c>
      <c r="AT116" s="114" t="s">
        <v>91</v>
      </c>
      <c r="AU116" s="114" t="s">
        <v>91</v>
      </c>
      <c r="AV116" s="80" t="s">
        <v>98</v>
      </c>
      <c r="AW116" s="418">
        <v>122345516.52</v>
      </c>
      <c r="AX116" s="419">
        <v>61272179.130000003</v>
      </c>
      <c r="AY116" s="403">
        <v>120378523</v>
      </c>
      <c r="AZ116" s="404">
        <v>118316314</v>
      </c>
      <c r="BA116" s="405">
        <v>48868280</v>
      </c>
      <c r="BC116" s="642">
        <v>2</v>
      </c>
      <c r="BD116" s="833">
        <f t="shared" si="56"/>
        <v>1</v>
      </c>
      <c r="BE116" s="604" t="str">
        <f t="shared" si="57"/>
        <v>Avance satisfactorio</v>
      </c>
      <c r="BF116" s="698" t="s">
        <v>2417</v>
      </c>
      <c r="BG116" s="699" t="s">
        <v>2418</v>
      </c>
      <c r="BH116" s="145" t="s">
        <v>91</v>
      </c>
      <c r="BI116" s="834" t="str">
        <f t="shared" si="66"/>
        <v>Terminado</v>
      </c>
      <c r="BJ116" s="438">
        <v>122345516</v>
      </c>
      <c r="BK116" s="264">
        <f t="shared" si="61"/>
        <v>91759137</v>
      </c>
      <c r="BL116" s="212"/>
      <c r="BM116" s="212"/>
      <c r="BN116" s="254"/>
      <c r="BP116" s="98"/>
      <c r="BQ116" s="240">
        <f t="shared" si="62"/>
        <v>1</v>
      </c>
      <c r="BR116" s="241" t="str">
        <f t="shared" si="49"/>
        <v>Avance satisfactorio</v>
      </c>
      <c r="BS116" s="243"/>
      <c r="BT116" s="243"/>
      <c r="BU116" s="243"/>
      <c r="BV116" s="80" t="str">
        <f t="shared" si="63"/>
        <v>Terminado</v>
      </c>
      <c r="BW116" s="81"/>
      <c r="BX116" s="81"/>
      <c r="BY116" s="81"/>
      <c r="BZ116" s="81"/>
      <c r="CA116" s="81"/>
    </row>
    <row r="117" spans="2:79" ht="50.25" customHeight="1">
      <c r="B117" s="336" t="s">
        <v>1153</v>
      </c>
      <c r="C117" s="233" t="s">
        <v>1319</v>
      </c>
      <c r="D117" s="391" t="s">
        <v>81</v>
      </c>
      <c r="E117" s="391" t="s">
        <v>1320</v>
      </c>
      <c r="F117" s="391" t="s">
        <v>1321</v>
      </c>
      <c r="G117" s="864">
        <v>1</v>
      </c>
      <c r="H117" s="490" t="s">
        <v>1322</v>
      </c>
      <c r="I117" s="503" t="s">
        <v>85</v>
      </c>
      <c r="J117" s="503" t="s">
        <v>153</v>
      </c>
      <c r="K117" s="395" t="s">
        <v>1323</v>
      </c>
      <c r="L117" s="395" t="s">
        <v>1324</v>
      </c>
      <c r="M117" s="394">
        <v>45931</v>
      </c>
      <c r="N117" s="249" t="s">
        <v>156</v>
      </c>
      <c r="O117" s="248">
        <v>0</v>
      </c>
      <c r="P117" s="248">
        <v>0</v>
      </c>
      <c r="Q117" s="248">
        <v>0</v>
      </c>
      <c r="R117" s="248">
        <v>1</v>
      </c>
      <c r="S117" s="236" t="s">
        <v>108</v>
      </c>
      <c r="T117" s="239">
        <v>26116150.560000002</v>
      </c>
      <c r="U117" s="332" t="s">
        <v>109</v>
      </c>
      <c r="V117" s="308" t="s">
        <v>1159</v>
      </c>
      <c r="W117" s="341">
        <v>120378523</v>
      </c>
      <c r="X117" s="236" t="s">
        <v>138</v>
      </c>
      <c r="Y117" s="236" t="s">
        <v>91</v>
      </c>
      <c r="Z117" s="236" t="s">
        <v>139</v>
      </c>
      <c r="AA117" s="40" t="s">
        <v>94</v>
      </c>
      <c r="AC117" s="99"/>
      <c r="AD117" s="240" t="str">
        <f t="shared" si="51"/>
        <v>No Aplica</v>
      </c>
      <c r="AE117" s="241" t="str">
        <f t="shared" si="58"/>
        <v>No reporta avance en el periodo</v>
      </c>
      <c r="AF117" s="375" t="s">
        <v>1171</v>
      </c>
      <c r="AG117" s="254" t="s">
        <v>91</v>
      </c>
      <c r="AH117" s="254" t="s">
        <v>91</v>
      </c>
      <c r="AI117" s="80" t="str">
        <f t="shared" si="64"/>
        <v>Sin iniciar</v>
      </c>
      <c r="AJ117" s="259">
        <v>28811554.559999999</v>
      </c>
      <c r="AK117" s="259">
        <v>7202888.6399999997</v>
      </c>
      <c r="AL117" s="255">
        <v>120378523</v>
      </c>
      <c r="AM117" s="255">
        <v>118347699.2</v>
      </c>
      <c r="AN117" s="255">
        <v>11861181.57</v>
      </c>
      <c r="AP117" s="112"/>
      <c r="AQ117" s="77" t="str">
        <f t="shared" si="65"/>
        <v>No Aplica</v>
      </c>
      <c r="AR117" s="78" t="str">
        <f t="shared" si="59"/>
        <v>No reporta avance en el periodo</v>
      </c>
      <c r="AS117" s="114" t="s">
        <v>91</v>
      </c>
      <c r="AT117" s="114" t="s">
        <v>91</v>
      </c>
      <c r="AU117" s="114" t="s">
        <v>91</v>
      </c>
      <c r="AV117" s="80" t="str">
        <f t="shared" si="60"/>
        <v>Sin iniciar</v>
      </c>
      <c r="AW117" s="418">
        <v>28811554.559999999</v>
      </c>
      <c r="AX117" s="420">
        <v>14405777.279999999</v>
      </c>
      <c r="AY117" s="403">
        <v>120378523</v>
      </c>
      <c r="AZ117" s="404">
        <v>118316314</v>
      </c>
      <c r="BA117" s="405">
        <v>48868280</v>
      </c>
      <c r="BC117" s="144"/>
      <c r="BD117" s="833" t="str">
        <f t="shared" si="56"/>
        <v>No Aplica</v>
      </c>
      <c r="BE117" s="604" t="str">
        <f t="shared" si="57"/>
        <v>No reporta avance en el periodo</v>
      </c>
      <c r="BF117" s="145" t="s">
        <v>1172</v>
      </c>
      <c r="BG117" s="145" t="s">
        <v>91</v>
      </c>
      <c r="BH117" s="145" t="s">
        <v>91</v>
      </c>
      <c r="BI117" s="834" t="str">
        <f t="shared" ref="BI117:BI120" si="67">IF(BC117&lt;1%,"Sin iniciar",IF(BC117&gt;=T117,"Terminado","En gestión"))</f>
        <v>Sin iniciar</v>
      </c>
      <c r="BJ117" s="438">
        <v>28811554</v>
      </c>
      <c r="BK117" s="264">
        <f t="shared" si="61"/>
        <v>21608665.5</v>
      </c>
      <c r="BL117" s="865">
        <v>0</v>
      </c>
      <c r="BM117" s="865">
        <v>0</v>
      </c>
      <c r="BN117" s="865">
        <v>0</v>
      </c>
      <c r="BP117" s="98"/>
      <c r="BQ117" s="240" t="str">
        <f t="shared" si="62"/>
        <v>No Aplica</v>
      </c>
      <c r="BR117" s="241" t="str">
        <f t="shared" si="49"/>
        <v>No reporta avance en el periodo</v>
      </c>
      <c r="BS117" s="243"/>
      <c r="BT117" s="243"/>
      <c r="BU117" s="243"/>
      <c r="BV117" s="80" t="str">
        <f t="shared" si="63"/>
        <v>Sin iniciar</v>
      </c>
      <c r="BW117" s="81"/>
      <c r="BX117" s="81"/>
      <c r="BY117" s="81"/>
      <c r="BZ117" s="81"/>
      <c r="CA117" s="81"/>
    </row>
    <row r="118" spans="2:79" ht="50.25" customHeight="1">
      <c r="B118" s="336" t="s">
        <v>1153</v>
      </c>
      <c r="C118" s="233" t="s">
        <v>1327</v>
      </c>
      <c r="D118" s="391" t="s">
        <v>150</v>
      </c>
      <c r="E118" s="391" t="s">
        <v>277</v>
      </c>
      <c r="F118" s="391" t="s">
        <v>290</v>
      </c>
      <c r="G118" s="864">
        <v>1</v>
      </c>
      <c r="H118" s="490" t="s">
        <v>1328</v>
      </c>
      <c r="I118" s="503" t="s">
        <v>85</v>
      </c>
      <c r="J118" s="503" t="s">
        <v>153</v>
      </c>
      <c r="K118" s="395" t="s">
        <v>1329</v>
      </c>
      <c r="L118" s="395" t="s">
        <v>1330</v>
      </c>
      <c r="M118" s="394">
        <v>45931</v>
      </c>
      <c r="N118" s="249" t="s">
        <v>156</v>
      </c>
      <c r="O118" s="248">
        <v>0</v>
      </c>
      <c r="P118" s="248">
        <v>0</v>
      </c>
      <c r="Q118" s="248">
        <v>0</v>
      </c>
      <c r="R118" s="248">
        <v>1</v>
      </c>
      <c r="S118" s="236" t="s">
        <v>108</v>
      </c>
      <c r="T118" s="239">
        <v>28919265.600000001</v>
      </c>
      <c r="U118" s="332" t="s">
        <v>109</v>
      </c>
      <c r="V118" s="308" t="s">
        <v>1274</v>
      </c>
      <c r="W118" s="341">
        <v>158485908</v>
      </c>
      <c r="X118" s="236" t="s">
        <v>138</v>
      </c>
      <c r="Y118" s="236" t="s">
        <v>91</v>
      </c>
      <c r="Z118" s="236" t="s">
        <v>139</v>
      </c>
      <c r="AA118" s="40" t="s">
        <v>91</v>
      </c>
      <c r="AC118" s="99"/>
      <c r="AD118" s="240" t="str">
        <f t="shared" ref="AD118:AD149" si="68">+IF(O118=0,"No Aplica",IF(AC118/O118&gt;=100%,100%,AC118/O118))</f>
        <v>No Aplica</v>
      </c>
      <c r="AE118" s="241" t="str">
        <f t="shared" si="58"/>
        <v>No reporta avance en el periodo</v>
      </c>
      <c r="AF118" s="375" t="s">
        <v>1171</v>
      </c>
      <c r="AG118" s="254" t="s">
        <v>91</v>
      </c>
      <c r="AH118" s="254" t="s">
        <v>91</v>
      </c>
      <c r="AI118" s="80" t="str">
        <f t="shared" si="64"/>
        <v>Sin iniciar</v>
      </c>
      <c r="AJ118" s="259">
        <v>28919265.600000001</v>
      </c>
      <c r="AK118" s="259">
        <v>7229816.4000000004</v>
      </c>
      <c r="AL118" s="363">
        <v>158485908</v>
      </c>
      <c r="AM118" s="363">
        <v>109069924</v>
      </c>
      <c r="AN118" s="363">
        <v>5411407.2000000002</v>
      </c>
      <c r="AP118" s="112"/>
      <c r="AQ118" s="77" t="str">
        <f t="shared" si="65"/>
        <v>No Aplica</v>
      </c>
      <c r="AR118" s="78" t="str">
        <f t="shared" si="59"/>
        <v>No reporta avance en el periodo</v>
      </c>
      <c r="AS118" s="114" t="s">
        <v>91</v>
      </c>
      <c r="AT118" s="114" t="s">
        <v>91</v>
      </c>
      <c r="AU118" s="114" t="s">
        <v>91</v>
      </c>
      <c r="AV118" s="80" t="str">
        <f t="shared" si="60"/>
        <v>Sin iniciar</v>
      </c>
      <c r="AW118" s="418">
        <v>25936639.5</v>
      </c>
      <c r="AX118" s="419">
        <v>13465424.1</v>
      </c>
      <c r="AY118" s="403">
        <v>158485908</v>
      </c>
      <c r="AZ118" s="404">
        <v>154553257</v>
      </c>
      <c r="BA118" s="405">
        <v>43935973</v>
      </c>
      <c r="BC118" s="144"/>
      <c r="BD118" s="833" t="str">
        <f t="shared" si="56"/>
        <v>No Aplica</v>
      </c>
      <c r="BE118" s="604" t="str">
        <f t="shared" si="57"/>
        <v>No reporta avance en el periodo</v>
      </c>
      <c r="BF118" s="145" t="s">
        <v>1172</v>
      </c>
      <c r="BG118" s="145" t="s">
        <v>91</v>
      </c>
      <c r="BH118" s="145" t="s">
        <v>91</v>
      </c>
      <c r="BI118" s="834" t="str">
        <f t="shared" si="67"/>
        <v>Sin iniciar</v>
      </c>
      <c r="BJ118" s="438">
        <v>25936639</v>
      </c>
      <c r="BK118" s="264">
        <f t="shared" si="61"/>
        <v>19452479.25</v>
      </c>
      <c r="BL118" s="865">
        <v>0</v>
      </c>
      <c r="BM118" s="865">
        <v>0</v>
      </c>
      <c r="BN118" s="865">
        <v>0</v>
      </c>
      <c r="BP118" s="98"/>
      <c r="BQ118" s="240" t="str">
        <f t="shared" si="62"/>
        <v>No Aplica</v>
      </c>
      <c r="BR118" s="241" t="str">
        <f t="shared" si="49"/>
        <v>No reporta avance en el periodo</v>
      </c>
      <c r="BS118" s="243"/>
      <c r="BT118" s="243"/>
      <c r="BU118" s="243"/>
      <c r="BV118" s="80" t="str">
        <f t="shared" si="63"/>
        <v>Sin iniciar</v>
      </c>
      <c r="BW118" s="81"/>
      <c r="BX118" s="81"/>
      <c r="BY118" s="81"/>
      <c r="BZ118" s="81"/>
      <c r="CA118" s="81"/>
    </row>
    <row r="119" spans="2:79" ht="50.25" customHeight="1">
      <c r="B119" s="336" t="s">
        <v>1153</v>
      </c>
      <c r="C119" s="233" t="s">
        <v>1333</v>
      </c>
      <c r="D119" s="391" t="s">
        <v>150</v>
      </c>
      <c r="E119" s="391" t="s">
        <v>277</v>
      </c>
      <c r="F119" s="391" t="s">
        <v>290</v>
      </c>
      <c r="G119" s="864">
        <v>1</v>
      </c>
      <c r="H119" s="490" t="s">
        <v>1334</v>
      </c>
      <c r="I119" s="503" t="s">
        <v>398</v>
      </c>
      <c r="J119" s="503" t="s">
        <v>153</v>
      </c>
      <c r="K119" s="395" t="s">
        <v>1335</v>
      </c>
      <c r="L119" s="395" t="s">
        <v>1336</v>
      </c>
      <c r="M119" s="394">
        <v>45931</v>
      </c>
      <c r="N119" s="249" t="s">
        <v>156</v>
      </c>
      <c r="O119" s="248">
        <v>0</v>
      </c>
      <c r="P119" s="248">
        <v>0</v>
      </c>
      <c r="Q119" s="248">
        <v>0</v>
      </c>
      <c r="R119" s="248">
        <v>1</v>
      </c>
      <c r="S119" s="236" t="s">
        <v>108</v>
      </c>
      <c r="T119" s="239">
        <v>96313092</v>
      </c>
      <c r="U119" s="332" t="s">
        <v>109</v>
      </c>
      <c r="V119" s="308" t="s">
        <v>1274</v>
      </c>
      <c r="W119" s="341">
        <v>158485908</v>
      </c>
      <c r="X119" s="236" t="s">
        <v>138</v>
      </c>
      <c r="Y119" s="236" t="s">
        <v>91</v>
      </c>
      <c r="Z119" s="236" t="s">
        <v>139</v>
      </c>
      <c r="AA119" s="40" t="s">
        <v>91</v>
      </c>
      <c r="AC119" s="99"/>
      <c r="AD119" s="240" t="str">
        <f t="shared" si="68"/>
        <v>No Aplica</v>
      </c>
      <c r="AE119" s="241" t="str">
        <f t="shared" si="58"/>
        <v>No reporta avance en el periodo</v>
      </c>
      <c r="AF119" s="375" t="s">
        <v>1171</v>
      </c>
      <c r="AG119" s="254" t="s">
        <v>91</v>
      </c>
      <c r="AH119" s="254" t="s">
        <v>91</v>
      </c>
      <c r="AI119" s="80" t="str">
        <f t="shared" si="64"/>
        <v>Sin iniciar</v>
      </c>
      <c r="AJ119" s="259">
        <v>96313092</v>
      </c>
      <c r="AK119" s="259">
        <v>24078273</v>
      </c>
      <c r="AL119" s="364">
        <v>158485908</v>
      </c>
      <c r="AM119" s="364">
        <v>109069924</v>
      </c>
      <c r="AN119" s="364">
        <v>5411407.2000000002</v>
      </c>
      <c r="AP119" s="112"/>
      <c r="AQ119" s="77" t="str">
        <f t="shared" si="65"/>
        <v>No Aplica</v>
      </c>
      <c r="AR119" s="78" t="str">
        <f t="shared" si="59"/>
        <v>No reporta avance en el periodo</v>
      </c>
      <c r="AS119" s="114" t="s">
        <v>91</v>
      </c>
      <c r="AT119" s="114" t="s">
        <v>91</v>
      </c>
      <c r="AU119" s="114" t="s">
        <v>91</v>
      </c>
      <c r="AV119" s="80" t="str">
        <f t="shared" si="60"/>
        <v>Sin iniciar</v>
      </c>
      <c r="AW119" s="418">
        <v>96313092</v>
      </c>
      <c r="AX119" s="419">
        <v>48156546</v>
      </c>
      <c r="AY119" s="403">
        <v>158485908</v>
      </c>
      <c r="AZ119" s="404">
        <v>154553257</v>
      </c>
      <c r="BA119" s="405">
        <v>43935973</v>
      </c>
      <c r="BC119" s="144"/>
      <c r="BD119" s="833" t="str">
        <f t="shared" si="56"/>
        <v>No Aplica</v>
      </c>
      <c r="BE119" s="604" t="str">
        <f t="shared" si="57"/>
        <v>No reporta avance en el periodo</v>
      </c>
      <c r="BF119" s="145" t="s">
        <v>1172</v>
      </c>
      <c r="BG119" s="145" t="s">
        <v>91</v>
      </c>
      <c r="BH119" s="145" t="s">
        <v>91</v>
      </c>
      <c r="BI119" s="834" t="str">
        <f t="shared" si="67"/>
        <v>Sin iniciar</v>
      </c>
      <c r="BJ119" s="438">
        <v>96313092</v>
      </c>
      <c r="BK119" s="264">
        <f t="shared" si="61"/>
        <v>72234819</v>
      </c>
      <c r="BL119" s="865">
        <v>0</v>
      </c>
      <c r="BM119" s="865">
        <v>0</v>
      </c>
      <c r="BN119" s="865">
        <v>0</v>
      </c>
      <c r="BP119" s="98"/>
      <c r="BQ119" s="240" t="str">
        <f t="shared" si="62"/>
        <v>No Aplica</v>
      </c>
      <c r="BR119" s="241" t="str">
        <f t="shared" si="49"/>
        <v>No reporta avance en el periodo</v>
      </c>
      <c r="BS119" s="243"/>
      <c r="BT119" s="243"/>
      <c r="BU119" s="243"/>
      <c r="BV119" s="80" t="str">
        <f t="shared" si="63"/>
        <v>Sin iniciar</v>
      </c>
      <c r="BW119" s="81"/>
      <c r="BX119" s="81"/>
      <c r="BY119" s="81"/>
      <c r="BZ119" s="81"/>
      <c r="CA119" s="81"/>
    </row>
    <row r="120" spans="2:79" ht="50.25" customHeight="1">
      <c r="B120" s="336" t="s">
        <v>1153</v>
      </c>
      <c r="C120" s="233" t="s">
        <v>1339</v>
      </c>
      <c r="D120" s="391" t="s">
        <v>150</v>
      </c>
      <c r="E120" s="391" t="s">
        <v>277</v>
      </c>
      <c r="F120" s="391" t="s">
        <v>290</v>
      </c>
      <c r="G120" s="864">
        <v>1</v>
      </c>
      <c r="H120" s="490" t="s">
        <v>1340</v>
      </c>
      <c r="I120" s="503" t="s">
        <v>398</v>
      </c>
      <c r="J120" s="503" t="s">
        <v>153</v>
      </c>
      <c r="K120" s="395" t="s">
        <v>1341</v>
      </c>
      <c r="L120" s="395" t="s">
        <v>1342</v>
      </c>
      <c r="M120" s="394">
        <v>45931</v>
      </c>
      <c r="N120" s="249" t="s">
        <v>156</v>
      </c>
      <c r="O120" s="248">
        <v>0</v>
      </c>
      <c r="P120" s="248">
        <v>0</v>
      </c>
      <c r="Q120" s="248">
        <v>0</v>
      </c>
      <c r="R120" s="248">
        <v>1</v>
      </c>
      <c r="S120" s="236" t="s">
        <v>108</v>
      </c>
      <c r="T120" s="239">
        <v>10305500.844000001</v>
      </c>
      <c r="U120" s="332" t="s">
        <v>109</v>
      </c>
      <c r="V120" s="308" t="s">
        <v>1274</v>
      </c>
      <c r="W120" s="341">
        <v>158485908</v>
      </c>
      <c r="X120" s="236" t="s">
        <v>138</v>
      </c>
      <c r="Y120" s="236" t="s">
        <v>91</v>
      </c>
      <c r="Z120" s="236" t="s">
        <v>139</v>
      </c>
      <c r="AA120" s="40" t="s">
        <v>91</v>
      </c>
      <c r="AC120" s="99"/>
      <c r="AD120" s="240" t="str">
        <f t="shared" si="68"/>
        <v>No Aplica</v>
      </c>
      <c r="AE120" s="241" t="str">
        <f t="shared" si="58"/>
        <v>No reporta avance en el periodo</v>
      </c>
      <c r="AF120" s="375" t="s">
        <v>1171</v>
      </c>
      <c r="AG120" s="254" t="s">
        <v>91</v>
      </c>
      <c r="AH120" s="254" t="s">
        <v>91</v>
      </c>
      <c r="AI120" s="80" t="str">
        <f t="shared" si="64"/>
        <v>Sin iniciar</v>
      </c>
      <c r="AJ120" s="259">
        <v>2576375.21</v>
      </c>
      <c r="AK120" s="259">
        <v>10305500.84</v>
      </c>
      <c r="AL120" s="364">
        <v>158485908</v>
      </c>
      <c r="AM120" s="364">
        <v>109069924</v>
      </c>
      <c r="AN120" s="364">
        <v>5411407.2000000002</v>
      </c>
      <c r="AP120" s="112"/>
      <c r="AQ120" s="77" t="str">
        <f t="shared" si="65"/>
        <v>No Aplica</v>
      </c>
      <c r="AR120" s="78" t="str">
        <f t="shared" si="59"/>
        <v>No reporta avance en el periodo</v>
      </c>
      <c r="AS120" s="114" t="s">
        <v>91</v>
      </c>
      <c r="AT120" s="114" t="s">
        <v>91</v>
      </c>
      <c r="AU120" s="114" t="s">
        <v>91</v>
      </c>
      <c r="AV120" s="80" t="str">
        <f t="shared" si="60"/>
        <v>Sin iniciar</v>
      </c>
      <c r="AW120" s="418">
        <v>9631309.1999999993</v>
      </c>
      <c r="AX120" s="419">
        <v>4815654.5999999996</v>
      </c>
      <c r="AY120" s="403">
        <v>158485908</v>
      </c>
      <c r="AZ120" s="404">
        <v>154553257</v>
      </c>
      <c r="BA120" s="405">
        <v>43935973</v>
      </c>
      <c r="BC120" s="144"/>
      <c r="BD120" s="833" t="str">
        <f t="shared" si="56"/>
        <v>No Aplica</v>
      </c>
      <c r="BE120" s="604" t="str">
        <f t="shared" si="57"/>
        <v>No reporta avance en el periodo</v>
      </c>
      <c r="BF120" s="145" t="s">
        <v>1172</v>
      </c>
      <c r="BG120" s="145" t="s">
        <v>91</v>
      </c>
      <c r="BH120" s="145" t="s">
        <v>91</v>
      </c>
      <c r="BI120" s="834" t="str">
        <f t="shared" si="67"/>
        <v>Sin iniciar</v>
      </c>
      <c r="BJ120" s="438">
        <v>9631309</v>
      </c>
      <c r="BK120" s="264">
        <f t="shared" si="61"/>
        <v>7223481.75</v>
      </c>
      <c r="BL120" s="865">
        <v>0</v>
      </c>
      <c r="BM120" s="865">
        <v>0</v>
      </c>
      <c r="BN120" s="865">
        <v>0</v>
      </c>
      <c r="BP120" s="98"/>
      <c r="BQ120" s="240" t="str">
        <f t="shared" si="62"/>
        <v>No Aplica</v>
      </c>
      <c r="BR120" s="241" t="str">
        <f t="shared" si="49"/>
        <v>No reporta avance en el periodo</v>
      </c>
      <c r="BS120" s="243"/>
      <c r="BT120" s="243"/>
      <c r="BU120" s="243"/>
      <c r="BV120" s="80" t="str">
        <f t="shared" si="63"/>
        <v>Sin iniciar</v>
      </c>
      <c r="BW120" s="81"/>
      <c r="BX120" s="81"/>
      <c r="BY120" s="81"/>
      <c r="BZ120" s="81"/>
      <c r="CA120" s="81"/>
    </row>
    <row r="121" spans="2:79" ht="50.25" customHeight="1">
      <c r="B121" s="336" t="s">
        <v>1153</v>
      </c>
      <c r="C121" s="233" t="s">
        <v>1345</v>
      </c>
      <c r="D121" s="391" t="s">
        <v>150</v>
      </c>
      <c r="E121" s="391" t="s">
        <v>134</v>
      </c>
      <c r="F121" s="391" t="s">
        <v>290</v>
      </c>
      <c r="G121" s="864">
        <v>1</v>
      </c>
      <c r="H121" s="490" t="s">
        <v>1346</v>
      </c>
      <c r="I121" s="503" t="s">
        <v>398</v>
      </c>
      <c r="J121" s="503" t="s">
        <v>153</v>
      </c>
      <c r="K121" s="395" t="s">
        <v>1347</v>
      </c>
      <c r="L121" s="395" t="s">
        <v>1348</v>
      </c>
      <c r="M121" s="394" t="s">
        <v>194</v>
      </c>
      <c r="N121" s="249" t="s">
        <v>1349</v>
      </c>
      <c r="O121" s="248">
        <v>1</v>
      </c>
      <c r="P121" s="248">
        <v>0</v>
      </c>
      <c r="Q121" s="248">
        <v>0</v>
      </c>
      <c r="R121" s="248">
        <v>0</v>
      </c>
      <c r="S121" s="236" t="s">
        <v>108</v>
      </c>
      <c r="T121" s="239">
        <v>91359641.039999992</v>
      </c>
      <c r="U121" s="332" t="s">
        <v>109</v>
      </c>
      <c r="V121" s="308" t="s">
        <v>1274</v>
      </c>
      <c r="W121" s="341">
        <v>158485908</v>
      </c>
      <c r="X121" s="236" t="s">
        <v>138</v>
      </c>
      <c r="Y121" s="236" t="s">
        <v>91</v>
      </c>
      <c r="Z121" s="236" t="s">
        <v>139</v>
      </c>
      <c r="AA121" s="40" t="s">
        <v>91</v>
      </c>
      <c r="AC121" s="99">
        <v>100</v>
      </c>
      <c r="AD121" s="240">
        <f t="shared" si="68"/>
        <v>1</v>
      </c>
      <c r="AE121" s="241" t="str">
        <f t="shared" si="58"/>
        <v>Avance satisfactorio</v>
      </c>
      <c r="AF121" s="375" t="s">
        <v>1350</v>
      </c>
      <c r="AG121" s="375" t="s">
        <v>1351</v>
      </c>
      <c r="AH121" s="167" t="s">
        <v>91</v>
      </c>
      <c r="AI121" s="80" t="str">
        <f t="shared" si="64"/>
        <v>Terminado</v>
      </c>
      <c r="AJ121" s="259">
        <v>55311129.719999999</v>
      </c>
      <c r="AK121" s="259">
        <v>13827782.43</v>
      </c>
      <c r="AL121" s="364">
        <v>158485908</v>
      </c>
      <c r="AM121" s="364">
        <v>109069924</v>
      </c>
      <c r="AN121" s="364">
        <v>5411407.2000000002</v>
      </c>
      <c r="AP121" s="112"/>
      <c r="AQ121" s="77" t="str">
        <f t="shared" si="65"/>
        <v>No Aplica</v>
      </c>
      <c r="AR121" s="78" t="str">
        <f t="shared" si="59"/>
        <v>No reporta avance en el periodo</v>
      </c>
      <c r="AS121" s="114" t="s">
        <v>91</v>
      </c>
      <c r="AT121" s="114" t="s">
        <v>91</v>
      </c>
      <c r="AU121" s="114" t="s">
        <v>91</v>
      </c>
      <c r="AV121" s="80" t="s">
        <v>100</v>
      </c>
      <c r="AW121" s="418">
        <v>55311129.719999999</v>
      </c>
      <c r="AX121" s="419">
        <v>27655564.859999999</v>
      </c>
      <c r="AY121" s="403">
        <v>158485908</v>
      </c>
      <c r="AZ121" s="404">
        <v>154553257</v>
      </c>
      <c r="BA121" s="405">
        <v>43935973</v>
      </c>
      <c r="BC121" s="144"/>
      <c r="BD121" s="833" t="str">
        <f t="shared" si="56"/>
        <v>No Aplica</v>
      </c>
      <c r="BE121" s="604" t="str">
        <f t="shared" si="57"/>
        <v>No reporta avance en el periodo</v>
      </c>
      <c r="BF121" s="145" t="s">
        <v>99</v>
      </c>
      <c r="BG121" s="145" t="s">
        <v>91</v>
      </c>
      <c r="BH121" s="145" t="s">
        <v>91</v>
      </c>
      <c r="BI121" s="834" t="s">
        <v>100</v>
      </c>
      <c r="BJ121" s="438">
        <v>55311129</v>
      </c>
      <c r="BK121" s="264">
        <f t="shared" si="61"/>
        <v>41483346.75</v>
      </c>
      <c r="BL121" s="865">
        <v>0</v>
      </c>
      <c r="BM121" s="865">
        <v>0</v>
      </c>
      <c r="BN121" s="865">
        <v>0</v>
      </c>
      <c r="BP121" s="98"/>
      <c r="BQ121" s="240" t="str">
        <f t="shared" si="62"/>
        <v>No Aplica</v>
      </c>
      <c r="BR121" s="241" t="str">
        <f t="shared" si="49"/>
        <v>No reporta avance en el periodo</v>
      </c>
      <c r="BS121" s="243"/>
      <c r="BT121" s="243"/>
      <c r="BU121" s="243"/>
      <c r="BV121" s="80" t="str">
        <f t="shared" si="63"/>
        <v>Sin iniciar</v>
      </c>
      <c r="BW121" s="81"/>
      <c r="BX121" s="81"/>
      <c r="BY121" s="81"/>
      <c r="BZ121" s="81"/>
      <c r="CA121" s="81"/>
    </row>
    <row r="122" spans="2:79" ht="50.25" customHeight="1">
      <c r="B122" s="336" t="s">
        <v>1153</v>
      </c>
      <c r="C122" s="233" t="s">
        <v>2419</v>
      </c>
      <c r="D122" s="391" t="s">
        <v>150</v>
      </c>
      <c r="E122" s="391" t="s">
        <v>134</v>
      </c>
      <c r="F122" s="391" t="s">
        <v>290</v>
      </c>
      <c r="G122" s="864">
        <v>0</v>
      </c>
      <c r="H122" s="490" t="s">
        <v>1353</v>
      </c>
      <c r="I122" s="503" t="s">
        <v>398</v>
      </c>
      <c r="J122" s="503" t="s">
        <v>153</v>
      </c>
      <c r="K122" s="395" t="s">
        <v>1354</v>
      </c>
      <c r="L122" s="395" t="s">
        <v>1355</v>
      </c>
      <c r="M122" s="394">
        <v>45933</v>
      </c>
      <c r="N122" s="249" t="s">
        <v>156</v>
      </c>
      <c r="O122" s="248">
        <v>0</v>
      </c>
      <c r="P122" s="248">
        <v>0</v>
      </c>
      <c r="Q122" s="248">
        <v>0</v>
      </c>
      <c r="R122" s="248">
        <v>4</v>
      </c>
      <c r="S122" s="236" t="s">
        <v>108</v>
      </c>
      <c r="T122" s="239">
        <v>91359641.039999992</v>
      </c>
      <c r="U122" s="332" t="s">
        <v>109</v>
      </c>
      <c r="V122" s="308" t="s">
        <v>1274</v>
      </c>
      <c r="W122" s="341">
        <v>158485908</v>
      </c>
      <c r="X122" s="236" t="s">
        <v>138</v>
      </c>
      <c r="Y122" s="236" t="s">
        <v>91</v>
      </c>
      <c r="Z122" s="236" t="s">
        <v>139</v>
      </c>
      <c r="AA122" s="40" t="s">
        <v>91</v>
      </c>
      <c r="AC122" s="99"/>
      <c r="AD122" s="240" t="str">
        <f t="shared" si="68"/>
        <v>No Aplica</v>
      </c>
      <c r="AE122" s="241" t="str">
        <f t="shared" si="58"/>
        <v>No reporta avance en el periodo</v>
      </c>
      <c r="AF122" s="375" t="s">
        <v>1171</v>
      </c>
      <c r="AG122" s="254" t="s">
        <v>91</v>
      </c>
      <c r="AH122" s="254" t="s">
        <v>91</v>
      </c>
      <c r="AI122" s="80" t="str">
        <f t="shared" si="64"/>
        <v>Sin iniciar</v>
      </c>
      <c r="AJ122" s="259">
        <v>55311129.719999999</v>
      </c>
      <c r="AK122" s="259">
        <v>13827782.43</v>
      </c>
      <c r="AL122" s="255">
        <v>158485908</v>
      </c>
      <c r="AM122" s="255">
        <v>109069924</v>
      </c>
      <c r="AN122" s="255">
        <v>5411407.2000000002</v>
      </c>
      <c r="AP122" s="112"/>
      <c r="AQ122" s="77" t="str">
        <f t="shared" si="65"/>
        <v>No Aplica</v>
      </c>
      <c r="AR122" s="78" t="str">
        <f t="shared" si="59"/>
        <v>No reporta avance en el periodo</v>
      </c>
      <c r="AS122" s="114" t="s">
        <v>91</v>
      </c>
      <c r="AT122" s="114" t="s">
        <v>91</v>
      </c>
      <c r="AU122" s="114" t="s">
        <v>91</v>
      </c>
      <c r="AV122" s="80" t="str">
        <f t="shared" si="60"/>
        <v>Sin iniciar</v>
      </c>
      <c r="AW122" s="418">
        <v>55311129.719999999</v>
      </c>
      <c r="AX122" s="419">
        <v>27655564.859999999</v>
      </c>
      <c r="AY122" s="403">
        <v>158485908</v>
      </c>
      <c r="AZ122" s="404">
        <v>154553257</v>
      </c>
      <c r="BA122" s="405">
        <v>43935973</v>
      </c>
      <c r="BC122" s="144"/>
      <c r="BD122" s="833" t="str">
        <f t="shared" si="56"/>
        <v>No Aplica</v>
      </c>
      <c r="BE122" s="604" t="str">
        <f t="shared" si="57"/>
        <v>No reporta avance en el periodo</v>
      </c>
      <c r="BF122" s="145" t="s">
        <v>1172</v>
      </c>
      <c r="BG122" s="145" t="s">
        <v>91</v>
      </c>
      <c r="BH122" s="145" t="s">
        <v>91</v>
      </c>
      <c r="BI122" s="834" t="str">
        <f t="shared" ref="BI122:BI123" si="69">IF(BC122&lt;1%,"Sin iniciar",IF(BC122&gt;=T122,"Terminado","En gestión"))</f>
        <v>Sin iniciar</v>
      </c>
      <c r="BJ122" s="438">
        <v>55311129</v>
      </c>
      <c r="BK122" s="264">
        <f t="shared" si="61"/>
        <v>41483346.75</v>
      </c>
      <c r="BL122" s="865">
        <v>0</v>
      </c>
      <c r="BM122" s="865">
        <v>0</v>
      </c>
      <c r="BN122" s="865">
        <v>0</v>
      </c>
      <c r="BP122" s="98"/>
      <c r="BQ122" s="240" t="str">
        <f t="shared" si="62"/>
        <v>No Aplica</v>
      </c>
      <c r="BR122" s="241" t="str">
        <f t="shared" si="49"/>
        <v>No reporta avance en el periodo</v>
      </c>
      <c r="BS122" s="243"/>
      <c r="BT122" s="243"/>
      <c r="BU122" s="243"/>
      <c r="BV122" s="80" t="str">
        <f t="shared" si="63"/>
        <v>Sin iniciar</v>
      </c>
      <c r="BW122" s="81"/>
      <c r="BX122" s="81"/>
      <c r="BY122" s="81"/>
      <c r="BZ122" s="81"/>
      <c r="CA122" s="81"/>
    </row>
    <row r="123" spans="2:79" ht="50.25" customHeight="1">
      <c r="B123" s="336" t="s">
        <v>1153</v>
      </c>
      <c r="C123" s="233" t="s">
        <v>1358</v>
      </c>
      <c r="D123" s="391" t="s">
        <v>2316</v>
      </c>
      <c r="E123" s="391" t="s">
        <v>134</v>
      </c>
      <c r="F123" s="391" t="s">
        <v>290</v>
      </c>
      <c r="G123" s="864">
        <v>1</v>
      </c>
      <c r="H123" s="490" t="s">
        <v>1359</v>
      </c>
      <c r="I123" s="503" t="s">
        <v>398</v>
      </c>
      <c r="J123" s="503" t="s">
        <v>153</v>
      </c>
      <c r="K123" s="395" t="s">
        <v>1360</v>
      </c>
      <c r="L123" s="395" t="s">
        <v>1361</v>
      </c>
      <c r="M123" s="394">
        <v>45931</v>
      </c>
      <c r="N123" s="249" t="s">
        <v>156</v>
      </c>
      <c r="O123" s="248">
        <v>0</v>
      </c>
      <c r="P123" s="248">
        <v>0</v>
      </c>
      <c r="Q123" s="248">
        <v>0</v>
      </c>
      <c r="R123" s="248">
        <v>1</v>
      </c>
      <c r="S123" s="236" t="s">
        <v>108</v>
      </c>
      <c r="T123" s="239">
        <v>3867655.68</v>
      </c>
      <c r="U123" s="332" t="s">
        <v>109</v>
      </c>
      <c r="V123" s="308" t="s">
        <v>1159</v>
      </c>
      <c r="W123" s="341">
        <v>120378523</v>
      </c>
      <c r="X123" s="236" t="s">
        <v>138</v>
      </c>
      <c r="Y123" s="236" t="s">
        <v>91</v>
      </c>
      <c r="Z123" s="236" t="s">
        <v>139</v>
      </c>
      <c r="AA123" s="40" t="s">
        <v>91</v>
      </c>
      <c r="AC123" s="99"/>
      <c r="AD123" s="240" t="str">
        <f t="shared" si="68"/>
        <v>No Aplica</v>
      </c>
      <c r="AE123" s="241" t="str">
        <f t="shared" si="58"/>
        <v>No reporta avance en el periodo</v>
      </c>
      <c r="AF123" s="375" t="s">
        <v>1171</v>
      </c>
      <c r="AG123" s="254" t="s">
        <v>91</v>
      </c>
      <c r="AH123" s="254" t="s">
        <v>91</v>
      </c>
      <c r="AI123" s="80" t="str">
        <f t="shared" si="64"/>
        <v>Sin iniciar</v>
      </c>
      <c r="AJ123" s="259">
        <v>3867655.68</v>
      </c>
      <c r="AK123" s="259">
        <v>966913.92</v>
      </c>
      <c r="AL123" s="159">
        <v>120378523</v>
      </c>
      <c r="AM123" s="159">
        <v>118347699.2</v>
      </c>
      <c r="AN123" s="159">
        <v>11861181.57</v>
      </c>
      <c r="AP123" s="112"/>
      <c r="AQ123" s="77" t="str">
        <f t="shared" si="65"/>
        <v>No Aplica</v>
      </c>
      <c r="AR123" s="78" t="str">
        <f t="shared" si="59"/>
        <v>No reporta avance en el periodo</v>
      </c>
      <c r="AS123" s="114" t="s">
        <v>91</v>
      </c>
      <c r="AT123" s="114" t="s">
        <v>91</v>
      </c>
      <c r="AU123" s="114" t="s">
        <v>91</v>
      </c>
      <c r="AV123" s="80" t="str">
        <f t="shared" si="60"/>
        <v>Sin iniciar</v>
      </c>
      <c r="AW123" s="418">
        <v>3867655.68</v>
      </c>
      <c r="AX123" s="419">
        <v>1933827.84</v>
      </c>
      <c r="AY123" s="403">
        <v>120378523</v>
      </c>
      <c r="AZ123" s="404">
        <v>118316314</v>
      </c>
      <c r="BA123" s="405">
        <v>48868280</v>
      </c>
      <c r="BC123" s="144"/>
      <c r="BD123" s="833" t="str">
        <f t="shared" si="56"/>
        <v>No Aplica</v>
      </c>
      <c r="BE123" s="604" t="str">
        <f t="shared" si="57"/>
        <v>No reporta avance en el periodo</v>
      </c>
      <c r="BF123" s="145" t="s">
        <v>1172</v>
      </c>
      <c r="BG123" s="145" t="s">
        <v>91</v>
      </c>
      <c r="BH123" s="145" t="s">
        <v>91</v>
      </c>
      <c r="BI123" s="834" t="str">
        <f t="shared" si="69"/>
        <v>Sin iniciar</v>
      </c>
      <c r="BJ123" s="438">
        <v>3867655</v>
      </c>
      <c r="BK123" s="264">
        <f t="shared" si="61"/>
        <v>2900741.25</v>
      </c>
      <c r="BL123" s="865">
        <v>0</v>
      </c>
      <c r="BM123" s="865">
        <v>0</v>
      </c>
      <c r="BN123" s="865">
        <v>0</v>
      </c>
      <c r="BP123" s="98"/>
      <c r="BQ123" s="240" t="str">
        <f t="shared" si="62"/>
        <v>No Aplica</v>
      </c>
      <c r="BR123" s="241" t="str">
        <f t="shared" si="49"/>
        <v>No reporta avance en el periodo</v>
      </c>
      <c r="BS123" s="243"/>
      <c r="BT123" s="243"/>
      <c r="BU123" s="243"/>
      <c r="BV123" s="80" t="str">
        <f t="shared" si="63"/>
        <v>Sin iniciar</v>
      </c>
      <c r="BW123" s="81"/>
      <c r="BX123" s="81"/>
      <c r="BY123" s="81"/>
      <c r="BZ123" s="81"/>
      <c r="CA123" s="81"/>
    </row>
    <row r="124" spans="2:79" ht="50.25" customHeight="1">
      <c r="B124" s="58" t="s">
        <v>1364</v>
      </c>
      <c r="C124" s="277" t="s">
        <v>1365</v>
      </c>
      <c r="D124" s="59" t="s">
        <v>2316</v>
      </c>
      <c r="E124" s="59" t="s">
        <v>277</v>
      </c>
      <c r="F124" s="59" t="s">
        <v>290</v>
      </c>
      <c r="G124" s="866">
        <v>1</v>
      </c>
      <c r="H124" s="488" t="s">
        <v>1366</v>
      </c>
      <c r="I124" s="497" t="s">
        <v>85</v>
      </c>
      <c r="J124" s="497" t="s">
        <v>153</v>
      </c>
      <c r="K124" s="39" t="s">
        <v>1367</v>
      </c>
      <c r="L124" s="39" t="s">
        <v>1368</v>
      </c>
      <c r="M124" s="44">
        <v>45750</v>
      </c>
      <c r="N124" s="279" t="s">
        <v>683</v>
      </c>
      <c r="O124" s="280">
        <v>0</v>
      </c>
      <c r="P124" s="281">
        <v>1</v>
      </c>
      <c r="Q124" s="281">
        <v>0</v>
      </c>
      <c r="R124" s="281">
        <v>0</v>
      </c>
      <c r="S124" s="278" t="s">
        <v>91</v>
      </c>
      <c r="T124" s="259" t="s">
        <v>91</v>
      </c>
      <c r="U124" s="338" t="s">
        <v>1369</v>
      </c>
      <c r="V124" s="308" t="s">
        <v>1370</v>
      </c>
      <c r="W124" s="341">
        <v>69420000</v>
      </c>
      <c r="X124" s="236" t="s">
        <v>138</v>
      </c>
      <c r="Y124" s="236" t="s">
        <v>91</v>
      </c>
      <c r="Z124" s="236" t="s">
        <v>139</v>
      </c>
      <c r="AA124" s="40" t="s">
        <v>91</v>
      </c>
      <c r="AB124" s="46"/>
      <c r="AC124" s="113"/>
      <c r="AD124" s="240" t="str">
        <f t="shared" si="68"/>
        <v>No Aplica</v>
      </c>
      <c r="AE124" s="241" t="str">
        <f t="shared" ref="AE124:AE153" si="70">IF(ISTEXT(AD124),"No reporta avance en el periodo",IF(AD124&lt;=69%,"Avance insuficiente",IF(AD124&gt;95%,"Avance satisfactorio",IF(AD124&gt;70%,"Avance suficiente",IF(AD124&lt;94%,"Avance suficiente",0)))))</f>
        <v>No reporta avance en el periodo</v>
      </c>
      <c r="AF124" s="145" t="s">
        <v>315</v>
      </c>
      <c r="AG124" s="242" t="s">
        <v>91</v>
      </c>
      <c r="AH124" s="242" t="s">
        <v>91</v>
      </c>
      <c r="AI124" s="80" t="str">
        <f t="shared" si="64"/>
        <v>Sin iniciar</v>
      </c>
      <c r="AJ124" s="259">
        <v>0</v>
      </c>
      <c r="AK124" s="259">
        <v>0</v>
      </c>
      <c r="AL124" s="345">
        <v>69420000</v>
      </c>
      <c r="AM124" s="345">
        <v>69420000</v>
      </c>
      <c r="AN124" s="345">
        <v>5040334</v>
      </c>
      <c r="AO124" s="46"/>
      <c r="AP124" s="99">
        <v>1</v>
      </c>
      <c r="AQ124" s="77">
        <f>+IF(P124=0,"No Aplica",IF(AP124/P124&gt;=100%,100%,AC124/P124))</f>
        <v>1</v>
      </c>
      <c r="AR124" s="78" t="str">
        <f>IF(ISTEXT(AQ124),"No reporta avance en el periodo",IF(AQ124&lt;=69%,"Avance insuficiente",IF(AQ124&gt;95%,"Avance satisfactorio",IF(AQ124&gt;70%,"Avance suficiente",IF(AQ124&lt;94%,"Avance suficiente",0)))))</f>
        <v>Avance satisfactorio</v>
      </c>
      <c r="AS124" s="79" t="s">
        <v>1371</v>
      </c>
      <c r="AT124" s="79" t="s">
        <v>1372</v>
      </c>
      <c r="AU124" s="79" t="s">
        <v>91</v>
      </c>
      <c r="AV124" s="80" t="str">
        <f t="shared" ref="AV124:AV146" si="71">IF(AP124&lt;1%,"Sin iniciar",IF(AP124&gt;=G124,"Terminado","En gestión"))</f>
        <v>Terminado</v>
      </c>
      <c r="AW124" s="330">
        <v>218595500</v>
      </c>
      <c r="AX124" s="330">
        <v>36432583</v>
      </c>
      <c r="AY124" s="403">
        <v>69420000</v>
      </c>
      <c r="AZ124" s="404">
        <v>69420000</v>
      </c>
      <c r="BA124" s="405">
        <v>25866334</v>
      </c>
      <c r="BB124" s="46"/>
      <c r="BC124" s="144"/>
      <c r="BD124" s="833" t="str">
        <f t="shared" si="56"/>
        <v>No Aplica</v>
      </c>
      <c r="BE124" s="604" t="str">
        <f t="shared" si="57"/>
        <v>No reporta avance en el periodo</v>
      </c>
      <c r="BF124" s="145" t="s">
        <v>318</v>
      </c>
      <c r="BG124" s="145" t="s">
        <v>91</v>
      </c>
      <c r="BH124" s="145" t="s">
        <v>91</v>
      </c>
      <c r="BI124" s="834" t="str">
        <f>IF(AV124="Terminado","Terminado",IF(BC124&gt;=G124,"Terminado","En Gestión"))</f>
        <v>Terminado</v>
      </c>
      <c r="BJ124" s="330">
        <v>218595500</v>
      </c>
      <c r="BK124" s="330">
        <v>36432583</v>
      </c>
      <c r="BL124" s="865">
        <v>0</v>
      </c>
      <c r="BM124" s="865">
        <v>0</v>
      </c>
      <c r="BN124" s="865">
        <v>0</v>
      </c>
      <c r="BO124" s="46"/>
      <c r="BP124" s="98"/>
      <c r="BQ124" s="240" t="str">
        <f t="shared" si="62"/>
        <v>No Aplica</v>
      </c>
      <c r="BR124" s="241" t="str">
        <f t="shared" ref="BR124:BR152" si="72">IF(ISTEXT(BQ124),"No reporta avance en el periodo",IF(BQ124&lt;=69%,"Avance insuficiente",IF(BQ124&gt;95%,"Avance satisfactorio",IF(BQ124&gt;70%,"Avance suficiente",IF(BQ124&lt;94%,"Avance suficiente",0)))))</f>
        <v>No reporta avance en el periodo</v>
      </c>
      <c r="BS124" s="243"/>
      <c r="BT124" s="243"/>
      <c r="BU124" s="243"/>
      <c r="BV124" s="80" t="str">
        <f t="shared" si="63"/>
        <v>Sin iniciar</v>
      </c>
      <c r="BW124" s="81"/>
      <c r="BX124" s="81"/>
      <c r="BY124" s="81"/>
      <c r="BZ124" s="81"/>
      <c r="CA124" s="81"/>
    </row>
    <row r="125" spans="2:79" ht="50.25" customHeight="1">
      <c r="B125" s="58" t="s">
        <v>1364</v>
      </c>
      <c r="C125" s="277" t="s">
        <v>1374</v>
      </c>
      <c r="D125" s="59" t="s">
        <v>2316</v>
      </c>
      <c r="E125" s="59" t="s">
        <v>277</v>
      </c>
      <c r="F125" s="59" t="s">
        <v>256</v>
      </c>
      <c r="G125" s="441">
        <v>0.5</v>
      </c>
      <c r="H125" s="488" t="s">
        <v>1375</v>
      </c>
      <c r="I125" s="497" t="s">
        <v>85</v>
      </c>
      <c r="J125" s="497" t="s">
        <v>86</v>
      </c>
      <c r="K125" s="39" t="s">
        <v>1376</v>
      </c>
      <c r="L125" s="39" t="s">
        <v>1377</v>
      </c>
      <c r="M125" s="44">
        <v>45750</v>
      </c>
      <c r="N125" s="279">
        <v>45838</v>
      </c>
      <c r="O125" s="441">
        <v>0</v>
      </c>
      <c r="P125" s="441">
        <v>0.5</v>
      </c>
      <c r="Q125" s="441">
        <v>0</v>
      </c>
      <c r="R125" s="441">
        <v>0</v>
      </c>
      <c r="S125" s="278" t="s">
        <v>91</v>
      </c>
      <c r="T125" s="259" t="s">
        <v>91</v>
      </c>
      <c r="U125" s="338" t="s">
        <v>1369</v>
      </c>
      <c r="V125" s="308" t="s">
        <v>1373</v>
      </c>
      <c r="W125" s="341">
        <v>221629700</v>
      </c>
      <c r="X125" s="236" t="s">
        <v>138</v>
      </c>
      <c r="Y125" s="236" t="s">
        <v>91</v>
      </c>
      <c r="Z125" s="236" t="s">
        <v>139</v>
      </c>
      <c r="AA125" s="40" t="s">
        <v>91</v>
      </c>
      <c r="AB125" s="46"/>
      <c r="AC125" s="112"/>
      <c r="AD125" s="240" t="str">
        <f t="shared" si="68"/>
        <v>No Aplica</v>
      </c>
      <c r="AE125" s="241" t="str">
        <f t="shared" si="70"/>
        <v>No reporta avance en el periodo</v>
      </c>
      <c r="AF125" s="145" t="s">
        <v>315</v>
      </c>
      <c r="AG125" s="242" t="s">
        <v>91</v>
      </c>
      <c r="AH125" s="242" t="s">
        <v>91</v>
      </c>
      <c r="AI125" s="80" t="str">
        <f t="shared" si="64"/>
        <v>Sin iniciar</v>
      </c>
      <c r="AJ125" s="259">
        <v>0</v>
      </c>
      <c r="AK125" s="259">
        <v>0</v>
      </c>
      <c r="AL125" s="345">
        <v>221629700</v>
      </c>
      <c r="AM125" s="345">
        <v>186714620</v>
      </c>
      <c r="AN125" s="345">
        <v>18160453</v>
      </c>
      <c r="AO125" s="46"/>
      <c r="AP125" s="219">
        <v>0.25</v>
      </c>
      <c r="AQ125" s="77">
        <f>+IF(P125=0,"No Aplica",IF(AP125/P125&gt;=100%,100%,AP125/P125))</f>
        <v>0.5</v>
      </c>
      <c r="AR125" s="78" t="str">
        <f t="shared" ref="AR125:AR152" si="73">IF(ISTEXT(AQ125),"No reporta avance en el periodo",IF(AQ125&lt;=69%,"Avance insuficiente",IF(AQ125&gt;95%,"Avance satisfactorio",IF(AQ125&gt;70%,"Avance suficiente",IF(AQ125&lt;94%,"Avance suficiente",0)))))</f>
        <v>Avance insuficiente</v>
      </c>
      <c r="AS125" s="79" t="s">
        <v>1378</v>
      </c>
      <c r="AT125" s="79" t="s">
        <v>1379</v>
      </c>
      <c r="AU125" s="79" t="s">
        <v>1380</v>
      </c>
      <c r="AV125" s="80" t="s">
        <v>98</v>
      </c>
      <c r="AW125" s="330">
        <v>36805500</v>
      </c>
      <c r="AX125" s="330">
        <v>6134250</v>
      </c>
      <c r="AY125" s="403">
        <v>221629700</v>
      </c>
      <c r="AZ125" s="404">
        <v>186477558</v>
      </c>
      <c r="BA125" s="405">
        <v>72987111</v>
      </c>
      <c r="BB125" s="46"/>
      <c r="BC125" s="144">
        <v>0.4</v>
      </c>
      <c r="BD125" s="833">
        <v>0.8</v>
      </c>
      <c r="BE125" s="604" t="str">
        <f t="shared" si="57"/>
        <v>Avance suficiente</v>
      </c>
      <c r="BF125" s="616" t="s">
        <v>1381</v>
      </c>
      <c r="BG125" s="145" t="s">
        <v>1382</v>
      </c>
      <c r="BH125" s="671" t="s">
        <v>1383</v>
      </c>
      <c r="BI125" s="834" t="str">
        <f t="shared" ref="BI125" si="74">IF(BC125&lt;1%,"Sin iniciar",IF(BC125&gt;=G125,"Terminado","En gestión"))</f>
        <v>En gestión</v>
      </c>
      <c r="BJ125" s="330">
        <v>11823977</v>
      </c>
      <c r="BK125" s="264">
        <v>8867982.5999999996</v>
      </c>
      <c r="BL125" s="212"/>
      <c r="BM125" s="212"/>
      <c r="BN125" s="254"/>
      <c r="BO125" s="46"/>
      <c r="BP125" s="98"/>
      <c r="BQ125" s="240" t="e">
        <f t="shared" si="62"/>
        <v>#DIV/0!</v>
      </c>
      <c r="BR125" s="241" t="e">
        <f t="shared" si="72"/>
        <v>#DIV/0!</v>
      </c>
      <c r="BS125" s="243"/>
      <c r="BT125" s="243"/>
      <c r="BU125" s="243"/>
      <c r="BV125" s="80" t="str">
        <f t="shared" si="63"/>
        <v>En gestión</v>
      </c>
      <c r="BW125" s="81"/>
      <c r="BX125" s="81"/>
      <c r="BY125" s="81"/>
      <c r="BZ125" s="81"/>
      <c r="CA125" s="81"/>
    </row>
    <row r="126" spans="2:79" ht="50.25" customHeight="1">
      <c r="B126" s="58" t="s">
        <v>1364</v>
      </c>
      <c r="C126" s="277" t="s">
        <v>1386</v>
      </c>
      <c r="D126" s="59" t="s">
        <v>2316</v>
      </c>
      <c r="E126" s="59" t="s">
        <v>277</v>
      </c>
      <c r="F126" s="59" t="s">
        <v>290</v>
      </c>
      <c r="G126" s="866">
        <v>1</v>
      </c>
      <c r="H126" s="488" t="s">
        <v>1387</v>
      </c>
      <c r="I126" s="497" t="s">
        <v>85</v>
      </c>
      <c r="J126" s="497" t="s">
        <v>153</v>
      </c>
      <c r="K126" s="39" t="s">
        <v>1388</v>
      </c>
      <c r="L126" s="39" t="s">
        <v>1389</v>
      </c>
      <c r="M126" s="44">
        <v>45933</v>
      </c>
      <c r="N126" s="279" t="s">
        <v>156</v>
      </c>
      <c r="O126" s="281">
        <v>0</v>
      </c>
      <c r="P126" s="281">
        <v>0</v>
      </c>
      <c r="Q126" s="281">
        <v>0</v>
      </c>
      <c r="R126" s="281">
        <v>1</v>
      </c>
      <c r="S126" s="278" t="s">
        <v>91</v>
      </c>
      <c r="T126" s="259" t="s">
        <v>91</v>
      </c>
      <c r="U126" s="338" t="s">
        <v>1369</v>
      </c>
      <c r="V126" s="308" t="s">
        <v>1370</v>
      </c>
      <c r="W126" s="341">
        <v>69420000</v>
      </c>
      <c r="X126" s="236" t="s">
        <v>138</v>
      </c>
      <c r="Y126" s="236" t="s">
        <v>91</v>
      </c>
      <c r="Z126" s="236" t="s">
        <v>139</v>
      </c>
      <c r="AA126" s="40" t="s">
        <v>91</v>
      </c>
      <c r="AB126" s="46"/>
      <c r="AC126" s="113"/>
      <c r="AD126" s="240" t="str">
        <f t="shared" si="68"/>
        <v>No Aplica</v>
      </c>
      <c r="AE126" s="241" t="str">
        <f t="shared" si="70"/>
        <v>No reporta avance en el periodo</v>
      </c>
      <c r="AF126" s="145" t="s">
        <v>1171</v>
      </c>
      <c r="AG126" s="242" t="s">
        <v>91</v>
      </c>
      <c r="AH126" s="242" t="s">
        <v>91</v>
      </c>
      <c r="AI126" s="80" t="str">
        <f t="shared" si="64"/>
        <v>Sin iniciar</v>
      </c>
      <c r="AJ126" s="259">
        <v>0</v>
      </c>
      <c r="AK126" s="259">
        <v>0</v>
      </c>
      <c r="AL126" s="345">
        <v>69420000</v>
      </c>
      <c r="AM126" s="345">
        <v>69420000</v>
      </c>
      <c r="AN126" s="345">
        <v>5040334</v>
      </c>
      <c r="AO126" s="46"/>
      <c r="AP126" s="99"/>
      <c r="AQ126" s="77" t="str">
        <f t="shared" ref="AQ126:AQ141" si="75">+IF(P126=0,"No Aplica",IF(AP126/P126&gt;=100%,100%,AC126/P126))</f>
        <v>No Aplica</v>
      </c>
      <c r="AR126" s="78" t="str">
        <f t="shared" si="73"/>
        <v>No reporta avance en el periodo</v>
      </c>
      <c r="AS126" s="79" t="s">
        <v>552</v>
      </c>
      <c r="AT126" s="79" t="s">
        <v>91</v>
      </c>
      <c r="AU126" s="79" t="s">
        <v>91</v>
      </c>
      <c r="AV126" s="80" t="str">
        <f t="shared" si="71"/>
        <v>Sin iniciar</v>
      </c>
      <c r="AW126" s="421">
        <v>57050000</v>
      </c>
      <c r="AX126" s="421">
        <v>9508333.3300000001</v>
      </c>
      <c r="AY126" s="403">
        <v>69420000</v>
      </c>
      <c r="AZ126" s="404">
        <v>69420000</v>
      </c>
      <c r="BA126" s="405">
        <v>25866334</v>
      </c>
      <c r="BB126" s="46"/>
      <c r="BC126" s="144"/>
      <c r="BD126" s="833" t="str">
        <f t="shared" si="56"/>
        <v>No Aplica</v>
      </c>
      <c r="BE126" s="604" t="str">
        <f t="shared" si="57"/>
        <v>No reporta avance en el periodo</v>
      </c>
      <c r="BF126" s="375" t="s">
        <v>1171</v>
      </c>
      <c r="BG126" s="375" t="s">
        <v>91</v>
      </c>
      <c r="BH126" s="375" t="s">
        <v>91</v>
      </c>
      <c r="BI126" s="834" t="str">
        <f>IF(BC126&lt;1%,"Sin iniciar",IF(BC126&gt;=T126,"Terminado","En gestión"))</f>
        <v>Sin iniciar</v>
      </c>
      <c r="BJ126" s="330">
        <v>0</v>
      </c>
      <c r="BK126" s="433">
        <v>0</v>
      </c>
      <c r="BL126" s="865">
        <v>0</v>
      </c>
      <c r="BM126" s="865">
        <v>0</v>
      </c>
      <c r="BN126" s="865">
        <v>0</v>
      </c>
      <c r="BO126" s="46"/>
      <c r="BP126" s="98"/>
      <c r="BQ126" s="240" t="str">
        <f t="shared" si="62"/>
        <v>No Aplica</v>
      </c>
      <c r="BR126" s="241" t="str">
        <f t="shared" si="72"/>
        <v>No reporta avance en el periodo</v>
      </c>
      <c r="BS126" s="243"/>
      <c r="BT126" s="243"/>
      <c r="BU126" s="243"/>
      <c r="BV126" s="80" t="str">
        <f t="shared" si="63"/>
        <v>Sin iniciar</v>
      </c>
      <c r="BW126" s="81"/>
      <c r="BX126" s="81"/>
      <c r="BY126" s="81"/>
      <c r="BZ126" s="81"/>
      <c r="CA126" s="81"/>
    </row>
    <row r="127" spans="2:79" ht="50.25" customHeight="1">
      <c r="B127" s="58" t="s">
        <v>1364</v>
      </c>
      <c r="C127" s="277" t="s">
        <v>1393</v>
      </c>
      <c r="D127" s="59" t="s">
        <v>2316</v>
      </c>
      <c r="E127" s="59" t="s">
        <v>1394</v>
      </c>
      <c r="F127" s="59" t="s">
        <v>1321</v>
      </c>
      <c r="G127" s="281" t="s">
        <v>1398</v>
      </c>
      <c r="H127" s="488" t="s">
        <v>1395</v>
      </c>
      <c r="I127" s="497" t="s">
        <v>85</v>
      </c>
      <c r="J127" s="497" t="s">
        <v>86</v>
      </c>
      <c r="K127" s="39" t="s">
        <v>1396</v>
      </c>
      <c r="L127" s="39" t="s">
        <v>1397</v>
      </c>
      <c r="M127" s="44">
        <v>45748</v>
      </c>
      <c r="N127" s="279" t="s">
        <v>156</v>
      </c>
      <c r="O127" s="282">
        <v>0</v>
      </c>
      <c r="P127" s="283">
        <v>0.33</v>
      </c>
      <c r="Q127" s="283">
        <v>0.66</v>
      </c>
      <c r="R127" s="281" t="s">
        <v>1398</v>
      </c>
      <c r="S127" s="278" t="s">
        <v>108</v>
      </c>
      <c r="T127" s="259">
        <v>36117409.5</v>
      </c>
      <c r="U127" s="338" t="s">
        <v>1369</v>
      </c>
      <c r="V127" s="308" t="s">
        <v>1373</v>
      </c>
      <c r="W127" s="341">
        <v>221629700</v>
      </c>
      <c r="X127" s="236" t="s">
        <v>138</v>
      </c>
      <c r="Y127" s="236" t="s">
        <v>91</v>
      </c>
      <c r="Z127" s="236" t="s">
        <v>139</v>
      </c>
      <c r="AA127" s="40" t="s">
        <v>94</v>
      </c>
      <c r="AB127" s="46"/>
      <c r="AC127" s="112"/>
      <c r="AD127" s="240" t="str">
        <f t="shared" si="68"/>
        <v>No Aplica</v>
      </c>
      <c r="AE127" s="241" t="str">
        <f t="shared" si="70"/>
        <v>No reporta avance en el periodo</v>
      </c>
      <c r="AF127" s="145" t="s">
        <v>315</v>
      </c>
      <c r="AG127" s="242" t="s">
        <v>91</v>
      </c>
      <c r="AH127" s="242" t="s">
        <v>91</v>
      </c>
      <c r="AI127" s="80" t="str">
        <f t="shared" si="64"/>
        <v>Sin iniciar</v>
      </c>
      <c r="AJ127" s="259">
        <v>0</v>
      </c>
      <c r="AK127" s="259">
        <v>0</v>
      </c>
      <c r="AL127" s="345">
        <v>221629700</v>
      </c>
      <c r="AM127" s="345">
        <v>186714620</v>
      </c>
      <c r="AN127" s="345">
        <v>18160453</v>
      </c>
      <c r="AO127" s="46"/>
      <c r="AP127" s="98">
        <v>0.33</v>
      </c>
      <c r="AQ127" s="77">
        <f t="shared" si="75"/>
        <v>1</v>
      </c>
      <c r="AR127" s="78" t="str">
        <f t="shared" si="73"/>
        <v>Avance satisfactorio</v>
      </c>
      <c r="AS127" s="79" t="s">
        <v>1399</v>
      </c>
      <c r="AT127" s="79" t="s">
        <v>1400</v>
      </c>
      <c r="AU127" s="79" t="s">
        <v>91</v>
      </c>
      <c r="AV127" s="80" t="s">
        <v>98</v>
      </c>
      <c r="AW127" s="421">
        <v>65432000</v>
      </c>
      <c r="AX127" s="421">
        <v>10905333.33</v>
      </c>
      <c r="AY127" s="403">
        <v>221629700</v>
      </c>
      <c r="AZ127" s="404">
        <v>186477558</v>
      </c>
      <c r="BA127" s="405">
        <v>72987111</v>
      </c>
      <c r="BB127" s="46"/>
      <c r="BC127" s="723">
        <v>0.66</v>
      </c>
      <c r="BD127" s="833">
        <f t="shared" si="56"/>
        <v>1</v>
      </c>
      <c r="BE127" s="604" t="str">
        <f t="shared" si="57"/>
        <v>Avance satisfactorio</v>
      </c>
      <c r="BF127" s="724" t="s">
        <v>1401</v>
      </c>
      <c r="BG127" s="145" t="s">
        <v>1402</v>
      </c>
      <c r="BH127" s="375" t="s">
        <v>91</v>
      </c>
      <c r="BI127" s="834" t="str">
        <f t="shared" ref="BI127:BI129" si="76">IF(BC127&lt;1%,"Sin iniciar",IF(BC127&gt;=G127,"Terminado","En gestión"))</f>
        <v>En gestión</v>
      </c>
      <c r="BJ127" s="330">
        <v>15553345</v>
      </c>
      <c r="BK127" s="264">
        <v>11665008.9</v>
      </c>
      <c r="BL127" s="212"/>
      <c r="BM127" s="212"/>
      <c r="BN127" s="254"/>
      <c r="BO127" s="46"/>
      <c r="BP127" s="98"/>
      <c r="BQ127" s="240">
        <f t="shared" si="62"/>
        <v>0</v>
      </c>
      <c r="BR127" s="241" t="str">
        <f t="shared" si="72"/>
        <v>Avance insuficiente</v>
      </c>
      <c r="BS127" s="243"/>
      <c r="BT127" s="243"/>
      <c r="BU127" s="243"/>
      <c r="BV127" s="80" t="str">
        <f t="shared" si="63"/>
        <v>En gestión</v>
      </c>
      <c r="BW127" s="81"/>
      <c r="BX127" s="81"/>
      <c r="BY127" s="81"/>
      <c r="BZ127" s="81"/>
      <c r="CA127" s="81"/>
    </row>
    <row r="128" spans="2:79" ht="50.25" customHeight="1">
      <c r="B128" s="58" t="s">
        <v>1364</v>
      </c>
      <c r="C128" s="277" t="s">
        <v>1405</v>
      </c>
      <c r="D128" s="59" t="s">
        <v>2316</v>
      </c>
      <c r="E128" s="59" t="s">
        <v>1406</v>
      </c>
      <c r="F128" s="59" t="s">
        <v>1321</v>
      </c>
      <c r="G128" s="281" t="s">
        <v>1398</v>
      </c>
      <c r="H128" s="488" t="s">
        <v>1407</v>
      </c>
      <c r="I128" s="497" t="s">
        <v>85</v>
      </c>
      <c r="J128" s="497" t="s">
        <v>86</v>
      </c>
      <c r="K128" s="39" t="s">
        <v>1408</v>
      </c>
      <c r="L128" s="39" t="s">
        <v>1409</v>
      </c>
      <c r="M128" s="44">
        <v>45748</v>
      </c>
      <c r="N128" s="279" t="s">
        <v>156</v>
      </c>
      <c r="O128" s="283">
        <v>0</v>
      </c>
      <c r="P128" s="283">
        <v>1</v>
      </c>
      <c r="Q128" s="283">
        <v>1</v>
      </c>
      <c r="R128" s="283">
        <v>1</v>
      </c>
      <c r="S128" s="278" t="s">
        <v>108</v>
      </c>
      <c r="T128" s="259">
        <v>7223481.9000000004</v>
      </c>
      <c r="U128" s="40" t="s">
        <v>91</v>
      </c>
      <c r="V128" s="308" t="s">
        <v>91</v>
      </c>
      <c r="W128" s="341" t="s">
        <v>2420</v>
      </c>
      <c r="X128" s="236" t="s">
        <v>138</v>
      </c>
      <c r="Y128" s="236" t="s">
        <v>91</v>
      </c>
      <c r="Z128" s="236" t="s">
        <v>139</v>
      </c>
      <c r="AA128" s="40" t="s">
        <v>1410</v>
      </c>
      <c r="AB128" s="46"/>
      <c r="AC128" s="112"/>
      <c r="AD128" s="240" t="str">
        <f t="shared" si="68"/>
        <v>No Aplica</v>
      </c>
      <c r="AE128" s="241" t="str">
        <f t="shared" si="70"/>
        <v>No reporta avance en el periodo</v>
      </c>
      <c r="AF128" s="145" t="s">
        <v>315</v>
      </c>
      <c r="AG128" s="242" t="s">
        <v>91</v>
      </c>
      <c r="AH128" s="242" t="s">
        <v>91</v>
      </c>
      <c r="AI128" s="80" t="str">
        <f t="shared" si="64"/>
        <v>Sin iniciar</v>
      </c>
      <c r="AJ128" s="259">
        <v>0</v>
      </c>
      <c r="AK128" s="259">
        <v>0</v>
      </c>
      <c r="AL128" s="259">
        <v>0</v>
      </c>
      <c r="AM128" s="259">
        <v>0</v>
      </c>
      <c r="AN128" s="259">
        <v>0</v>
      </c>
      <c r="AO128" s="46"/>
      <c r="AP128" s="98">
        <v>1</v>
      </c>
      <c r="AQ128" s="77">
        <f t="shared" si="75"/>
        <v>1</v>
      </c>
      <c r="AR128" s="78" t="str">
        <f t="shared" si="73"/>
        <v>Avance satisfactorio</v>
      </c>
      <c r="AS128" s="79" t="s">
        <v>1411</v>
      </c>
      <c r="AT128" s="79" t="s">
        <v>1412</v>
      </c>
      <c r="AU128" s="79" t="s">
        <v>91</v>
      </c>
      <c r="AV128" s="80" t="s">
        <v>98</v>
      </c>
      <c r="AW128" s="259">
        <v>7223481.9000000004</v>
      </c>
      <c r="AX128" s="259">
        <f>7223481.9/2</f>
        <v>3611740.95</v>
      </c>
      <c r="AY128" s="330">
        <v>0</v>
      </c>
      <c r="AZ128" s="330">
        <v>0</v>
      </c>
      <c r="BA128" s="330">
        <v>0</v>
      </c>
      <c r="BB128" s="46"/>
      <c r="BC128" s="723">
        <v>1</v>
      </c>
      <c r="BD128" s="833">
        <v>1</v>
      </c>
      <c r="BE128" s="604" t="str">
        <f t="shared" si="57"/>
        <v>Avance satisfactorio</v>
      </c>
      <c r="BF128" s="728" t="s">
        <v>1413</v>
      </c>
      <c r="BG128" s="145" t="s">
        <v>1414</v>
      </c>
      <c r="BH128" s="375" t="s">
        <v>91</v>
      </c>
      <c r="BI128" s="834" t="str">
        <f t="shared" si="76"/>
        <v>En gestión</v>
      </c>
      <c r="BJ128" s="330">
        <v>31049672</v>
      </c>
      <c r="BK128" s="264">
        <v>23287254.300000001</v>
      </c>
      <c r="BL128" s="212"/>
      <c r="BM128" s="212"/>
      <c r="BN128" s="254"/>
      <c r="BO128" s="46"/>
      <c r="BP128" s="98"/>
      <c r="BQ128" s="240">
        <f t="shared" si="62"/>
        <v>0</v>
      </c>
      <c r="BR128" s="241" t="str">
        <f t="shared" si="72"/>
        <v>Avance insuficiente</v>
      </c>
      <c r="BS128" s="243"/>
      <c r="BT128" s="243"/>
      <c r="BU128" s="243"/>
      <c r="BV128" s="80" t="str">
        <f t="shared" si="63"/>
        <v>En gestión</v>
      </c>
      <c r="BW128" s="81"/>
      <c r="BX128" s="81"/>
      <c r="BY128" s="81"/>
      <c r="BZ128" s="81"/>
      <c r="CA128" s="81"/>
    </row>
    <row r="129" spans="2:79" ht="50.25" customHeight="1">
      <c r="B129" s="58" t="s">
        <v>1364</v>
      </c>
      <c r="C129" s="277" t="s">
        <v>1416</v>
      </c>
      <c r="D129" s="59" t="s">
        <v>2316</v>
      </c>
      <c r="E129" s="59" t="s">
        <v>1406</v>
      </c>
      <c r="F129" s="59" t="s">
        <v>256</v>
      </c>
      <c r="G129" s="283">
        <v>0.27</v>
      </c>
      <c r="H129" s="488" t="s">
        <v>1417</v>
      </c>
      <c r="I129" s="497" t="s">
        <v>85</v>
      </c>
      <c r="J129" s="497" t="s">
        <v>86</v>
      </c>
      <c r="K129" s="39" t="s">
        <v>1418</v>
      </c>
      <c r="L129" s="39" t="s">
        <v>1419</v>
      </c>
      <c r="M129" s="44" t="s">
        <v>559</v>
      </c>
      <c r="N129" s="279" t="s">
        <v>156</v>
      </c>
      <c r="O129" s="283">
        <v>0.05</v>
      </c>
      <c r="P129" s="283">
        <v>0.19</v>
      </c>
      <c r="Q129" s="283">
        <v>0.24</v>
      </c>
      <c r="R129" s="283">
        <v>0.27</v>
      </c>
      <c r="S129" s="278" t="s">
        <v>108</v>
      </c>
      <c r="T129" s="259">
        <v>128332089.15000001</v>
      </c>
      <c r="U129" s="338" t="s">
        <v>1369</v>
      </c>
      <c r="V129" s="308" t="s">
        <v>1385</v>
      </c>
      <c r="W129" s="341">
        <v>593234712</v>
      </c>
      <c r="X129" s="236" t="s">
        <v>138</v>
      </c>
      <c r="Y129" s="236" t="s">
        <v>91</v>
      </c>
      <c r="Z129" s="236" t="s">
        <v>139</v>
      </c>
      <c r="AA129" s="40" t="s">
        <v>1410</v>
      </c>
      <c r="AB129" s="46"/>
      <c r="AC129" s="112">
        <v>0.05</v>
      </c>
      <c r="AD129" s="240">
        <f t="shared" si="68"/>
        <v>1</v>
      </c>
      <c r="AE129" s="241" t="str">
        <f t="shared" si="70"/>
        <v>Avance satisfactorio</v>
      </c>
      <c r="AF129" s="145" t="s">
        <v>1420</v>
      </c>
      <c r="AG129" s="380" t="s">
        <v>1421</v>
      </c>
      <c r="AH129" s="145" t="s">
        <v>1422</v>
      </c>
      <c r="AI129" s="80" t="s">
        <v>98</v>
      </c>
      <c r="AJ129" s="259">
        <v>128332089.15000001</v>
      </c>
      <c r="AK129" s="155">
        <f>+AJ129/4</f>
        <v>32083022.287500001</v>
      </c>
      <c r="AL129" s="168">
        <v>593234712</v>
      </c>
      <c r="AM129" s="169">
        <v>205000000</v>
      </c>
      <c r="AN129" s="169">
        <v>9188333</v>
      </c>
      <c r="AO129" s="46"/>
      <c r="AP129" s="98">
        <v>0.19</v>
      </c>
      <c r="AQ129" s="77">
        <f t="shared" si="75"/>
        <v>1</v>
      </c>
      <c r="AR129" s="78" t="str">
        <f t="shared" si="73"/>
        <v>Avance satisfactorio</v>
      </c>
      <c r="AS129" s="79" t="s">
        <v>1423</v>
      </c>
      <c r="AT129" s="79" t="s">
        <v>1424</v>
      </c>
      <c r="AU129" s="79" t="s">
        <v>1425</v>
      </c>
      <c r="AV129" s="80" t="s">
        <v>98</v>
      </c>
      <c r="AW129" s="421">
        <v>3597018959</v>
      </c>
      <c r="AX129" s="421">
        <v>599503159.83000004</v>
      </c>
      <c r="AY129" s="403">
        <v>593234712</v>
      </c>
      <c r="AZ129" s="404">
        <v>319798000</v>
      </c>
      <c r="BA129" s="405">
        <v>85838333</v>
      </c>
      <c r="BB129" s="46"/>
      <c r="BC129" s="723">
        <v>0.24</v>
      </c>
      <c r="BD129" s="833">
        <f t="shared" si="56"/>
        <v>1</v>
      </c>
      <c r="BE129" s="604" t="str">
        <f t="shared" si="57"/>
        <v>Avance satisfactorio</v>
      </c>
      <c r="BF129" s="375" t="s">
        <v>1426</v>
      </c>
      <c r="BG129" s="375" t="s">
        <v>1427</v>
      </c>
      <c r="BH129" s="375" t="s">
        <v>91</v>
      </c>
      <c r="BI129" s="834" t="str">
        <f t="shared" si="76"/>
        <v>En gestión</v>
      </c>
      <c r="BJ129" s="330">
        <v>178806555</v>
      </c>
      <c r="BK129" s="264">
        <v>134104915.70999999</v>
      </c>
      <c r="BL129" s="212"/>
      <c r="BM129" s="212"/>
      <c r="BN129" s="254"/>
      <c r="BO129" s="46"/>
      <c r="BP129" s="98"/>
      <c r="BQ129" s="240">
        <f t="shared" si="62"/>
        <v>0.20833333333333334</v>
      </c>
      <c r="BR129" s="241" t="str">
        <f t="shared" si="72"/>
        <v>Avance insuficiente</v>
      </c>
      <c r="BS129" s="243"/>
      <c r="BT129" s="243"/>
      <c r="BU129" s="243"/>
      <c r="BV129" s="80" t="str">
        <f t="shared" si="63"/>
        <v>En gestión</v>
      </c>
      <c r="BW129" s="81"/>
      <c r="BX129" s="81"/>
      <c r="BY129" s="81"/>
      <c r="BZ129" s="81"/>
      <c r="CA129" s="81"/>
    </row>
    <row r="130" spans="2:79" ht="50.25" customHeight="1">
      <c r="B130" s="58" t="s">
        <v>1364</v>
      </c>
      <c r="C130" s="277" t="s">
        <v>1432</v>
      </c>
      <c r="D130" s="59" t="s">
        <v>2316</v>
      </c>
      <c r="E130" s="59" t="s">
        <v>1406</v>
      </c>
      <c r="F130" s="59" t="s">
        <v>256</v>
      </c>
      <c r="G130" s="283">
        <v>0.1</v>
      </c>
      <c r="H130" s="488" t="s">
        <v>1433</v>
      </c>
      <c r="I130" s="497" t="s">
        <v>85</v>
      </c>
      <c r="J130" s="497" t="s">
        <v>86</v>
      </c>
      <c r="K130" s="39" t="s">
        <v>1434</v>
      </c>
      <c r="L130" s="39" t="s">
        <v>1435</v>
      </c>
      <c r="M130" s="44">
        <v>45839</v>
      </c>
      <c r="N130" s="279" t="s">
        <v>1436</v>
      </c>
      <c r="O130" s="281">
        <v>0</v>
      </c>
      <c r="P130" s="281">
        <v>0</v>
      </c>
      <c r="Q130" s="283">
        <v>0.1</v>
      </c>
      <c r="R130" s="281">
        <v>0</v>
      </c>
      <c r="S130" s="278" t="s">
        <v>108</v>
      </c>
      <c r="T130" s="259">
        <v>2569133</v>
      </c>
      <c r="U130" s="164" t="s">
        <v>91</v>
      </c>
      <c r="V130" s="308" t="s">
        <v>91</v>
      </c>
      <c r="W130" s="341" t="s">
        <v>2420</v>
      </c>
      <c r="X130" s="236" t="s">
        <v>138</v>
      </c>
      <c r="Y130" s="236" t="s">
        <v>91</v>
      </c>
      <c r="Z130" s="236" t="s">
        <v>139</v>
      </c>
      <c r="AA130" s="40" t="s">
        <v>91</v>
      </c>
      <c r="AB130" s="46"/>
      <c r="AC130" s="113"/>
      <c r="AD130" s="240" t="str">
        <f t="shared" si="68"/>
        <v>No Aplica</v>
      </c>
      <c r="AE130" s="241" t="str">
        <f t="shared" si="70"/>
        <v>No reporta avance en el periodo</v>
      </c>
      <c r="AF130" s="145" t="s">
        <v>1437</v>
      </c>
      <c r="AG130" s="242" t="s">
        <v>91</v>
      </c>
      <c r="AH130" s="242" t="s">
        <v>91</v>
      </c>
      <c r="AI130" s="80" t="str">
        <f t="shared" si="64"/>
        <v>Sin iniciar</v>
      </c>
      <c r="AJ130" s="259">
        <v>0</v>
      </c>
      <c r="AK130" s="259">
        <v>0</v>
      </c>
      <c r="AL130" s="170" t="s">
        <v>780</v>
      </c>
      <c r="AM130" s="171" t="s">
        <v>781</v>
      </c>
      <c r="AN130" s="171" t="s">
        <v>781</v>
      </c>
      <c r="AO130" s="46"/>
      <c r="AP130" s="99"/>
      <c r="AQ130" s="77" t="str">
        <f t="shared" si="75"/>
        <v>No Aplica</v>
      </c>
      <c r="AR130" s="78" t="str">
        <f t="shared" si="73"/>
        <v>No reporta avance en el periodo</v>
      </c>
      <c r="AS130" s="114" t="s">
        <v>91</v>
      </c>
      <c r="AT130" s="114" t="s">
        <v>91</v>
      </c>
      <c r="AU130" s="114" t="s">
        <v>91</v>
      </c>
      <c r="AV130" s="80" t="str">
        <f t="shared" si="71"/>
        <v>Sin iniciar</v>
      </c>
      <c r="AW130" s="330">
        <v>0</v>
      </c>
      <c r="AX130" s="330">
        <v>0</v>
      </c>
      <c r="AY130" s="330">
        <v>0</v>
      </c>
      <c r="AZ130" s="330">
        <v>0</v>
      </c>
      <c r="BA130" s="330">
        <v>0</v>
      </c>
      <c r="BB130" s="46"/>
      <c r="BC130" s="144">
        <v>0.1</v>
      </c>
      <c r="BD130" s="833">
        <f t="shared" si="56"/>
        <v>1</v>
      </c>
      <c r="BE130" s="604" t="str">
        <f t="shared" si="57"/>
        <v>Avance satisfactorio</v>
      </c>
      <c r="BF130" s="728" t="s">
        <v>1438</v>
      </c>
      <c r="BG130" s="732" t="s">
        <v>2421</v>
      </c>
      <c r="BH130" s="375" t="s">
        <v>91</v>
      </c>
      <c r="BI130" s="834" t="str">
        <f>IF(AV130="Terminado","Terminado",IF(BC130&gt;=G130,"Terminado","En Gestión"))</f>
        <v>Terminado</v>
      </c>
      <c r="BJ130" s="330">
        <v>100667210.31</v>
      </c>
      <c r="BK130" s="264">
        <v>100667210.31</v>
      </c>
      <c r="BL130" s="212"/>
      <c r="BM130" s="212"/>
      <c r="BN130" s="254"/>
      <c r="BO130" s="46"/>
      <c r="BP130" s="98"/>
      <c r="BQ130" s="240">
        <f t="shared" si="62"/>
        <v>0</v>
      </c>
      <c r="BR130" s="241" t="str">
        <f t="shared" si="72"/>
        <v>Avance insuficiente</v>
      </c>
      <c r="BS130" s="243"/>
      <c r="BT130" s="243"/>
      <c r="BU130" s="243"/>
      <c r="BV130" s="80" t="str">
        <f t="shared" si="63"/>
        <v>Terminado</v>
      </c>
      <c r="BW130" s="81"/>
      <c r="BX130" s="81"/>
      <c r="BY130" s="81"/>
      <c r="BZ130" s="81"/>
      <c r="CA130" s="81"/>
    </row>
    <row r="131" spans="2:79" ht="50.25" customHeight="1">
      <c r="B131" s="58" t="s">
        <v>1364</v>
      </c>
      <c r="C131" s="277" t="s">
        <v>1440</v>
      </c>
      <c r="D131" s="59" t="s">
        <v>2316</v>
      </c>
      <c r="E131" s="59" t="s">
        <v>1406</v>
      </c>
      <c r="F131" s="59" t="s">
        <v>83</v>
      </c>
      <c r="G131" s="282">
        <v>1</v>
      </c>
      <c r="H131" s="488" t="s">
        <v>1441</v>
      </c>
      <c r="I131" s="497" t="s">
        <v>85</v>
      </c>
      <c r="J131" s="497" t="s">
        <v>86</v>
      </c>
      <c r="K131" s="39" t="s">
        <v>1442</v>
      </c>
      <c r="L131" s="39" t="s">
        <v>1443</v>
      </c>
      <c r="M131" s="44">
        <v>45748</v>
      </c>
      <c r="N131" s="279" t="s">
        <v>156</v>
      </c>
      <c r="O131" s="282">
        <v>0</v>
      </c>
      <c r="P131" s="282">
        <v>1</v>
      </c>
      <c r="Q131" s="282">
        <v>1</v>
      </c>
      <c r="R131" s="282">
        <v>1</v>
      </c>
      <c r="S131" s="278" t="s">
        <v>108</v>
      </c>
      <c r="T131" s="259">
        <v>13873318.200000001</v>
      </c>
      <c r="U131" s="338" t="s">
        <v>1369</v>
      </c>
      <c r="V131" s="308" t="s">
        <v>1430</v>
      </c>
      <c r="W131" s="341">
        <v>3519167527</v>
      </c>
      <c r="X131" s="236" t="s">
        <v>138</v>
      </c>
      <c r="Y131" s="236" t="s">
        <v>91</v>
      </c>
      <c r="Z131" s="236" t="s">
        <v>139</v>
      </c>
      <c r="AA131" s="40" t="s">
        <v>91</v>
      </c>
      <c r="AB131" s="46"/>
      <c r="AC131" s="112"/>
      <c r="AD131" s="240" t="str">
        <f t="shared" si="68"/>
        <v>No Aplica</v>
      </c>
      <c r="AE131" s="241" t="str">
        <f t="shared" si="70"/>
        <v>No reporta avance en el periodo</v>
      </c>
      <c r="AF131" s="145" t="s">
        <v>315</v>
      </c>
      <c r="AG131" s="242" t="s">
        <v>91</v>
      </c>
      <c r="AH131" s="242" t="s">
        <v>91</v>
      </c>
      <c r="AI131" s="80" t="str">
        <f t="shared" si="64"/>
        <v>Sin iniciar</v>
      </c>
      <c r="AJ131" s="259">
        <v>0</v>
      </c>
      <c r="AK131" s="259">
        <v>0</v>
      </c>
      <c r="AL131" s="170">
        <v>3519167527</v>
      </c>
      <c r="AM131" s="171">
        <v>1602482237.1900001</v>
      </c>
      <c r="AN131" s="171">
        <v>316842744</v>
      </c>
      <c r="AO131" s="46"/>
      <c r="AP131" s="98">
        <v>1</v>
      </c>
      <c r="AQ131" s="77">
        <f t="shared" si="75"/>
        <v>1</v>
      </c>
      <c r="AR131" s="78" t="str">
        <f t="shared" si="73"/>
        <v>Avance satisfactorio</v>
      </c>
      <c r="AS131" s="79" t="s">
        <v>1444</v>
      </c>
      <c r="AT131" s="79" t="s">
        <v>1445</v>
      </c>
      <c r="AU131" s="114" t="s">
        <v>91</v>
      </c>
      <c r="AV131" s="80" t="s">
        <v>98</v>
      </c>
      <c r="AW131" s="421">
        <v>164343180</v>
      </c>
      <c r="AX131" s="422">
        <v>27390530</v>
      </c>
      <c r="AY131" s="403">
        <v>3519167527</v>
      </c>
      <c r="AZ131" s="404">
        <v>1656711210</v>
      </c>
      <c r="BA131" s="405">
        <v>1076298867</v>
      </c>
      <c r="BB131" s="46"/>
      <c r="BC131" s="723">
        <v>1</v>
      </c>
      <c r="BD131" s="833">
        <f t="shared" si="56"/>
        <v>1</v>
      </c>
      <c r="BE131" s="604" t="str">
        <f t="shared" si="57"/>
        <v>Avance satisfactorio</v>
      </c>
      <c r="BF131" s="733" t="s">
        <v>1446</v>
      </c>
      <c r="BG131" s="867" t="s">
        <v>1447</v>
      </c>
      <c r="BH131" s="375" t="s">
        <v>91</v>
      </c>
      <c r="BI131" s="834" t="s">
        <v>98</v>
      </c>
      <c r="BJ131" s="330">
        <v>72043139</v>
      </c>
      <c r="BK131" s="264">
        <v>54032354.100000001</v>
      </c>
      <c r="BL131" s="212"/>
      <c r="BM131" s="212"/>
      <c r="BN131" s="254"/>
      <c r="BO131" s="46"/>
      <c r="BP131" s="98"/>
      <c r="BQ131" s="240">
        <f t="shared" si="62"/>
        <v>0</v>
      </c>
      <c r="BR131" s="241" t="str">
        <f t="shared" si="72"/>
        <v>Avance insuficiente</v>
      </c>
      <c r="BS131" s="243"/>
      <c r="BT131" s="243"/>
      <c r="BU131" s="243"/>
      <c r="BV131" s="80" t="str">
        <f t="shared" si="63"/>
        <v>Terminado</v>
      </c>
      <c r="BW131" s="81"/>
      <c r="BX131" s="81"/>
      <c r="BY131" s="81"/>
      <c r="BZ131" s="81"/>
      <c r="CA131" s="81"/>
    </row>
    <row r="132" spans="2:79" ht="50.25" customHeight="1">
      <c r="B132" s="58" t="s">
        <v>1364</v>
      </c>
      <c r="C132" s="277" t="s">
        <v>1450</v>
      </c>
      <c r="D132" s="59" t="s">
        <v>2316</v>
      </c>
      <c r="E132" s="59" t="s">
        <v>1406</v>
      </c>
      <c r="F132" s="59" t="s">
        <v>83</v>
      </c>
      <c r="G132" s="282">
        <v>1</v>
      </c>
      <c r="H132" s="488" t="s">
        <v>1451</v>
      </c>
      <c r="I132" s="497" t="s">
        <v>85</v>
      </c>
      <c r="J132" s="497" t="s">
        <v>86</v>
      </c>
      <c r="K132" s="39" t="s">
        <v>1442</v>
      </c>
      <c r="L132" s="39" t="s">
        <v>1443</v>
      </c>
      <c r="M132" s="44">
        <v>45748</v>
      </c>
      <c r="N132" s="279" t="s">
        <v>156</v>
      </c>
      <c r="O132" s="282">
        <v>0</v>
      </c>
      <c r="P132" s="282">
        <v>1</v>
      </c>
      <c r="Q132" s="282">
        <v>1</v>
      </c>
      <c r="R132" s="282">
        <v>1</v>
      </c>
      <c r="S132" s="278" t="s">
        <v>108</v>
      </c>
      <c r="T132" s="259">
        <v>7223481.9000000004</v>
      </c>
      <c r="U132" s="338" t="s">
        <v>1369</v>
      </c>
      <c r="V132" s="308" t="s">
        <v>1373</v>
      </c>
      <c r="W132" s="341">
        <v>221629700</v>
      </c>
      <c r="X132" s="236" t="s">
        <v>138</v>
      </c>
      <c r="Y132" s="236" t="s">
        <v>91</v>
      </c>
      <c r="Z132" s="236" t="s">
        <v>139</v>
      </c>
      <c r="AA132" s="40" t="s">
        <v>91</v>
      </c>
      <c r="AB132" s="46"/>
      <c r="AC132" s="112"/>
      <c r="AD132" s="240" t="str">
        <f t="shared" si="68"/>
        <v>No Aplica</v>
      </c>
      <c r="AE132" s="241" t="str">
        <f t="shared" si="70"/>
        <v>No reporta avance en el periodo</v>
      </c>
      <c r="AF132" s="145" t="s">
        <v>315</v>
      </c>
      <c r="AG132" s="242" t="s">
        <v>91</v>
      </c>
      <c r="AH132" s="242" t="s">
        <v>91</v>
      </c>
      <c r="AI132" s="80" t="str">
        <f t="shared" si="64"/>
        <v>Sin iniciar</v>
      </c>
      <c r="AJ132" s="259">
        <v>0</v>
      </c>
      <c r="AK132" s="259">
        <v>0</v>
      </c>
      <c r="AL132" s="345">
        <v>221629700</v>
      </c>
      <c r="AM132" s="345">
        <v>186714620</v>
      </c>
      <c r="AN132" s="345">
        <v>18160453</v>
      </c>
      <c r="AO132" s="46"/>
      <c r="AP132" s="98">
        <v>1</v>
      </c>
      <c r="AQ132" s="77">
        <f t="shared" si="75"/>
        <v>1</v>
      </c>
      <c r="AR132" s="78" t="str">
        <f t="shared" si="73"/>
        <v>Avance satisfactorio</v>
      </c>
      <c r="AS132" s="114" t="s">
        <v>1452</v>
      </c>
      <c r="AT132" s="114" t="s">
        <v>1453</v>
      </c>
      <c r="AU132" s="114" t="s">
        <v>91</v>
      </c>
      <c r="AV132" s="80" t="s">
        <v>98</v>
      </c>
      <c r="AW132" s="421">
        <v>172569500</v>
      </c>
      <c r="AX132" s="422">
        <v>28761583.329999998</v>
      </c>
      <c r="AY132" s="403">
        <v>221629700</v>
      </c>
      <c r="AZ132" s="404">
        <v>186477558</v>
      </c>
      <c r="BA132" s="405">
        <v>72987111</v>
      </c>
      <c r="BB132" s="46"/>
      <c r="BC132" s="723">
        <v>1</v>
      </c>
      <c r="BD132" s="833">
        <f t="shared" si="56"/>
        <v>1</v>
      </c>
      <c r="BE132" s="604" t="str">
        <f t="shared" si="57"/>
        <v>Avance satisfactorio</v>
      </c>
      <c r="BF132" s="728" t="s">
        <v>1454</v>
      </c>
      <c r="BG132" s="732" t="s">
        <v>1455</v>
      </c>
      <c r="BH132" s="375" t="s">
        <v>91</v>
      </c>
      <c r="BI132" s="834" t="s">
        <v>98</v>
      </c>
      <c r="BJ132" s="330">
        <v>8896134</v>
      </c>
      <c r="BK132" s="264">
        <v>6672100.5</v>
      </c>
      <c r="BL132" s="212"/>
      <c r="BM132" s="212"/>
      <c r="BN132" s="254"/>
      <c r="BO132" s="46"/>
      <c r="BP132" s="98"/>
      <c r="BQ132" s="240">
        <f t="shared" ref="BQ132:BQ163" si="77">+IF(BC132=0,"No Aplica",IF(AC132/Q132&gt;=100%,100%,AC132/Q132))</f>
        <v>0</v>
      </c>
      <c r="BR132" s="241" t="str">
        <f t="shared" si="72"/>
        <v>Avance insuficiente</v>
      </c>
      <c r="BS132" s="243"/>
      <c r="BT132" s="243"/>
      <c r="BU132" s="243"/>
      <c r="BV132" s="80" t="str">
        <f t="shared" ref="BV132:BV163" si="78">IF(BC132&lt;1%,"Sin iniciar",IF(BC132&gt;=G132,"Terminado","En gestión"))</f>
        <v>Terminado</v>
      </c>
      <c r="BW132" s="81"/>
      <c r="BX132" s="81"/>
      <c r="BY132" s="81"/>
      <c r="BZ132" s="81"/>
      <c r="CA132" s="81"/>
    </row>
    <row r="133" spans="2:79" ht="50.25" customHeight="1">
      <c r="B133" s="58" t="s">
        <v>1364</v>
      </c>
      <c r="C133" s="277" t="s">
        <v>1458</v>
      </c>
      <c r="D133" s="59" t="s">
        <v>2316</v>
      </c>
      <c r="E133" s="59" t="s">
        <v>1406</v>
      </c>
      <c r="F133" s="59" t="s">
        <v>83</v>
      </c>
      <c r="G133" s="282">
        <v>1</v>
      </c>
      <c r="H133" s="488" t="s">
        <v>1459</v>
      </c>
      <c r="I133" s="497" t="s">
        <v>85</v>
      </c>
      <c r="J133" s="497" t="s">
        <v>86</v>
      </c>
      <c r="K133" s="39" t="s">
        <v>1442</v>
      </c>
      <c r="L133" s="39" t="s">
        <v>1443</v>
      </c>
      <c r="M133" s="44">
        <v>45748</v>
      </c>
      <c r="N133" s="279" t="s">
        <v>156</v>
      </c>
      <c r="O133" s="282">
        <v>0</v>
      </c>
      <c r="P133" s="282">
        <v>1</v>
      </c>
      <c r="Q133" s="282">
        <v>1</v>
      </c>
      <c r="R133" s="282">
        <v>1</v>
      </c>
      <c r="S133" s="278" t="s">
        <v>108</v>
      </c>
      <c r="T133" s="259">
        <v>7223481.9000000004</v>
      </c>
      <c r="U133" s="40" t="s">
        <v>91</v>
      </c>
      <c r="V133" s="308" t="s">
        <v>91</v>
      </c>
      <c r="W133" s="341">
        <v>0</v>
      </c>
      <c r="X133" s="236" t="s">
        <v>138</v>
      </c>
      <c r="Y133" s="236" t="s">
        <v>91</v>
      </c>
      <c r="Z133" s="236" t="s">
        <v>139</v>
      </c>
      <c r="AA133" s="40" t="s">
        <v>91</v>
      </c>
      <c r="AB133" s="46"/>
      <c r="AC133" s="112"/>
      <c r="AD133" s="240" t="str">
        <f t="shared" si="68"/>
        <v>No Aplica</v>
      </c>
      <c r="AE133" s="241" t="str">
        <f t="shared" si="70"/>
        <v>No reporta avance en el periodo</v>
      </c>
      <c r="AF133" s="145" t="s">
        <v>315</v>
      </c>
      <c r="AG133" s="242" t="s">
        <v>91</v>
      </c>
      <c r="AH133" s="242" t="s">
        <v>91</v>
      </c>
      <c r="AI133" s="80" t="str">
        <f t="shared" si="64"/>
        <v>Sin iniciar</v>
      </c>
      <c r="AJ133" s="259">
        <v>0</v>
      </c>
      <c r="AK133" s="259">
        <v>0</v>
      </c>
      <c r="AL133" s="170" t="s">
        <v>780</v>
      </c>
      <c r="AM133" s="171" t="s">
        <v>781</v>
      </c>
      <c r="AN133" s="171" t="s">
        <v>781</v>
      </c>
      <c r="AO133" s="46"/>
      <c r="AP133" s="98">
        <v>1</v>
      </c>
      <c r="AQ133" s="77">
        <f t="shared" si="75"/>
        <v>1</v>
      </c>
      <c r="AR133" s="78" t="str">
        <f t="shared" si="73"/>
        <v>Avance satisfactorio</v>
      </c>
      <c r="AS133" s="79" t="s">
        <v>2422</v>
      </c>
      <c r="AT133" s="183" t="s">
        <v>1462</v>
      </c>
      <c r="AU133" s="114" t="s">
        <v>91</v>
      </c>
      <c r="AV133" s="80" t="s">
        <v>98</v>
      </c>
      <c r="AW133" s="421">
        <v>25990000</v>
      </c>
      <c r="AX133" s="422">
        <v>4331666.67</v>
      </c>
      <c r="AY133" s="330">
        <v>0</v>
      </c>
      <c r="AZ133" s="330">
        <v>0</v>
      </c>
      <c r="BA133" s="330">
        <v>0</v>
      </c>
      <c r="BB133" s="46"/>
      <c r="BC133" s="723">
        <v>1</v>
      </c>
      <c r="BD133" s="833">
        <f t="shared" si="56"/>
        <v>1</v>
      </c>
      <c r="BE133" s="604" t="str">
        <f t="shared" si="57"/>
        <v>Avance satisfactorio</v>
      </c>
      <c r="BF133" s="145" t="s">
        <v>1463</v>
      </c>
      <c r="BG133" s="145" t="s">
        <v>1464</v>
      </c>
      <c r="BH133" s="375" t="s">
        <v>91</v>
      </c>
      <c r="BI133" s="834" t="s">
        <v>98</v>
      </c>
      <c r="BJ133" s="330">
        <v>26297148</v>
      </c>
      <c r="BK133" s="264">
        <v>19722861</v>
      </c>
      <c r="BL133" s="212"/>
      <c r="BM133" s="212"/>
      <c r="BN133" s="254"/>
      <c r="BO133" s="46"/>
      <c r="BP133" s="98"/>
      <c r="BQ133" s="240">
        <f t="shared" si="77"/>
        <v>0</v>
      </c>
      <c r="BR133" s="241" t="str">
        <f t="shared" si="72"/>
        <v>Avance insuficiente</v>
      </c>
      <c r="BS133" s="243"/>
      <c r="BT133" s="243"/>
      <c r="BU133" s="243"/>
      <c r="BV133" s="80" t="str">
        <f t="shared" si="78"/>
        <v>Terminado</v>
      </c>
      <c r="BW133" s="81"/>
      <c r="BX133" s="81"/>
      <c r="BY133" s="81"/>
      <c r="BZ133" s="81"/>
      <c r="CA133" s="81"/>
    </row>
    <row r="134" spans="2:79" ht="50.25" customHeight="1">
      <c r="B134" s="58" t="s">
        <v>1364</v>
      </c>
      <c r="C134" s="277" t="s">
        <v>1467</v>
      </c>
      <c r="D134" s="59" t="s">
        <v>2316</v>
      </c>
      <c r="E134" s="59" t="s">
        <v>277</v>
      </c>
      <c r="F134" s="59" t="s">
        <v>290</v>
      </c>
      <c r="G134" s="866">
        <v>6</v>
      </c>
      <c r="H134" s="488" t="s">
        <v>1468</v>
      </c>
      <c r="I134" s="497" t="s">
        <v>85</v>
      </c>
      <c r="J134" s="497" t="s">
        <v>153</v>
      </c>
      <c r="K134" s="39" t="s">
        <v>1469</v>
      </c>
      <c r="L134" s="39" t="s">
        <v>1470</v>
      </c>
      <c r="M134" s="44">
        <v>45748</v>
      </c>
      <c r="N134" s="279" t="s">
        <v>156</v>
      </c>
      <c r="O134" s="281">
        <v>0</v>
      </c>
      <c r="P134" s="281">
        <v>3</v>
      </c>
      <c r="Q134" s="281">
        <v>0</v>
      </c>
      <c r="R134" s="281">
        <v>6</v>
      </c>
      <c r="S134" s="278" t="s">
        <v>108</v>
      </c>
      <c r="T134" s="259">
        <v>44279968.499999993</v>
      </c>
      <c r="U134" s="164" t="s">
        <v>91</v>
      </c>
      <c r="V134" s="308" t="s">
        <v>91</v>
      </c>
      <c r="W134" s="341">
        <v>0</v>
      </c>
      <c r="X134" s="236" t="s">
        <v>138</v>
      </c>
      <c r="Y134" s="236" t="s">
        <v>91</v>
      </c>
      <c r="Z134" s="236" t="s">
        <v>139</v>
      </c>
      <c r="AA134" s="40" t="s">
        <v>91</v>
      </c>
      <c r="AB134" s="46"/>
      <c r="AC134" s="113"/>
      <c r="AD134" s="240" t="str">
        <f t="shared" si="68"/>
        <v>No Aplica</v>
      </c>
      <c r="AE134" s="241" t="str">
        <f t="shared" si="70"/>
        <v>No reporta avance en el periodo</v>
      </c>
      <c r="AF134" s="145" t="s">
        <v>315</v>
      </c>
      <c r="AG134" s="242" t="s">
        <v>91</v>
      </c>
      <c r="AH134" s="242" t="s">
        <v>91</v>
      </c>
      <c r="AI134" s="80" t="str">
        <f t="shared" si="64"/>
        <v>Sin iniciar</v>
      </c>
      <c r="AJ134" s="259">
        <v>0</v>
      </c>
      <c r="AK134" s="259">
        <v>0</v>
      </c>
      <c r="AL134" s="168" t="s">
        <v>780</v>
      </c>
      <c r="AM134" s="169" t="s">
        <v>781</v>
      </c>
      <c r="AN134" s="169" t="s">
        <v>781</v>
      </c>
      <c r="AO134" s="46"/>
      <c r="AP134" s="99">
        <v>3</v>
      </c>
      <c r="AQ134" s="77">
        <f t="shared" si="75"/>
        <v>1</v>
      </c>
      <c r="AR134" s="78" t="str">
        <f t="shared" si="73"/>
        <v>Avance satisfactorio</v>
      </c>
      <c r="AS134" s="79" t="s">
        <v>2423</v>
      </c>
      <c r="AT134" s="79" t="s">
        <v>1472</v>
      </c>
      <c r="AU134" s="114" t="s">
        <v>91</v>
      </c>
      <c r="AV134" s="80" t="s">
        <v>98</v>
      </c>
      <c r="AW134" s="330">
        <v>0</v>
      </c>
      <c r="AX134" s="330">
        <v>0</v>
      </c>
      <c r="AY134" s="330">
        <v>0</v>
      </c>
      <c r="AZ134" s="330">
        <v>0</v>
      </c>
      <c r="BA134" s="330">
        <v>0</v>
      </c>
      <c r="BB134" s="46"/>
      <c r="BC134" s="723"/>
      <c r="BD134" s="833" t="str">
        <f t="shared" si="56"/>
        <v>No Aplica</v>
      </c>
      <c r="BE134" s="604" t="str">
        <f t="shared" si="57"/>
        <v>No reporta avance en el periodo</v>
      </c>
      <c r="BF134" s="145" t="s">
        <v>1473</v>
      </c>
      <c r="BG134" s="375" t="s">
        <v>91</v>
      </c>
      <c r="BH134" s="375" t="s">
        <v>91</v>
      </c>
      <c r="BI134" s="834" t="s">
        <v>98</v>
      </c>
      <c r="BJ134" s="330">
        <v>0</v>
      </c>
      <c r="BK134" s="264">
        <v>0</v>
      </c>
      <c r="BL134" s="212"/>
      <c r="BM134" s="212"/>
      <c r="BN134" s="254"/>
      <c r="BO134" s="46"/>
      <c r="BP134" s="98"/>
      <c r="BQ134" s="240" t="str">
        <f t="shared" si="77"/>
        <v>No Aplica</v>
      </c>
      <c r="BR134" s="241" t="str">
        <f t="shared" si="72"/>
        <v>No reporta avance en el periodo</v>
      </c>
      <c r="BS134" s="243"/>
      <c r="BT134" s="243"/>
      <c r="BU134" s="243"/>
      <c r="BV134" s="80" t="str">
        <f t="shared" si="78"/>
        <v>Sin iniciar</v>
      </c>
      <c r="BW134" s="81"/>
      <c r="BX134" s="81"/>
      <c r="BY134" s="81"/>
      <c r="BZ134" s="81"/>
      <c r="CA134" s="81"/>
    </row>
    <row r="135" spans="2:79" ht="50.25" customHeight="1">
      <c r="B135" s="58" t="s">
        <v>1364</v>
      </c>
      <c r="C135" s="277" t="s">
        <v>1476</v>
      </c>
      <c r="D135" s="59" t="s">
        <v>2316</v>
      </c>
      <c r="E135" s="59" t="s">
        <v>1406</v>
      </c>
      <c r="F135" s="59" t="s">
        <v>1321</v>
      </c>
      <c r="G135" s="283">
        <v>1</v>
      </c>
      <c r="H135" s="488" t="s">
        <v>1477</v>
      </c>
      <c r="I135" s="497" t="s">
        <v>85</v>
      </c>
      <c r="J135" s="497" t="s">
        <v>86</v>
      </c>
      <c r="K135" s="39" t="s">
        <v>1478</v>
      </c>
      <c r="L135" s="39" t="s">
        <v>1479</v>
      </c>
      <c r="M135" s="44">
        <v>45748</v>
      </c>
      <c r="N135" s="279" t="s">
        <v>156</v>
      </c>
      <c r="O135" s="283">
        <v>0</v>
      </c>
      <c r="P135" s="283">
        <v>1</v>
      </c>
      <c r="Q135" s="283">
        <v>1</v>
      </c>
      <c r="R135" s="283">
        <v>1</v>
      </c>
      <c r="S135" s="278" t="s">
        <v>108</v>
      </c>
      <c r="T135" s="259">
        <v>7223481.9000000004</v>
      </c>
      <c r="U135" s="164" t="s">
        <v>91</v>
      </c>
      <c r="V135" s="308" t="s">
        <v>91</v>
      </c>
      <c r="W135" s="341">
        <v>0</v>
      </c>
      <c r="X135" s="236" t="s">
        <v>138</v>
      </c>
      <c r="Y135" s="236" t="s">
        <v>91</v>
      </c>
      <c r="Z135" s="236" t="s">
        <v>139</v>
      </c>
      <c r="AA135" s="40" t="s">
        <v>1410</v>
      </c>
      <c r="AB135" s="46"/>
      <c r="AC135" s="112"/>
      <c r="AD135" s="240" t="str">
        <f t="shared" si="68"/>
        <v>No Aplica</v>
      </c>
      <c r="AE135" s="241" t="str">
        <f t="shared" si="70"/>
        <v>No reporta avance en el periodo</v>
      </c>
      <c r="AF135" s="145" t="s">
        <v>315</v>
      </c>
      <c r="AG135" s="242" t="s">
        <v>91</v>
      </c>
      <c r="AH135" s="242" t="s">
        <v>91</v>
      </c>
      <c r="AI135" s="80" t="str">
        <f t="shared" si="64"/>
        <v>Sin iniciar</v>
      </c>
      <c r="AJ135" s="259">
        <v>0</v>
      </c>
      <c r="AK135" s="259">
        <v>0</v>
      </c>
      <c r="AL135" s="345" t="s">
        <v>780</v>
      </c>
      <c r="AM135" s="345" t="s">
        <v>781</v>
      </c>
      <c r="AN135" s="345" t="s">
        <v>781</v>
      </c>
      <c r="AO135" s="46"/>
      <c r="AP135" s="98">
        <v>0</v>
      </c>
      <c r="AQ135" s="77">
        <f t="shared" si="75"/>
        <v>0</v>
      </c>
      <c r="AR135" s="78" t="s">
        <v>102</v>
      </c>
      <c r="AS135" s="188" t="s">
        <v>91</v>
      </c>
      <c r="AT135" s="188" t="s">
        <v>91</v>
      </c>
      <c r="AU135" s="188" t="s">
        <v>1480</v>
      </c>
      <c r="AV135" s="80" t="str">
        <f t="shared" si="71"/>
        <v>Sin iniciar</v>
      </c>
      <c r="AW135" s="330">
        <v>0</v>
      </c>
      <c r="AX135" s="330">
        <v>0</v>
      </c>
      <c r="AY135" s="330">
        <v>0</v>
      </c>
      <c r="AZ135" s="330">
        <v>0</v>
      </c>
      <c r="BA135" s="330">
        <v>0</v>
      </c>
      <c r="BB135" s="46"/>
      <c r="BC135" s="723"/>
      <c r="BD135" s="833" t="str">
        <f t="shared" ref="BD135" si="79">+IF(AC135=0,"No Aplica",IF(BC135/AC135&gt;=100%,100%,AP135/AC135))</f>
        <v>No Aplica</v>
      </c>
      <c r="BE135" s="604" t="s">
        <v>102</v>
      </c>
      <c r="BF135" s="375" t="s">
        <v>91</v>
      </c>
      <c r="BG135" s="375" t="s">
        <v>91</v>
      </c>
      <c r="BH135" s="145" t="s">
        <v>1481</v>
      </c>
      <c r="BI135" s="834" t="str">
        <f t="shared" ref="BI135" si="80">IF(BC135&lt;1%,"Sin iniciar",IF(BC135&gt;=T135,"Terminado","En gestión"))</f>
        <v>Sin iniciar</v>
      </c>
      <c r="BJ135" s="330">
        <v>24496527</v>
      </c>
      <c r="BK135" s="264">
        <v>18372394.800000001</v>
      </c>
      <c r="BL135" s="865">
        <v>0</v>
      </c>
      <c r="BM135" s="865">
        <v>0</v>
      </c>
      <c r="BN135" s="865">
        <v>0</v>
      </c>
      <c r="BO135" s="46"/>
      <c r="BP135" s="98"/>
      <c r="BQ135" s="240" t="str">
        <f t="shared" si="77"/>
        <v>No Aplica</v>
      </c>
      <c r="BR135" s="241" t="str">
        <f t="shared" si="72"/>
        <v>No reporta avance en el periodo</v>
      </c>
      <c r="BS135" s="243"/>
      <c r="BT135" s="243"/>
      <c r="BU135" s="243"/>
      <c r="BV135" s="80" t="str">
        <f t="shared" si="78"/>
        <v>Sin iniciar</v>
      </c>
      <c r="BW135" s="81"/>
      <c r="BX135" s="81"/>
      <c r="BY135" s="81"/>
      <c r="BZ135" s="81"/>
      <c r="CA135" s="81"/>
    </row>
    <row r="136" spans="2:79" ht="50.25" customHeight="1">
      <c r="B136" s="58" t="s">
        <v>1364</v>
      </c>
      <c r="C136" s="277" t="s">
        <v>1482</v>
      </c>
      <c r="D136" s="59" t="s">
        <v>2316</v>
      </c>
      <c r="E136" s="59" t="s">
        <v>1406</v>
      </c>
      <c r="F136" s="59" t="s">
        <v>1321</v>
      </c>
      <c r="G136" s="282">
        <v>1</v>
      </c>
      <c r="H136" s="488" t="s">
        <v>1483</v>
      </c>
      <c r="I136" s="497" t="s">
        <v>85</v>
      </c>
      <c r="J136" s="497" t="s">
        <v>86</v>
      </c>
      <c r="K136" s="39" t="s">
        <v>1484</v>
      </c>
      <c r="L136" s="39" t="s">
        <v>1485</v>
      </c>
      <c r="M136" s="44">
        <v>45718</v>
      </c>
      <c r="N136" s="279" t="s">
        <v>156</v>
      </c>
      <c r="O136" s="283">
        <v>1</v>
      </c>
      <c r="P136" s="283">
        <v>1</v>
      </c>
      <c r="Q136" s="283">
        <v>1</v>
      </c>
      <c r="R136" s="283">
        <v>1</v>
      </c>
      <c r="S136" s="278" t="s">
        <v>108</v>
      </c>
      <c r="T136" s="259">
        <v>35314800.400000006</v>
      </c>
      <c r="U136" s="332" t="s">
        <v>109</v>
      </c>
      <c r="V136" s="308" t="s">
        <v>1274</v>
      </c>
      <c r="W136" s="341">
        <v>329662472</v>
      </c>
      <c r="X136" s="236" t="s">
        <v>138</v>
      </c>
      <c r="Y136" s="236" t="s">
        <v>91</v>
      </c>
      <c r="Z136" s="236" t="s">
        <v>139</v>
      </c>
      <c r="AA136" s="40" t="s">
        <v>1410</v>
      </c>
      <c r="AB136" s="46"/>
      <c r="AC136" s="112">
        <v>1</v>
      </c>
      <c r="AD136" s="240">
        <f t="shared" si="68"/>
        <v>1</v>
      </c>
      <c r="AE136" s="241" t="str">
        <f t="shared" si="70"/>
        <v>Avance satisfactorio</v>
      </c>
      <c r="AF136" s="145" t="s">
        <v>1486</v>
      </c>
      <c r="AG136" s="380" t="s">
        <v>1487</v>
      </c>
      <c r="AH136" s="242" t="s">
        <v>91</v>
      </c>
      <c r="AI136" s="80" t="s">
        <v>98</v>
      </c>
      <c r="AJ136" s="259">
        <v>35314800.400000006</v>
      </c>
      <c r="AK136" s="155">
        <f>+AJ136/4</f>
        <v>8828700.1000000015</v>
      </c>
      <c r="AL136" s="345">
        <v>329662472</v>
      </c>
      <c r="AM136" s="345">
        <v>143451198</v>
      </c>
      <c r="AN136" s="345">
        <v>9321534</v>
      </c>
      <c r="AO136" s="46"/>
      <c r="AP136" s="98">
        <v>1</v>
      </c>
      <c r="AQ136" s="77">
        <f t="shared" si="75"/>
        <v>1</v>
      </c>
      <c r="AR136" s="78" t="str">
        <f t="shared" si="73"/>
        <v>Avance satisfactorio</v>
      </c>
      <c r="AS136" s="79" t="s">
        <v>1488</v>
      </c>
      <c r="AT136" s="79" t="s">
        <v>1489</v>
      </c>
      <c r="AU136" s="79" t="s">
        <v>91</v>
      </c>
      <c r="AV136" s="80" t="s">
        <v>98</v>
      </c>
      <c r="AW136" s="421">
        <v>492500000</v>
      </c>
      <c r="AX136" s="422">
        <v>82083333.329999998</v>
      </c>
      <c r="AY136" s="403">
        <v>329662472</v>
      </c>
      <c r="AZ136" s="404">
        <v>153879059</v>
      </c>
      <c r="BA136" s="405">
        <v>52890156</v>
      </c>
      <c r="BB136" s="46"/>
      <c r="BC136" s="144">
        <v>1</v>
      </c>
      <c r="BD136" s="833">
        <f t="shared" si="56"/>
        <v>1</v>
      </c>
      <c r="BE136" s="604" t="str">
        <f t="shared" si="57"/>
        <v>Avance satisfactorio</v>
      </c>
      <c r="BF136" s="735" t="s">
        <v>1490</v>
      </c>
      <c r="BG136" s="375" t="s">
        <v>91</v>
      </c>
      <c r="BH136" s="375" t="s">
        <v>91</v>
      </c>
      <c r="BI136" s="834" t="s">
        <v>98</v>
      </c>
      <c r="BJ136" s="330">
        <v>10394280</v>
      </c>
      <c r="BK136" s="264">
        <v>7795710</v>
      </c>
      <c r="BL136" s="212"/>
      <c r="BM136" s="212"/>
      <c r="BN136" s="254"/>
      <c r="BO136" s="46"/>
      <c r="BP136" s="98"/>
      <c r="BQ136" s="240">
        <f t="shared" si="77"/>
        <v>1</v>
      </c>
      <c r="BR136" s="241" t="str">
        <f t="shared" si="72"/>
        <v>Avance satisfactorio</v>
      </c>
      <c r="BS136" s="243"/>
      <c r="BT136" s="243"/>
      <c r="BU136" s="243"/>
      <c r="BV136" s="80" t="str">
        <f t="shared" si="78"/>
        <v>Terminado</v>
      </c>
      <c r="BW136" s="81"/>
      <c r="BX136" s="81"/>
      <c r="BY136" s="81"/>
      <c r="BZ136" s="81"/>
      <c r="CA136" s="81"/>
    </row>
    <row r="137" spans="2:79" ht="50.25" customHeight="1">
      <c r="B137" s="58" t="s">
        <v>1364</v>
      </c>
      <c r="C137" s="400" t="s">
        <v>1493</v>
      </c>
      <c r="D137" s="59" t="s">
        <v>2316</v>
      </c>
      <c r="E137" s="59" t="s">
        <v>1406</v>
      </c>
      <c r="F137" s="59" t="s">
        <v>1321</v>
      </c>
      <c r="G137" s="866">
        <v>1</v>
      </c>
      <c r="H137" s="488" t="s">
        <v>2424</v>
      </c>
      <c r="I137" s="497" t="s">
        <v>85</v>
      </c>
      <c r="J137" s="497" t="s">
        <v>153</v>
      </c>
      <c r="K137" s="39" t="s">
        <v>1495</v>
      </c>
      <c r="L137" s="179" t="s">
        <v>1496</v>
      </c>
      <c r="M137" s="44">
        <v>45931</v>
      </c>
      <c r="N137" s="279" t="s">
        <v>156</v>
      </c>
      <c r="O137" s="281">
        <v>0</v>
      </c>
      <c r="P137" s="281">
        <v>0</v>
      </c>
      <c r="Q137" s="281">
        <v>0</v>
      </c>
      <c r="R137" s="281">
        <v>1</v>
      </c>
      <c r="S137" s="278" t="s">
        <v>108</v>
      </c>
      <c r="T137" s="259">
        <v>17232689.699999999</v>
      </c>
      <c r="U137" s="332" t="s">
        <v>109</v>
      </c>
      <c r="V137" s="308" t="s">
        <v>1274</v>
      </c>
      <c r="W137" s="341">
        <v>329662472</v>
      </c>
      <c r="X137" s="236" t="s">
        <v>138</v>
      </c>
      <c r="Y137" s="236" t="s">
        <v>91</v>
      </c>
      <c r="Z137" s="236" t="s">
        <v>139</v>
      </c>
      <c r="AA137" s="40" t="s">
        <v>1410</v>
      </c>
      <c r="AB137" s="46"/>
      <c r="AC137" s="113"/>
      <c r="AD137" s="240" t="str">
        <f t="shared" si="68"/>
        <v>No Aplica</v>
      </c>
      <c r="AE137" s="241" t="str">
        <f t="shared" si="70"/>
        <v>No reporta avance en el periodo</v>
      </c>
      <c r="AF137" s="145" t="s">
        <v>1171</v>
      </c>
      <c r="AG137" s="242" t="s">
        <v>91</v>
      </c>
      <c r="AH137" s="242" t="s">
        <v>91</v>
      </c>
      <c r="AI137" s="80" t="str">
        <f t="shared" si="64"/>
        <v>Sin iniciar</v>
      </c>
      <c r="AJ137" s="259">
        <v>0</v>
      </c>
      <c r="AK137" s="259">
        <v>0</v>
      </c>
      <c r="AL137" s="345">
        <v>329662472</v>
      </c>
      <c r="AM137" s="345">
        <v>143451198</v>
      </c>
      <c r="AN137" s="345">
        <v>9321534</v>
      </c>
      <c r="AO137" s="46"/>
      <c r="AP137" s="99"/>
      <c r="AQ137" s="77" t="str">
        <f t="shared" si="75"/>
        <v>No Aplica</v>
      </c>
      <c r="AR137" s="78" t="str">
        <f t="shared" si="73"/>
        <v>No reporta avance en el periodo</v>
      </c>
      <c r="AS137" s="79" t="s">
        <v>552</v>
      </c>
      <c r="AT137" s="79" t="s">
        <v>91</v>
      </c>
      <c r="AU137" s="79" t="s">
        <v>91</v>
      </c>
      <c r="AV137" s="80" t="str">
        <f t="shared" si="71"/>
        <v>Sin iniciar</v>
      </c>
      <c r="AW137" s="421">
        <v>212588263</v>
      </c>
      <c r="AX137" s="422">
        <v>35431377.170000002</v>
      </c>
      <c r="AY137" s="403">
        <v>329662472</v>
      </c>
      <c r="AZ137" s="404">
        <v>153879059</v>
      </c>
      <c r="BA137" s="405">
        <v>52890156</v>
      </c>
      <c r="BB137" s="46"/>
      <c r="BC137" s="144"/>
      <c r="BD137" s="833" t="str">
        <f t="shared" si="56"/>
        <v>No Aplica</v>
      </c>
      <c r="BE137" s="604" t="str">
        <f t="shared" si="57"/>
        <v>No reporta avance en el periodo</v>
      </c>
      <c r="BF137" s="375" t="s">
        <v>552</v>
      </c>
      <c r="BG137" s="375" t="s">
        <v>91</v>
      </c>
      <c r="BH137" s="375" t="s">
        <v>91</v>
      </c>
      <c r="BI137" s="834" t="str">
        <f>IF(BC137&lt;1%,"Sin iniciar",IF(BC137&gt;=T137,"Terminado","En gestión"))</f>
        <v>Sin iniciar</v>
      </c>
      <c r="BJ137" s="330">
        <v>13604270</v>
      </c>
      <c r="BK137" s="264">
        <v>0</v>
      </c>
      <c r="BL137" s="865">
        <v>0</v>
      </c>
      <c r="BM137" s="865">
        <v>0</v>
      </c>
      <c r="BN137" s="865">
        <v>0</v>
      </c>
      <c r="BO137" s="46"/>
      <c r="BP137" s="98"/>
      <c r="BQ137" s="240" t="str">
        <f t="shared" si="77"/>
        <v>No Aplica</v>
      </c>
      <c r="BR137" s="241" t="str">
        <f t="shared" si="72"/>
        <v>No reporta avance en el periodo</v>
      </c>
      <c r="BS137" s="243"/>
      <c r="BT137" s="243"/>
      <c r="BU137" s="243"/>
      <c r="BV137" s="80" t="str">
        <f t="shared" si="78"/>
        <v>Sin iniciar</v>
      </c>
      <c r="BW137" s="81"/>
      <c r="BX137" s="81"/>
      <c r="BY137" s="81"/>
      <c r="BZ137" s="81"/>
      <c r="CA137" s="81"/>
    </row>
    <row r="138" spans="2:79" ht="50.25" customHeight="1">
      <c r="B138" s="58" t="s">
        <v>1364</v>
      </c>
      <c r="C138" s="277" t="s">
        <v>1499</v>
      </c>
      <c r="D138" s="59" t="s">
        <v>2316</v>
      </c>
      <c r="E138" s="59" t="s">
        <v>1406</v>
      </c>
      <c r="F138" s="59" t="s">
        <v>1321</v>
      </c>
      <c r="G138" s="283">
        <v>1</v>
      </c>
      <c r="H138" s="488" t="s">
        <v>1500</v>
      </c>
      <c r="I138" s="497" t="s">
        <v>85</v>
      </c>
      <c r="J138" s="497" t="s">
        <v>86</v>
      </c>
      <c r="K138" s="39" t="s">
        <v>1478</v>
      </c>
      <c r="L138" s="39" t="s">
        <v>1501</v>
      </c>
      <c r="M138" s="44">
        <v>45748</v>
      </c>
      <c r="N138" s="279" t="s">
        <v>156</v>
      </c>
      <c r="O138" s="283">
        <v>0</v>
      </c>
      <c r="P138" s="283">
        <v>1</v>
      </c>
      <c r="Q138" s="283">
        <v>1</v>
      </c>
      <c r="R138" s="283">
        <v>1</v>
      </c>
      <c r="S138" s="278" t="s">
        <v>108</v>
      </c>
      <c r="T138" s="259">
        <v>7223481.9000000004</v>
      </c>
      <c r="U138" s="332" t="s">
        <v>109</v>
      </c>
      <c r="V138" s="308" t="s">
        <v>1274</v>
      </c>
      <c r="W138" s="341">
        <v>329662472</v>
      </c>
      <c r="X138" s="284" t="s">
        <v>138</v>
      </c>
      <c r="Y138" s="284" t="s">
        <v>91</v>
      </c>
      <c r="Z138" s="284" t="s">
        <v>139</v>
      </c>
      <c r="AA138" s="43" t="s">
        <v>1410</v>
      </c>
      <c r="AB138" s="46"/>
      <c r="AC138" s="112"/>
      <c r="AD138" s="240" t="str">
        <f t="shared" si="68"/>
        <v>No Aplica</v>
      </c>
      <c r="AE138" s="241" t="str">
        <f t="shared" si="70"/>
        <v>No reporta avance en el periodo</v>
      </c>
      <c r="AF138" s="145" t="s">
        <v>315</v>
      </c>
      <c r="AG138" s="242" t="s">
        <v>91</v>
      </c>
      <c r="AH138" s="242" t="s">
        <v>91</v>
      </c>
      <c r="AI138" s="80" t="str">
        <f t="shared" ref="AI138:AI169" si="81">IF(AC138&lt;1%,"Sin iniciar",IF(AC138&gt;=G138,"Terminado","En gestión"))</f>
        <v>Sin iniciar</v>
      </c>
      <c r="AJ138" s="259">
        <v>0</v>
      </c>
      <c r="AK138" s="259">
        <v>0</v>
      </c>
      <c r="AL138" s="345">
        <v>329662472</v>
      </c>
      <c r="AM138" s="345">
        <v>143451198</v>
      </c>
      <c r="AN138" s="345">
        <v>9321534</v>
      </c>
      <c r="AO138" s="46"/>
      <c r="AP138" s="98">
        <v>0</v>
      </c>
      <c r="AQ138" s="77">
        <f t="shared" si="75"/>
        <v>0</v>
      </c>
      <c r="AR138" s="78" t="s">
        <v>102</v>
      </c>
      <c r="AS138" s="188" t="s">
        <v>91</v>
      </c>
      <c r="AT138" s="188" t="s">
        <v>91</v>
      </c>
      <c r="AU138" s="188" t="s">
        <v>1502</v>
      </c>
      <c r="AV138" s="80" t="s">
        <v>98</v>
      </c>
      <c r="AW138" s="421">
        <v>62019630</v>
      </c>
      <c r="AX138" s="422">
        <v>10336605</v>
      </c>
      <c r="AY138" s="403">
        <v>329662472</v>
      </c>
      <c r="AZ138" s="404">
        <v>153879059</v>
      </c>
      <c r="BA138" s="405">
        <v>52890156</v>
      </c>
      <c r="BB138" s="46"/>
      <c r="BC138" s="144">
        <v>1</v>
      </c>
      <c r="BD138" s="833">
        <f t="shared" ref="BD138:BD152" si="82">+IF(Q138=0,"No Aplica",IF(BC138/Q138&gt;=100%,100%,BC138/Q138))</f>
        <v>1</v>
      </c>
      <c r="BE138" s="604" t="str">
        <f t="shared" si="57"/>
        <v>Avance satisfactorio</v>
      </c>
      <c r="BF138" s="145" t="s">
        <v>1503</v>
      </c>
      <c r="BG138" s="145" t="s">
        <v>1504</v>
      </c>
      <c r="BH138" s="375" t="s">
        <v>91</v>
      </c>
      <c r="BI138" s="834" t="s">
        <v>98</v>
      </c>
      <c r="BJ138" s="330">
        <v>10394280</v>
      </c>
      <c r="BK138" s="264">
        <v>7795710</v>
      </c>
      <c r="BL138" s="212"/>
      <c r="BM138" s="212"/>
      <c r="BN138" s="254"/>
      <c r="BO138" s="46"/>
      <c r="BP138" s="98"/>
      <c r="BQ138" s="240">
        <f t="shared" si="77"/>
        <v>0</v>
      </c>
      <c r="BR138" s="241" t="str">
        <f t="shared" si="72"/>
        <v>Avance insuficiente</v>
      </c>
      <c r="BS138" s="243"/>
      <c r="BT138" s="243"/>
      <c r="BU138" s="243"/>
      <c r="BV138" s="80" t="str">
        <f t="shared" si="78"/>
        <v>Terminado</v>
      </c>
      <c r="BW138" s="81"/>
      <c r="BX138" s="81"/>
      <c r="BY138" s="81"/>
      <c r="BZ138" s="81"/>
      <c r="CA138" s="81"/>
    </row>
    <row r="139" spans="2:79" ht="50.25" customHeight="1">
      <c r="B139" s="58" t="s">
        <v>1364</v>
      </c>
      <c r="C139" s="277" t="s">
        <v>1505</v>
      </c>
      <c r="D139" s="59" t="s">
        <v>2316</v>
      </c>
      <c r="E139" s="59" t="s">
        <v>1406</v>
      </c>
      <c r="F139" s="59" t="s">
        <v>1321</v>
      </c>
      <c r="G139" s="282">
        <v>1</v>
      </c>
      <c r="H139" s="488" t="s">
        <v>2425</v>
      </c>
      <c r="I139" s="497" t="s">
        <v>85</v>
      </c>
      <c r="J139" s="497" t="s">
        <v>86</v>
      </c>
      <c r="K139" s="39" t="s">
        <v>1478</v>
      </c>
      <c r="L139" s="39" t="s">
        <v>1507</v>
      </c>
      <c r="M139" s="44">
        <v>45748</v>
      </c>
      <c r="N139" s="279" t="s">
        <v>156</v>
      </c>
      <c r="O139" s="283">
        <v>0</v>
      </c>
      <c r="P139" s="283">
        <v>1</v>
      </c>
      <c r="Q139" s="283">
        <v>1</v>
      </c>
      <c r="R139" s="283">
        <v>1</v>
      </c>
      <c r="S139" s="278" t="s">
        <v>108</v>
      </c>
      <c r="T139" s="259">
        <v>7223481.9000000004</v>
      </c>
      <c r="U139" s="332" t="s">
        <v>109</v>
      </c>
      <c r="V139" s="308" t="s">
        <v>1274</v>
      </c>
      <c r="W139" s="341">
        <v>329662472</v>
      </c>
      <c r="X139" s="236" t="s">
        <v>138</v>
      </c>
      <c r="Y139" s="236" t="s">
        <v>91</v>
      </c>
      <c r="Z139" s="236" t="s">
        <v>139</v>
      </c>
      <c r="AA139" s="40" t="s">
        <v>1410</v>
      </c>
      <c r="AB139" s="46"/>
      <c r="AC139" s="112"/>
      <c r="AD139" s="240" t="str">
        <f t="shared" si="68"/>
        <v>No Aplica</v>
      </c>
      <c r="AE139" s="241" t="str">
        <f t="shared" si="70"/>
        <v>No reporta avance en el periodo</v>
      </c>
      <c r="AF139" s="145" t="s">
        <v>315</v>
      </c>
      <c r="AG139" s="242" t="s">
        <v>91</v>
      </c>
      <c r="AH139" s="242" t="s">
        <v>91</v>
      </c>
      <c r="AI139" s="80" t="str">
        <f t="shared" si="81"/>
        <v>Sin iniciar</v>
      </c>
      <c r="AJ139" s="259">
        <v>0</v>
      </c>
      <c r="AK139" s="259">
        <v>0</v>
      </c>
      <c r="AL139" s="345">
        <v>329662472</v>
      </c>
      <c r="AM139" s="345">
        <v>143451198</v>
      </c>
      <c r="AN139" s="345">
        <v>9321534</v>
      </c>
      <c r="AO139" s="46"/>
      <c r="AP139" s="98">
        <v>0</v>
      </c>
      <c r="AQ139" s="77">
        <f t="shared" si="75"/>
        <v>0</v>
      </c>
      <c r="AR139" s="78" t="s">
        <v>102</v>
      </c>
      <c r="AS139" s="188" t="s">
        <v>91</v>
      </c>
      <c r="AT139" s="188" t="s">
        <v>91</v>
      </c>
      <c r="AU139" s="188" t="s">
        <v>2426</v>
      </c>
      <c r="AV139" s="80" t="str">
        <f t="shared" si="71"/>
        <v>Sin iniciar</v>
      </c>
      <c r="AW139" s="421">
        <v>35239910</v>
      </c>
      <c r="AX139" s="422">
        <v>5873318.3300000001</v>
      </c>
      <c r="AY139" s="403">
        <v>329662472</v>
      </c>
      <c r="AZ139" s="404">
        <v>153879059</v>
      </c>
      <c r="BA139" s="405">
        <v>52890156</v>
      </c>
      <c r="BB139" s="46"/>
      <c r="BC139" s="434">
        <v>0</v>
      </c>
      <c r="BD139" s="833" t="str">
        <f t="shared" ref="BD139" si="83">+IF(AC139=0,"No Aplica",IF(BC139/AC139&gt;=100%,100%,AP139/AC139))</f>
        <v>No Aplica</v>
      </c>
      <c r="BE139" s="604" t="s">
        <v>102</v>
      </c>
      <c r="BF139" s="676" t="s">
        <v>2427</v>
      </c>
      <c r="BG139" s="375" t="s">
        <v>91</v>
      </c>
      <c r="BH139" s="375" t="s">
        <v>91</v>
      </c>
      <c r="BI139" s="834" t="str">
        <f t="shared" ref="BI139:BI140" si="84">IF(BC139&lt;1%,"Sin iniciar",IF(BC139&gt;=T139,"Terminado","En gestión"))</f>
        <v>Sin iniciar</v>
      </c>
      <c r="BJ139" s="330">
        <v>28097770</v>
      </c>
      <c r="BK139" s="264">
        <v>21073327.199999999</v>
      </c>
      <c r="BL139" s="865">
        <v>0</v>
      </c>
      <c r="BM139" s="865">
        <v>0</v>
      </c>
      <c r="BN139" s="865">
        <v>0</v>
      </c>
      <c r="BO139" s="46"/>
      <c r="BP139" s="98"/>
      <c r="BQ139" s="240" t="str">
        <f t="shared" si="77"/>
        <v>No Aplica</v>
      </c>
      <c r="BR139" s="241" t="str">
        <f t="shared" si="72"/>
        <v>No reporta avance en el periodo</v>
      </c>
      <c r="BS139" s="243"/>
      <c r="BT139" s="243"/>
      <c r="BU139" s="243"/>
      <c r="BV139" s="80" t="str">
        <f t="shared" si="78"/>
        <v>Sin iniciar</v>
      </c>
      <c r="BW139" s="81"/>
      <c r="BX139" s="81"/>
      <c r="BY139" s="81"/>
      <c r="BZ139" s="81"/>
      <c r="CA139" s="81"/>
    </row>
    <row r="140" spans="2:79" ht="50.25" customHeight="1">
      <c r="B140" s="58" t="s">
        <v>1364</v>
      </c>
      <c r="C140" s="277" t="s">
        <v>1512</v>
      </c>
      <c r="D140" s="59" t="s">
        <v>2316</v>
      </c>
      <c r="E140" s="59" t="s">
        <v>1406</v>
      </c>
      <c r="F140" s="59" t="s">
        <v>1321</v>
      </c>
      <c r="G140" s="866">
        <v>1</v>
      </c>
      <c r="H140" s="488" t="s">
        <v>2428</v>
      </c>
      <c r="I140" s="497" t="s">
        <v>85</v>
      </c>
      <c r="J140" s="497" t="s">
        <v>153</v>
      </c>
      <c r="K140" s="39" t="s">
        <v>1514</v>
      </c>
      <c r="L140" s="39" t="s">
        <v>2429</v>
      </c>
      <c r="M140" s="44">
        <v>45931</v>
      </c>
      <c r="N140" s="279" t="s">
        <v>156</v>
      </c>
      <c r="O140" s="281">
        <v>0</v>
      </c>
      <c r="P140" s="281">
        <v>0</v>
      </c>
      <c r="Q140" s="281">
        <v>0</v>
      </c>
      <c r="R140" s="281">
        <v>1</v>
      </c>
      <c r="S140" s="278" t="s">
        <v>108</v>
      </c>
      <c r="T140" s="259">
        <v>7223481.9000000004</v>
      </c>
      <c r="U140" s="332" t="s">
        <v>109</v>
      </c>
      <c r="V140" s="308" t="s">
        <v>1274</v>
      </c>
      <c r="W140" s="341">
        <v>329662472</v>
      </c>
      <c r="X140" s="236" t="s">
        <v>138</v>
      </c>
      <c r="Y140" s="236" t="s">
        <v>91</v>
      </c>
      <c r="Z140" s="236" t="s">
        <v>139</v>
      </c>
      <c r="AA140" s="40" t="s">
        <v>1410</v>
      </c>
      <c r="AB140" s="46"/>
      <c r="AC140" s="113"/>
      <c r="AD140" s="240" t="str">
        <f t="shared" si="68"/>
        <v>No Aplica</v>
      </c>
      <c r="AE140" s="241" t="str">
        <f t="shared" si="70"/>
        <v>No reporta avance en el periodo</v>
      </c>
      <c r="AF140" s="145" t="s">
        <v>1171</v>
      </c>
      <c r="AG140" s="242" t="s">
        <v>91</v>
      </c>
      <c r="AH140" s="242" t="s">
        <v>91</v>
      </c>
      <c r="AI140" s="80" t="str">
        <f t="shared" si="81"/>
        <v>Sin iniciar</v>
      </c>
      <c r="AJ140" s="259">
        <v>0</v>
      </c>
      <c r="AK140" s="259">
        <v>0</v>
      </c>
      <c r="AL140" s="345">
        <v>329662472</v>
      </c>
      <c r="AM140" s="345">
        <v>143451198</v>
      </c>
      <c r="AN140" s="345">
        <v>9321534</v>
      </c>
      <c r="AO140" s="46"/>
      <c r="AP140" s="99"/>
      <c r="AQ140" s="77" t="str">
        <f t="shared" si="75"/>
        <v>No Aplica</v>
      </c>
      <c r="AR140" s="78" t="str">
        <f t="shared" si="73"/>
        <v>No reporta avance en el periodo</v>
      </c>
      <c r="AS140" s="79" t="s">
        <v>552</v>
      </c>
      <c r="AT140" s="79" t="s">
        <v>91</v>
      </c>
      <c r="AU140" s="79" t="s">
        <v>91</v>
      </c>
      <c r="AV140" s="80" t="str">
        <f t="shared" si="71"/>
        <v>Sin iniciar</v>
      </c>
      <c r="AW140" s="421">
        <v>531179654</v>
      </c>
      <c r="AX140" s="422">
        <v>88529942.329999998</v>
      </c>
      <c r="AY140" s="403">
        <v>329662472</v>
      </c>
      <c r="AZ140" s="404">
        <v>153879059</v>
      </c>
      <c r="BA140" s="405">
        <v>52890156</v>
      </c>
      <c r="BB140" s="46"/>
      <c r="BC140" s="144"/>
      <c r="BD140" s="833" t="str">
        <f t="shared" si="82"/>
        <v>No Aplica</v>
      </c>
      <c r="BE140" s="604" t="str">
        <f t="shared" ref="BE140:BE152" si="85">IF(ISTEXT(BD140),"No reporta avance en el periodo",IF(BD140&lt;=69%,"Avance insuficiente",IF(BD140&gt;95%,"Avance satisfactorio",IF(BD140&gt;70%,"Avance suficiente",IF(BD140&lt;94%,"Avance suficiente",0)))))</f>
        <v>No reporta avance en el periodo</v>
      </c>
      <c r="BF140" s="375" t="s">
        <v>552</v>
      </c>
      <c r="BG140" s="375" t="s">
        <v>91</v>
      </c>
      <c r="BH140" s="375" t="s">
        <v>91</v>
      </c>
      <c r="BI140" s="834" t="str">
        <f t="shared" si="84"/>
        <v>Sin iniciar</v>
      </c>
      <c r="BJ140" s="330">
        <v>23649703</v>
      </c>
      <c r="BK140" s="264">
        <v>0</v>
      </c>
      <c r="BL140" s="865">
        <v>0</v>
      </c>
      <c r="BM140" s="865">
        <v>0</v>
      </c>
      <c r="BN140" s="865">
        <v>0</v>
      </c>
      <c r="BO140" s="46"/>
      <c r="BP140" s="98"/>
      <c r="BQ140" s="240" t="str">
        <f t="shared" si="77"/>
        <v>No Aplica</v>
      </c>
      <c r="BR140" s="241" t="str">
        <f t="shared" si="72"/>
        <v>No reporta avance en el periodo</v>
      </c>
      <c r="BS140" s="243"/>
      <c r="BT140" s="243"/>
      <c r="BU140" s="243"/>
      <c r="BV140" s="80" t="str">
        <f t="shared" si="78"/>
        <v>Sin iniciar</v>
      </c>
      <c r="BW140" s="81"/>
      <c r="BX140" s="81"/>
      <c r="BY140" s="81"/>
      <c r="BZ140" s="81"/>
      <c r="CA140" s="81"/>
    </row>
    <row r="141" spans="2:79" ht="50.25" customHeight="1">
      <c r="B141" s="58" t="s">
        <v>1364</v>
      </c>
      <c r="C141" s="400" t="s">
        <v>1518</v>
      </c>
      <c r="D141" s="59" t="s">
        <v>2316</v>
      </c>
      <c r="E141" s="59" t="s">
        <v>1406</v>
      </c>
      <c r="F141" s="59" t="s">
        <v>1321</v>
      </c>
      <c r="G141" s="866">
        <v>1</v>
      </c>
      <c r="H141" s="488" t="s">
        <v>2430</v>
      </c>
      <c r="I141" s="497" t="s">
        <v>85</v>
      </c>
      <c r="J141" s="497" t="s">
        <v>153</v>
      </c>
      <c r="K141" s="39" t="s">
        <v>1514</v>
      </c>
      <c r="L141" s="179" t="s">
        <v>1520</v>
      </c>
      <c r="M141" s="44">
        <v>45931</v>
      </c>
      <c r="N141" s="279" t="s">
        <v>156</v>
      </c>
      <c r="O141" s="281">
        <v>0</v>
      </c>
      <c r="P141" s="281">
        <v>0</v>
      </c>
      <c r="Q141" s="281">
        <v>0</v>
      </c>
      <c r="R141" s="281">
        <v>1</v>
      </c>
      <c r="S141" s="278" t="s">
        <v>108</v>
      </c>
      <c r="T141" s="259">
        <v>9946980</v>
      </c>
      <c r="U141" s="164" t="s">
        <v>91</v>
      </c>
      <c r="V141" s="308" t="s">
        <v>91</v>
      </c>
      <c r="W141" s="341">
        <v>0</v>
      </c>
      <c r="X141" s="236" t="s">
        <v>138</v>
      </c>
      <c r="Y141" s="236" t="s">
        <v>91</v>
      </c>
      <c r="Z141" s="236" t="s">
        <v>139</v>
      </c>
      <c r="AA141" s="40" t="s">
        <v>1410</v>
      </c>
      <c r="AB141" s="46"/>
      <c r="AC141" s="113"/>
      <c r="AD141" s="240" t="str">
        <f t="shared" si="68"/>
        <v>No Aplica</v>
      </c>
      <c r="AE141" s="241" t="str">
        <f t="shared" si="70"/>
        <v>No reporta avance en el periodo</v>
      </c>
      <c r="AF141" s="145" t="s">
        <v>1171</v>
      </c>
      <c r="AG141" s="242" t="s">
        <v>91</v>
      </c>
      <c r="AH141" s="242" t="s">
        <v>91</v>
      </c>
      <c r="AI141" s="80" t="str">
        <f t="shared" si="81"/>
        <v>Sin iniciar</v>
      </c>
      <c r="AJ141" s="259">
        <v>0</v>
      </c>
      <c r="AK141" s="259">
        <v>0</v>
      </c>
      <c r="AL141" s="345" t="s">
        <v>780</v>
      </c>
      <c r="AM141" s="345" t="s">
        <v>781</v>
      </c>
      <c r="AN141" s="345" t="s">
        <v>781</v>
      </c>
      <c r="AO141" s="46"/>
      <c r="AP141" s="99"/>
      <c r="AQ141" s="77" t="str">
        <f t="shared" si="75"/>
        <v>No Aplica</v>
      </c>
      <c r="AR141" s="78" t="str">
        <f t="shared" si="73"/>
        <v>No reporta avance en el periodo</v>
      </c>
      <c r="AS141" s="79" t="s">
        <v>552</v>
      </c>
      <c r="AT141" s="79" t="s">
        <v>91</v>
      </c>
      <c r="AU141" s="79" t="s">
        <v>91</v>
      </c>
      <c r="AV141" s="80" t="str">
        <f t="shared" si="71"/>
        <v>Sin iniciar</v>
      </c>
      <c r="AW141" s="330">
        <v>0</v>
      </c>
      <c r="AX141" s="330">
        <v>0</v>
      </c>
      <c r="AY141" s="330">
        <v>0</v>
      </c>
      <c r="AZ141" s="330">
        <v>0</v>
      </c>
      <c r="BA141" s="330">
        <v>0</v>
      </c>
      <c r="BB141" s="46"/>
      <c r="BC141" s="144"/>
      <c r="BD141" s="833" t="str">
        <f t="shared" si="82"/>
        <v>No Aplica</v>
      </c>
      <c r="BE141" s="604" t="str">
        <f t="shared" si="85"/>
        <v>No reporta avance en el periodo</v>
      </c>
      <c r="BF141" s="375" t="s">
        <v>552</v>
      </c>
      <c r="BG141" s="375" t="s">
        <v>91</v>
      </c>
      <c r="BH141" s="375" t="s">
        <v>91</v>
      </c>
      <c r="BI141" s="834" t="str">
        <f>IF(BC141&lt;1%,"Sin iniciar",IF(BC141&gt;=T141,"Terminado","En gestión"))</f>
        <v>Sin iniciar</v>
      </c>
      <c r="BJ141" s="330">
        <v>32545837</v>
      </c>
      <c r="BK141" s="264">
        <v>0</v>
      </c>
      <c r="BL141" s="865">
        <v>0</v>
      </c>
      <c r="BM141" s="865">
        <v>0</v>
      </c>
      <c r="BN141" s="865">
        <v>0</v>
      </c>
      <c r="BO141" s="46"/>
      <c r="BP141" s="98"/>
      <c r="BQ141" s="240" t="str">
        <f t="shared" si="77"/>
        <v>No Aplica</v>
      </c>
      <c r="BR141" s="241" t="str">
        <f t="shared" si="72"/>
        <v>No reporta avance en el periodo</v>
      </c>
      <c r="BS141" s="243"/>
      <c r="BT141" s="243"/>
      <c r="BU141" s="243"/>
      <c r="BV141" s="80" t="str">
        <f t="shared" si="78"/>
        <v>Sin iniciar</v>
      </c>
      <c r="BW141" s="81"/>
      <c r="BX141" s="81"/>
      <c r="BY141" s="81"/>
      <c r="BZ141" s="81"/>
      <c r="CA141" s="81"/>
    </row>
    <row r="142" spans="2:79" ht="50.25" customHeight="1">
      <c r="B142" s="58" t="s">
        <v>1364</v>
      </c>
      <c r="C142" s="277" t="s">
        <v>1522</v>
      </c>
      <c r="D142" s="59" t="s">
        <v>2316</v>
      </c>
      <c r="E142" s="59" t="s">
        <v>1406</v>
      </c>
      <c r="F142" s="59" t="s">
        <v>1321</v>
      </c>
      <c r="G142" s="282">
        <v>1</v>
      </c>
      <c r="H142" s="488" t="s">
        <v>1523</v>
      </c>
      <c r="I142" s="497" t="s">
        <v>85</v>
      </c>
      <c r="J142" s="497" t="s">
        <v>86</v>
      </c>
      <c r="K142" s="39" t="s">
        <v>1478</v>
      </c>
      <c r="L142" s="39" t="s">
        <v>1524</v>
      </c>
      <c r="M142" s="44">
        <v>45748</v>
      </c>
      <c r="N142" s="279" t="s">
        <v>156</v>
      </c>
      <c r="O142" s="283">
        <v>0</v>
      </c>
      <c r="P142" s="283">
        <v>1</v>
      </c>
      <c r="Q142" s="283">
        <v>1</v>
      </c>
      <c r="R142" s="283">
        <v>1</v>
      </c>
      <c r="S142" s="278" t="s">
        <v>108</v>
      </c>
      <c r="T142" s="259">
        <v>46439352</v>
      </c>
      <c r="U142" s="332" t="s">
        <v>109</v>
      </c>
      <c r="V142" s="308" t="s">
        <v>1274</v>
      </c>
      <c r="W142" s="341">
        <v>329662472</v>
      </c>
      <c r="X142" s="236" t="s">
        <v>138</v>
      </c>
      <c r="Y142" s="236" t="s">
        <v>91</v>
      </c>
      <c r="Z142" s="236" t="s">
        <v>139</v>
      </c>
      <c r="AA142" s="40" t="s">
        <v>1410</v>
      </c>
      <c r="AB142" s="46"/>
      <c r="AC142" s="112"/>
      <c r="AD142" s="240" t="str">
        <f t="shared" si="68"/>
        <v>No Aplica</v>
      </c>
      <c r="AE142" s="241" t="str">
        <f t="shared" si="70"/>
        <v>No reporta avance en el periodo</v>
      </c>
      <c r="AF142" s="145" t="s">
        <v>315</v>
      </c>
      <c r="AG142" s="242" t="s">
        <v>91</v>
      </c>
      <c r="AH142" s="242" t="s">
        <v>91</v>
      </c>
      <c r="AI142" s="80" t="str">
        <f t="shared" si="81"/>
        <v>Sin iniciar</v>
      </c>
      <c r="AJ142" s="259">
        <v>0</v>
      </c>
      <c r="AK142" s="259">
        <v>0</v>
      </c>
      <c r="AL142" s="345">
        <v>329662472</v>
      </c>
      <c r="AM142" s="345">
        <v>143451198</v>
      </c>
      <c r="AN142" s="345">
        <v>9321534</v>
      </c>
      <c r="AO142" s="46"/>
      <c r="AP142" s="98">
        <v>1</v>
      </c>
      <c r="AQ142" s="77">
        <v>1</v>
      </c>
      <c r="AR142" s="192" t="str">
        <f t="shared" si="73"/>
        <v>Avance satisfactorio</v>
      </c>
      <c r="AS142" s="188" t="s">
        <v>2431</v>
      </c>
      <c r="AT142" s="193" t="s">
        <v>1526</v>
      </c>
      <c r="AU142" s="79" t="s">
        <v>91</v>
      </c>
      <c r="AV142" s="80" t="s">
        <v>98</v>
      </c>
      <c r="AW142" s="421">
        <v>239883810</v>
      </c>
      <c r="AX142" s="422">
        <v>39980635</v>
      </c>
      <c r="AY142" s="403">
        <v>329662472</v>
      </c>
      <c r="AZ142" s="404">
        <v>153879059</v>
      </c>
      <c r="BA142" s="405">
        <v>52890156</v>
      </c>
      <c r="BB142" s="46"/>
      <c r="BC142" s="144">
        <v>1</v>
      </c>
      <c r="BD142" s="833">
        <f t="shared" si="82"/>
        <v>1</v>
      </c>
      <c r="BE142" s="604" t="str">
        <f t="shared" si="85"/>
        <v>Avance satisfactorio</v>
      </c>
      <c r="BF142" s="375" t="s">
        <v>1527</v>
      </c>
      <c r="BG142" s="375" t="s">
        <v>1528</v>
      </c>
      <c r="BH142" s="375" t="s">
        <v>91</v>
      </c>
      <c r="BI142" s="834" t="s">
        <v>98</v>
      </c>
      <c r="BJ142" s="330">
        <v>14191025</v>
      </c>
      <c r="BK142" s="264">
        <v>10643268.6</v>
      </c>
      <c r="BL142" s="212"/>
      <c r="BM142" s="212"/>
      <c r="BN142" s="254"/>
      <c r="BO142" s="46"/>
      <c r="BP142" s="98"/>
      <c r="BQ142" s="240">
        <f t="shared" si="77"/>
        <v>0</v>
      </c>
      <c r="BR142" s="241" t="str">
        <f t="shared" si="72"/>
        <v>Avance insuficiente</v>
      </c>
      <c r="BS142" s="243"/>
      <c r="BT142" s="243"/>
      <c r="BU142" s="243"/>
      <c r="BV142" s="80" t="str">
        <f t="shared" si="78"/>
        <v>Terminado</v>
      </c>
      <c r="BW142" s="81"/>
      <c r="BX142" s="81"/>
      <c r="BY142" s="81"/>
      <c r="BZ142" s="81"/>
      <c r="CA142" s="81"/>
    </row>
    <row r="143" spans="2:79" ht="50.25" customHeight="1">
      <c r="B143" s="58" t="s">
        <v>1364</v>
      </c>
      <c r="C143" s="277" t="s">
        <v>1531</v>
      </c>
      <c r="D143" s="59" t="s">
        <v>2316</v>
      </c>
      <c r="E143" s="59" t="s">
        <v>1406</v>
      </c>
      <c r="F143" s="59" t="s">
        <v>1321</v>
      </c>
      <c r="G143" s="282">
        <v>1</v>
      </c>
      <c r="H143" s="488" t="s">
        <v>1532</v>
      </c>
      <c r="I143" s="497" t="s">
        <v>85</v>
      </c>
      <c r="J143" s="497" t="s">
        <v>86</v>
      </c>
      <c r="K143" s="39" t="s">
        <v>1478</v>
      </c>
      <c r="L143" s="39" t="s">
        <v>1533</v>
      </c>
      <c r="M143" s="44">
        <v>45748</v>
      </c>
      <c r="N143" s="279" t="s">
        <v>156</v>
      </c>
      <c r="O143" s="283">
        <v>0</v>
      </c>
      <c r="P143" s="283">
        <v>1</v>
      </c>
      <c r="Q143" s="283">
        <v>1</v>
      </c>
      <c r="R143" s="283">
        <v>1</v>
      </c>
      <c r="S143" s="278" t="s">
        <v>108</v>
      </c>
      <c r="T143" s="259">
        <v>7223481.9000000004</v>
      </c>
      <c r="U143" s="332" t="s">
        <v>109</v>
      </c>
      <c r="V143" s="308" t="s">
        <v>1274</v>
      </c>
      <c r="W143" s="341">
        <v>329662472</v>
      </c>
      <c r="X143" s="236" t="s">
        <v>138</v>
      </c>
      <c r="Y143" s="236" t="s">
        <v>91</v>
      </c>
      <c r="Z143" s="236" t="s">
        <v>139</v>
      </c>
      <c r="AA143" s="40" t="s">
        <v>1410</v>
      </c>
      <c r="AB143" s="46"/>
      <c r="AC143" s="112"/>
      <c r="AD143" s="240" t="str">
        <f t="shared" si="68"/>
        <v>No Aplica</v>
      </c>
      <c r="AE143" s="241" t="str">
        <f t="shared" si="70"/>
        <v>No reporta avance en el periodo</v>
      </c>
      <c r="AF143" s="145" t="s">
        <v>315</v>
      </c>
      <c r="AG143" s="242" t="s">
        <v>91</v>
      </c>
      <c r="AH143" s="242" t="s">
        <v>91</v>
      </c>
      <c r="AI143" s="80" t="str">
        <f t="shared" si="81"/>
        <v>Sin iniciar</v>
      </c>
      <c r="AJ143" s="259">
        <v>0</v>
      </c>
      <c r="AK143" s="259">
        <v>0</v>
      </c>
      <c r="AL143" s="345">
        <v>329662472</v>
      </c>
      <c r="AM143" s="345">
        <v>143451198</v>
      </c>
      <c r="AN143" s="345">
        <v>9321534</v>
      </c>
      <c r="AO143" s="46"/>
      <c r="AP143" s="98">
        <v>1</v>
      </c>
      <c r="AQ143" s="77">
        <f>+IF(P143=0,"No Aplica",IF(AP143/P143&gt;=100%,100%,AC143/P143))</f>
        <v>1</v>
      </c>
      <c r="AR143" s="192" t="str">
        <f>IF(ISTEXT(AQ143),"No reporta avance en el periodo",IF(AQ143&lt;=69%,"Avance insuficiente",IF(AQ143&gt;95%,"Avance satisfactorio",IF(AQ143&gt;70%,"Avance suficiente",IF(AQ143&lt;94%,"Avance suficiente",0)))))</f>
        <v>Avance satisfactorio</v>
      </c>
      <c r="AS143" s="194" t="s">
        <v>1534</v>
      </c>
      <c r="AT143" s="195" t="s">
        <v>1535</v>
      </c>
      <c r="AU143" s="79" t="s">
        <v>91</v>
      </c>
      <c r="AV143" s="80" t="s">
        <v>98</v>
      </c>
      <c r="AW143" s="421">
        <v>545880946</v>
      </c>
      <c r="AX143" s="422">
        <v>90980157.670000002</v>
      </c>
      <c r="AY143" s="403">
        <v>329662472</v>
      </c>
      <c r="AZ143" s="404">
        <v>153879059</v>
      </c>
      <c r="BA143" s="405">
        <v>52890156</v>
      </c>
      <c r="BB143" s="46"/>
      <c r="BC143" s="144">
        <v>1</v>
      </c>
      <c r="BD143" s="833">
        <f t="shared" si="82"/>
        <v>1</v>
      </c>
      <c r="BE143" s="604" t="str">
        <f t="shared" si="85"/>
        <v>Avance satisfactorio</v>
      </c>
      <c r="BF143" s="375" t="s">
        <v>1536</v>
      </c>
      <c r="BG143" s="145" t="s">
        <v>1537</v>
      </c>
      <c r="BH143" s="375" t="s">
        <v>91</v>
      </c>
      <c r="BI143" s="834" t="s">
        <v>98</v>
      </c>
      <c r="BJ143" s="330">
        <v>36193451</v>
      </c>
      <c r="BK143" s="264">
        <v>27145088.100000001</v>
      </c>
      <c r="BL143" s="212"/>
      <c r="BM143" s="212"/>
      <c r="BN143" s="254"/>
      <c r="BO143" s="46"/>
      <c r="BP143" s="98"/>
      <c r="BQ143" s="240">
        <f t="shared" si="77"/>
        <v>0</v>
      </c>
      <c r="BR143" s="241" t="str">
        <f t="shared" si="72"/>
        <v>Avance insuficiente</v>
      </c>
      <c r="BS143" s="243"/>
      <c r="BT143" s="243"/>
      <c r="BU143" s="243"/>
      <c r="BV143" s="80" t="str">
        <f t="shared" si="78"/>
        <v>Terminado</v>
      </c>
      <c r="BW143" s="81"/>
      <c r="BX143" s="81"/>
      <c r="BY143" s="81"/>
      <c r="BZ143" s="81"/>
      <c r="CA143" s="81"/>
    </row>
    <row r="144" spans="2:79" ht="50.25" customHeight="1">
      <c r="B144" s="58" t="s">
        <v>1364</v>
      </c>
      <c r="C144" s="277" t="s">
        <v>1540</v>
      </c>
      <c r="D144" s="59" t="s">
        <v>2316</v>
      </c>
      <c r="E144" s="59" t="s">
        <v>1406</v>
      </c>
      <c r="F144" s="59" t="s">
        <v>290</v>
      </c>
      <c r="G144" s="282">
        <v>1</v>
      </c>
      <c r="H144" s="488" t="s">
        <v>1541</v>
      </c>
      <c r="I144" s="497" t="s">
        <v>85</v>
      </c>
      <c r="J144" s="497" t="s">
        <v>86</v>
      </c>
      <c r="K144" s="39" t="s">
        <v>1542</v>
      </c>
      <c r="L144" s="39" t="s">
        <v>1543</v>
      </c>
      <c r="M144" s="44">
        <v>45748</v>
      </c>
      <c r="N144" s="279" t="s">
        <v>156</v>
      </c>
      <c r="O144" s="282">
        <v>0</v>
      </c>
      <c r="P144" s="282">
        <v>0.3</v>
      </c>
      <c r="Q144" s="282">
        <v>0.6</v>
      </c>
      <c r="R144" s="282">
        <v>1</v>
      </c>
      <c r="S144" s="278" t="s">
        <v>108</v>
      </c>
      <c r="T144" s="259">
        <v>74079350.099999994</v>
      </c>
      <c r="U144" s="332" t="s">
        <v>109</v>
      </c>
      <c r="V144" s="308" t="s">
        <v>110</v>
      </c>
      <c r="W144" s="341">
        <v>1020747876</v>
      </c>
      <c r="X144" s="236" t="s">
        <v>138</v>
      </c>
      <c r="Y144" s="236" t="s">
        <v>91</v>
      </c>
      <c r="Z144" s="236" t="s">
        <v>139</v>
      </c>
      <c r="AA144" s="40" t="s">
        <v>1410</v>
      </c>
      <c r="AB144" s="46"/>
      <c r="AC144" s="112"/>
      <c r="AD144" s="240" t="str">
        <f t="shared" si="68"/>
        <v>No Aplica</v>
      </c>
      <c r="AE144" s="241" t="str">
        <f t="shared" si="70"/>
        <v>No reporta avance en el periodo</v>
      </c>
      <c r="AF144" s="145" t="s">
        <v>315</v>
      </c>
      <c r="AG144" s="242" t="s">
        <v>91</v>
      </c>
      <c r="AH144" s="242" t="s">
        <v>91</v>
      </c>
      <c r="AI144" s="80" t="str">
        <f t="shared" si="81"/>
        <v>Sin iniciar</v>
      </c>
      <c r="AJ144" s="259">
        <v>0</v>
      </c>
      <c r="AK144" s="259">
        <v>0</v>
      </c>
      <c r="AL144" s="346">
        <v>1020747876</v>
      </c>
      <c r="AM144" s="346">
        <v>769904635</v>
      </c>
      <c r="AN144" s="346">
        <v>87949422</v>
      </c>
      <c r="AO144" s="46"/>
      <c r="AP144" s="98">
        <v>0.3</v>
      </c>
      <c r="AQ144" s="77">
        <v>1</v>
      </c>
      <c r="AR144" s="78" t="str">
        <f t="shared" si="73"/>
        <v>Avance satisfactorio</v>
      </c>
      <c r="AS144" s="195" t="s">
        <v>1544</v>
      </c>
      <c r="AT144" s="79" t="s">
        <v>1545</v>
      </c>
      <c r="AU144" s="79" t="s">
        <v>91</v>
      </c>
      <c r="AV144" s="80" t="s">
        <v>98</v>
      </c>
      <c r="AW144" s="421">
        <v>614836426</v>
      </c>
      <c r="AX144" s="422">
        <v>102472737.67</v>
      </c>
      <c r="AY144" s="403">
        <v>1020747876</v>
      </c>
      <c r="AZ144" s="404">
        <v>812938431</v>
      </c>
      <c r="BA144" s="405">
        <v>303631209</v>
      </c>
      <c r="BB144" s="46"/>
      <c r="BC144" s="723">
        <v>0.6</v>
      </c>
      <c r="BD144" s="833">
        <f t="shared" si="82"/>
        <v>1</v>
      </c>
      <c r="BE144" s="604" t="str">
        <f t="shared" si="85"/>
        <v>Avance satisfactorio</v>
      </c>
      <c r="BF144" s="616" t="s">
        <v>1546</v>
      </c>
      <c r="BG144" s="616" t="s">
        <v>1547</v>
      </c>
      <c r="BH144" s="375" t="s">
        <v>91</v>
      </c>
      <c r="BI144" s="834" t="str">
        <f t="shared" ref="BI144:BI205" si="86">IF(BC144&lt;1%,"Sin iniciar",IF(BC144&gt;=G144,"Terminado","En gestión"))</f>
        <v>En gestión</v>
      </c>
      <c r="BJ144" s="330">
        <v>163565704</v>
      </c>
      <c r="BK144" s="264">
        <v>122674278.59999999</v>
      </c>
      <c r="BL144" s="212"/>
      <c r="BM144" s="212"/>
      <c r="BN144" s="254"/>
      <c r="BO144" s="46"/>
      <c r="BP144" s="98"/>
      <c r="BQ144" s="240">
        <f t="shared" si="77"/>
        <v>0</v>
      </c>
      <c r="BR144" s="241" t="str">
        <f t="shared" si="72"/>
        <v>Avance insuficiente</v>
      </c>
      <c r="BS144" s="243"/>
      <c r="BT144" s="243"/>
      <c r="BU144" s="243"/>
      <c r="BV144" s="80" t="str">
        <f t="shared" si="78"/>
        <v>En gestión</v>
      </c>
      <c r="BW144" s="81"/>
      <c r="BX144" s="81"/>
      <c r="BY144" s="81"/>
      <c r="BZ144" s="81"/>
      <c r="CA144" s="81"/>
    </row>
    <row r="145" spans="2:79" ht="50.25" customHeight="1">
      <c r="B145" s="58" t="s">
        <v>1364</v>
      </c>
      <c r="C145" s="277" t="s">
        <v>1550</v>
      </c>
      <c r="D145" s="59" t="s">
        <v>2316</v>
      </c>
      <c r="E145" s="59" t="s">
        <v>277</v>
      </c>
      <c r="F145" s="59" t="s">
        <v>290</v>
      </c>
      <c r="G145" s="282">
        <v>1</v>
      </c>
      <c r="H145" s="488" t="s">
        <v>1551</v>
      </c>
      <c r="I145" s="497" t="s">
        <v>85</v>
      </c>
      <c r="J145" s="497" t="s">
        <v>86</v>
      </c>
      <c r="K145" s="39" t="s">
        <v>1552</v>
      </c>
      <c r="L145" s="39" t="s">
        <v>1553</v>
      </c>
      <c r="M145" s="44">
        <v>45719</v>
      </c>
      <c r="N145" s="279" t="s">
        <v>156</v>
      </c>
      <c r="O145" s="282">
        <v>0.1</v>
      </c>
      <c r="P145" s="282">
        <v>0.4</v>
      </c>
      <c r="Q145" s="282">
        <v>0.7</v>
      </c>
      <c r="R145" s="282">
        <v>1</v>
      </c>
      <c r="S145" s="278" t="s">
        <v>108</v>
      </c>
      <c r="T145" s="259">
        <v>18364972</v>
      </c>
      <c r="U145" s="332" t="s">
        <v>109</v>
      </c>
      <c r="V145" s="308" t="s">
        <v>1274</v>
      </c>
      <c r="W145" s="341">
        <v>329662472</v>
      </c>
      <c r="X145" s="236" t="s">
        <v>138</v>
      </c>
      <c r="Y145" s="236" t="s">
        <v>91</v>
      </c>
      <c r="Z145" s="236" t="s">
        <v>139</v>
      </c>
      <c r="AA145" s="40" t="s">
        <v>91</v>
      </c>
      <c r="AB145" s="46"/>
      <c r="AC145" s="112">
        <v>0.1</v>
      </c>
      <c r="AD145" s="240">
        <f t="shared" si="68"/>
        <v>1</v>
      </c>
      <c r="AE145" s="241" t="str">
        <f t="shared" si="70"/>
        <v>Avance satisfactorio</v>
      </c>
      <c r="AF145" s="145" t="s">
        <v>1554</v>
      </c>
      <c r="AG145" s="380" t="s">
        <v>1555</v>
      </c>
      <c r="AH145" s="242" t="s">
        <v>91</v>
      </c>
      <c r="AI145" s="80" t="s">
        <v>98</v>
      </c>
      <c r="AJ145" s="259">
        <v>18364972</v>
      </c>
      <c r="AK145" s="158">
        <f>+AJ145/4</f>
        <v>4591243</v>
      </c>
      <c r="AL145" s="172">
        <v>329662472</v>
      </c>
      <c r="AM145" s="172">
        <v>143451198</v>
      </c>
      <c r="AN145" s="172">
        <v>9321534</v>
      </c>
      <c r="AO145" s="46"/>
      <c r="AP145" s="98">
        <v>0.4</v>
      </c>
      <c r="AQ145" s="77">
        <f>+IF(P145=0,"No Aplica",IF(AP145/P145&gt;=100%,100%,AC145/P145))</f>
        <v>1</v>
      </c>
      <c r="AR145" s="78" t="str">
        <f t="shared" si="73"/>
        <v>Avance satisfactorio</v>
      </c>
      <c r="AS145" s="184" t="s">
        <v>1556</v>
      </c>
      <c r="AT145" s="79" t="s">
        <v>1557</v>
      </c>
      <c r="AU145" s="79" t="s">
        <v>91</v>
      </c>
      <c r="AV145" s="80" t="s">
        <v>98</v>
      </c>
      <c r="AW145" s="421">
        <v>322426000</v>
      </c>
      <c r="AX145" s="422">
        <v>53737666.670000002</v>
      </c>
      <c r="AY145" s="403">
        <v>329662472</v>
      </c>
      <c r="AZ145" s="404">
        <v>153879059</v>
      </c>
      <c r="BA145" s="405">
        <v>52890156</v>
      </c>
      <c r="BB145" s="46"/>
      <c r="BC145" s="144">
        <v>0.7</v>
      </c>
      <c r="BD145" s="833">
        <f t="shared" si="82"/>
        <v>1</v>
      </c>
      <c r="BE145" s="604" t="str">
        <f t="shared" si="85"/>
        <v>Avance satisfactorio</v>
      </c>
      <c r="BF145" s="616" t="s">
        <v>1558</v>
      </c>
      <c r="BG145" s="616" t="s">
        <v>1559</v>
      </c>
      <c r="BH145" s="375" t="s">
        <v>91</v>
      </c>
      <c r="BI145" s="834" t="str">
        <f t="shared" si="86"/>
        <v>En gestión</v>
      </c>
      <c r="BJ145" s="330">
        <v>15194040</v>
      </c>
      <c r="BK145" s="264">
        <v>11395530</v>
      </c>
      <c r="BL145" s="212"/>
      <c r="BM145" s="212"/>
      <c r="BN145" s="254"/>
      <c r="BO145" s="46"/>
      <c r="BP145" s="98"/>
      <c r="BQ145" s="240">
        <f t="shared" si="77"/>
        <v>0.14285714285714288</v>
      </c>
      <c r="BR145" s="241" t="str">
        <f t="shared" si="72"/>
        <v>Avance insuficiente</v>
      </c>
      <c r="BS145" s="243"/>
      <c r="BT145" s="243"/>
      <c r="BU145" s="243"/>
      <c r="BV145" s="80" t="str">
        <f t="shared" si="78"/>
        <v>En gestión</v>
      </c>
      <c r="BW145" s="81"/>
      <c r="BX145" s="81"/>
      <c r="BY145" s="81"/>
      <c r="BZ145" s="81"/>
      <c r="CA145" s="81"/>
    </row>
    <row r="146" spans="2:79" ht="50.25" customHeight="1">
      <c r="B146" s="58" t="s">
        <v>1364</v>
      </c>
      <c r="C146" s="277" t="s">
        <v>1562</v>
      </c>
      <c r="D146" s="59" t="s">
        <v>2316</v>
      </c>
      <c r="E146" s="59" t="s">
        <v>277</v>
      </c>
      <c r="F146" s="59" t="s">
        <v>290</v>
      </c>
      <c r="G146" s="866">
        <v>1</v>
      </c>
      <c r="H146" s="488" t="s">
        <v>1563</v>
      </c>
      <c r="I146" s="497" t="s">
        <v>85</v>
      </c>
      <c r="J146" s="497" t="s">
        <v>153</v>
      </c>
      <c r="K146" s="39" t="s">
        <v>1564</v>
      </c>
      <c r="L146" s="39" t="s">
        <v>1565</v>
      </c>
      <c r="M146" s="44">
        <v>45931</v>
      </c>
      <c r="N146" s="279" t="s">
        <v>156</v>
      </c>
      <c r="O146" s="281">
        <v>0</v>
      </c>
      <c r="P146" s="281">
        <v>0</v>
      </c>
      <c r="Q146" s="281">
        <v>0</v>
      </c>
      <c r="R146" s="281">
        <v>1</v>
      </c>
      <c r="S146" s="278" t="s">
        <v>108</v>
      </c>
      <c r="T146" s="259">
        <v>24709075.950000003</v>
      </c>
      <c r="U146" s="332" t="s">
        <v>109</v>
      </c>
      <c r="V146" s="308" t="s">
        <v>110</v>
      </c>
      <c r="W146" s="341">
        <v>1020747876</v>
      </c>
      <c r="X146" s="236" t="s">
        <v>138</v>
      </c>
      <c r="Y146" s="236" t="s">
        <v>91</v>
      </c>
      <c r="Z146" s="236" t="s">
        <v>139</v>
      </c>
      <c r="AA146" s="40" t="s">
        <v>91</v>
      </c>
      <c r="AB146" s="46"/>
      <c r="AC146" s="113"/>
      <c r="AD146" s="240" t="str">
        <f t="shared" si="68"/>
        <v>No Aplica</v>
      </c>
      <c r="AE146" s="241" t="str">
        <f t="shared" si="70"/>
        <v>No reporta avance en el periodo</v>
      </c>
      <c r="AF146" s="145" t="s">
        <v>1171</v>
      </c>
      <c r="AG146" s="242" t="s">
        <v>91</v>
      </c>
      <c r="AH146" s="242" t="s">
        <v>91</v>
      </c>
      <c r="AI146" s="80" t="str">
        <f t="shared" si="81"/>
        <v>Sin iniciar</v>
      </c>
      <c r="AJ146" s="259">
        <v>0</v>
      </c>
      <c r="AK146" s="259">
        <v>0</v>
      </c>
      <c r="AL146" s="347">
        <v>1020747876</v>
      </c>
      <c r="AM146" s="347">
        <v>769904635</v>
      </c>
      <c r="AN146" s="347">
        <v>87949422</v>
      </c>
      <c r="AO146" s="46"/>
      <c r="AP146" s="99"/>
      <c r="AQ146" s="77" t="str">
        <f>+IF(P146=0,"No Aplica",IF(AP146/P146&gt;=100%,100%,AC146/P146))</f>
        <v>No Aplica</v>
      </c>
      <c r="AR146" s="78" t="str">
        <f t="shared" si="73"/>
        <v>No reporta avance en el periodo</v>
      </c>
      <c r="AS146" s="79" t="s">
        <v>552</v>
      </c>
      <c r="AT146" s="79" t="s">
        <v>91</v>
      </c>
      <c r="AU146" s="79" t="s">
        <v>91</v>
      </c>
      <c r="AV146" s="80" t="str">
        <f t="shared" si="71"/>
        <v>Sin iniciar</v>
      </c>
      <c r="AW146" s="421">
        <v>546303500</v>
      </c>
      <c r="AX146" s="422">
        <v>91050583.329999998</v>
      </c>
      <c r="AY146" s="403">
        <v>1020747876</v>
      </c>
      <c r="AZ146" s="404">
        <v>812938431</v>
      </c>
      <c r="BA146" s="405">
        <v>303631209</v>
      </c>
      <c r="BB146" s="46"/>
      <c r="BC146" s="144"/>
      <c r="BD146" s="833" t="str">
        <f t="shared" si="82"/>
        <v>No Aplica</v>
      </c>
      <c r="BE146" s="604" t="str">
        <f t="shared" si="85"/>
        <v>No reporta avance en el periodo</v>
      </c>
      <c r="BF146" s="375" t="s">
        <v>552</v>
      </c>
      <c r="BG146" s="375" t="s">
        <v>91</v>
      </c>
      <c r="BH146" s="375" t="s">
        <v>91</v>
      </c>
      <c r="BI146" s="834" t="str">
        <f t="shared" si="86"/>
        <v>Sin iniciar</v>
      </c>
      <c r="BJ146" s="852">
        <v>0</v>
      </c>
      <c r="BK146" s="264">
        <v>0</v>
      </c>
      <c r="BL146" s="865">
        <v>0</v>
      </c>
      <c r="BM146" s="865">
        <v>0</v>
      </c>
      <c r="BN146" s="865">
        <v>0</v>
      </c>
      <c r="BO146" s="46"/>
      <c r="BP146" s="98"/>
      <c r="BQ146" s="240" t="str">
        <f t="shared" si="77"/>
        <v>No Aplica</v>
      </c>
      <c r="BR146" s="241" t="str">
        <f t="shared" si="72"/>
        <v>No reporta avance en el periodo</v>
      </c>
      <c r="BS146" s="243"/>
      <c r="BT146" s="243"/>
      <c r="BU146" s="243"/>
      <c r="BV146" s="80" t="str">
        <f t="shared" si="78"/>
        <v>Sin iniciar</v>
      </c>
      <c r="BW146" s="81"/>
      <c r="BX146" s="81"/>
      <c r="BY146" s="81"/>
      <c r="BZ146" s="81"/>
      <c r="CA146" s="81"/>
    </row>
    <row r="147" spans="2:79" ht="50.25" customHeight="1">
      <c r="B147" s="58" t="s">
        <v>1364</v>
      </c>
      <c r="C147" s="277" t="s">
        <v>1568</v>
      </c>
      <c r="D147" s="59" t="s">
        <v>2316</v>
      </c>
      <c r="E147" s="59" t="s">
        <v>1569</v>
      </c>
      <c r="F147" s="59" t="s">
        <v>290</v>
      </c>
      <c r="G147" s="282">
        <v>1</v>
      </c>
      <c r="H147" s="488" t="s">
        <v>2432</v>
      </c>
      <c r="I147" s="497" t="s">
        <v>85</v>
      </c>
      <c r="J147" s="497" t="s">
        <v>86</v>
      </c>
      <c r="K147" s="39" t="s">
        <v>1571</v>
      </c>
      <c r="L147" s="39" t="s">
        <v>1572</v>
      </c>
      <c r="M147" s="44" t="s">
        <v>1573</v>
      </c>
      <c r="N147" s="279" t="s">
        <v>156</v>
      </c>
      <c r="O147" s="283">
        <v>0</v>
      </c>
      <c r="P147" s="283">
        <v>0.6</v>
      </c>
      <c r="Q147" s="283">
        <v>0</v>
      </c>
      <c r="R147" s="283">
        <v>1</v>
      </c>
      <c r="S147" s="278" t="s">
        <v>108</v>
      </c>
      <c r="T147" s="259">
        <v>30186310.900000002</v>
      </c>
      <c r="U147" s="338" t="s">
        <v>1369</v>
      </c>
      <c r="V147" s="308" t="s">
        <v>1373</v>
      </c>
      <c r="W147" s="341">
        <v>221629700</v>
      </c>
      <c r="X147" s="236" t="s">
        <v>138</v>
      </c>
      <c r="Y147" s="236" t="s">
        <v>91</v>
      </c>
      <c r="Z147" s="236" t="s">
        <v>139</v>
      </c>
      <c r="AA147" s="40" t="s">
        <v>91</v>
      </c>
      <c r="AB147" s="46"/>
      <c r="AC147" s="112"/>
      <c r="AD147" s="240" t="str">
        <f t="shared" si="68"/>
        <v>No Aplica</v>
      </c>
      <c r="AE147" s="241" t="str">
        <f t="shared" si="70"/>
        <v>No reporta avance en el periodo</v>
      </c>
      <c r="AF147" s="145" t="s">
        <v>315</v>
      </c>
      <c r="AG147" s="242" t="s">
        <v>91</v>
      </c>
      <c r="AH147" s="242" t="s">
        <v>91</v>
      </c>
      <c r="AI147" s="80" t="str">
        <f t="shared" si="81"/>
        <v>Sin iniciar</v>
      </c>
      <c r="AJ147" s="259">
        <v>0</v>
      </c>
      <c r="AK147" s="259">
        <v>0</v>
      </c>
      <c r="AL147" s="345">
        <v>221629700</v>
      </c>
      <c r="AM147" s="345">
        <v>186714620</v>
      </c>
      <c r="AN147" s="345">
        <v>18160453</v>
      </c>
      <c r="AO147" s="46"/>
      <c r="AP147" s="98">
        <v>0.6</v>
      </c>
      <c r="AQ147" s="77">
        <f>+IF(P147=0,"No Aplica",IF(AP147/P147&gt;=100%,100%,AC147/P147))</f>
        <v>1</v>
      </c>
      <c r="AR147" s="78" t="str">
        <f t="shared" si="73"/>
        <v>Avance satisfactorio</v>
      </c>
      <c r="AS147" s="79" t="s">
        <v>1574</v>
      </c>
      <c r="AT147" s="79" t="s">
        <v>1575</v>
      </c>
      <c r="AU147" s="79" t="s">
        <v>91</v>
      </c>
      <c r="AV147" s="80" t="s">
        <v>98</v>
      </c>
      <c r="AW147" s="421">
        <v>65432000</v>
      </c>
      <c r="AX147" s="422">
        <v>10905333.33</v>
      </c>
      <c r="AY147" s="403">
        <v>221629700</v>
      </c>
      <c r="AZ147" s="404">
        <v>186477558</v>
      </c>
      <c r="BA147" s="405">
        <v>72987111</v>
      </c>
      <c r="BB147" s="46"/>
      <c r="BC147" s="144"/>
      <c r="BD147" s="833" t="str">
        <f t="shared" si="82"/>
        <v>No Aplica</v>
      </c>
      <c r="BE147" s="604" t="str">
        <f t="shared" si="85"/>
        <v>No reporta avance en el periodo</v>
      </c>
      <c r="BF147" s="375" t="s">
        <v>1576</v>
      </c>
      <c r="BG147" s="375" t="s">
        <v>91</v>
      </c>
      <c r="BH147" s="375" t="s">
        <v>91</v>
      </c>
      <c r="BI147" s="834" t="s">
        <v>98</v>
      </c>
      <c r="BJ147" s="421">
        <v>65432000</v>
      </c>
      <c r="BK147" s="422">
        <v>10905333.33</v>
      </c>
      <c r="BL147" s="212"/>
      <c r="BM147" s="212"/>
      <c r="BN147" s="254"/>
      <c r="BO147" s="46"/>
      <c r="BP147" s="98"/>
      <c r="BQ147" s="240" t="str">
        <f t="shared" si="77"/>
        <v>No Aplica</v>
      </c>
      <c r="BR147" s="241" t="str">
        <f t="shared" si="72"/>
        <v>No reporta avance en el periodo</v>
      </c>
      <c r="BS147" s="243"/>
      <c r="BT147" s="243"/>
      <c r="BU147" s="243"/>
      <c r="BV147" s="80" t="str">
        <f t="shared" si="78"/>
        <v>Sin iniciar</v>
      </c>
      <c r="BW147" s="81"/>
      <c r="BX147" s="81"/>
      <c r="BY147" s="81"/>
      <c r="BZ147" s="81"/>
      <c r="CA147" s="81"/>
    </row>
    <row r="148" spans="2:79" ht="50.25" customHeight="1">
      <c r="B148" s="58" t="s">
        <v>1364</v>
      </c>
      <c r="C148" s="277" t="s">
        <v>1578</v>
      </c>
      <c r="D148" s="59" t="s">
        <v>2316</v>
      </c>
      <c r="E148" s="59" t="s">
        <v>1406</v>
      </c>
      <c r="F148" s="59" t="s">
        <v>290</v>
      </c>
      <c r="G148" s="282">
        <v>1</v>
      </c>
      <c r="H148" s="488" t="s">
        <v>1579</v>
      </c>
      <c r="I148" s="497" t="s">
        <v>85</v>
      </c>
      <c r="J148" s="497" t="s">
        <v>86</v>
      </c>
      <c r="K148" s="39" t="s">
        <v>1580</v>
      </c>
      <c r="L148" s="39" t="s">
        <v>1581</v>
      </c>
      <c r="M148" s="44">
        <v>45718</v>
      </c>
      <c r="N148" s="279">
        <v>45838</v>
      </c>
      <c r="O148" s="282">
        <v>0.5</v>
      </c>
      <c r="P148" s="282">
        <v>1</v>
      </c>
      <c r="Q148" s="282">
        <v>0</v>
      </c>
      <c r="R148" s="282">
        <v>0</v>
      </c>
      <c r="S148" s="278" t="s">
        <v>108</v>
      </c>
      <c r="T148" s="259">
        <v>61511550.5</v>
      </c>
      <c r="U148" s="332" t="s">
        <v>109</v>
      </c>
      <c r="V148" s="308" t="s">
        <v>1274</v>
      </c>
      <c r="W148" s="341">
        <v>329662472</v>
      </c>
      <c r="X148" s="236" t="s">
        <v>138</v>
      </c>
      <c r="Y148" s="236" t="s">
        <v>91</v>
      </c>
      <c r="Z148" s="236" t="s">
        <v>139</v>
      </c>
      <c r="AA148" s="40" t="s">
        <v>91</v>
      </c>
      <c r="AB148" s="46"/>
      <c r="AC148" s="112">
        <v>1</v>
      </c>
      <c r="AD148" s="240">
        <f t="shared" si="68"/>
        <v>1</v>
      </c>
      <c r="AE148" s="241" t="str">
        <f t="shared" si="70"/>
        <v>Avance satisfactorio</v>
      </c>
      <c r="AF148" s="145" t="s">
        <v>1582</v>
      </c>
      <c r="AG148" s="380" t="s">
        <v>1583</v>
      </c>
      <c r="AH148" s="242" t="s">
        <v>91</v>
      </c>
      <c r="AI148" s="80" t="s">
        <v>98</v>
      </c>
      <c r="AJ148" s="259">
        <v>61511550.5</v>
      </c>
      <c r="AK148" s="155">
        <f>+AJ148/4</f>
        <v>15377887.625</v>
      </c>
      <c r="AL148" s="346">
        <v>329662472</v>
      </c>
      <c r="AM148" s="346">
        <v>143451198</v>
      </c>
      <c r="AN148" s="346">
        <v>9321534</v>
      </c>
      <c r="AO148" s="46"/>
      <c r="AP148" s="98">
        <v>0.8</v>
      </c>
      <c r="AQ148" s="77">
        <f>+IF(P148=0,"No Aplica",IF(AP148/P148&gt;=100%,100%,AP148/P148))</f>
        <v>0.8</v>
      </c>
      <c r="AR148" s="78" t="str">
        <f t="shared" si="73"/>
        <v>Avance suficiente</v>
      </c>
      <c r="AS148" s="79" t="s">
        <v>1584</v>
      </c>
      <c r="AT148" s="79" t="s">
        <v>1585</v>
      </c>
      <c r="AU148" s="386" t="s">
        <v>1586</v>
      </c>
      <c r="AV148" s="80" t="s">
        <v>98</v>
      </c>
      <c r="AW148" s="421">
        <v>65432000</v>
      </c>
      <c r="AX148" s="422">
        <v>10905333.33</v>
      </c>
      <c r="AY148" s="403">
        <v>329662472</v>
      </c>
      <c r="AZ148" s="404">
        <v>153879059</v>
      </c>
      <c r="BA148" s="405">
        <v>52890156</v>
      </c>
      <c r="BB148" s="46"/>
      <c r="BC148" s="723">
        <v>1</v>
      </c>
      <c r="BD148" s="833">
        <v>1</v>
      </c>
      <c r="BE148" s="604" t="s">
        <v>95</v>
      </c>
      <c r="BF148" s="616" t="s">
        <v>1587</v>
      </c>
      <c r="BG148" s="616" t="s">
        <v>1588</v>
      </c>
      <c r="BH148" s="375" t="s">
        <v>91</v>
      </c>
      <c r="BI148" s="834" t="str">
        <f t="shared" si="86"/>
        <v>Terminado</v>
      </c>
      <c r="BJ148" s="868">
        <v>65432000</v>
      </c>
      <c r="BK148" s="869">
        <v>10905333.33</v>
      </c>
      <c r="BL148" s="212"/>
      <c r="BM148" s="212"/>
      <c r="BN148" s="254"/>
      <c r="BO148" s="46"/>
      <c r="BP148" s="98"/>
      <c r="BQ148" s="240" t="e">
        <f t="shared" si="77"/>
        <v>#DIV/0!</v>
      </c>
      <c r="BR148" s="241" t="e">
        <f t="shared" si="72"/>
        <v>#DIV/0!</v>
      </c>
      <c r="BS148" s="243"/>
      <c r="BT148" s="243"/>
      <c r="BU148" s="243"/>
      <c r="BV148" s="80" t="str">
        <f t="shared" si="78"/>
        <v>Terminado</v>
      </c>
      <c r="BW148" s="81"/>
      <c r="BX148" s="81"/>
      <c r="BY148" s="81"/>
      <c r="BZ148" s="81"/>
      <c r="CA148" s="81"/>
    </row>
    <row r="149" spans="2:79" ht="50.25" customHeight="1">
      <c r="B149" s="58" t="s">
        <v>1364</v>
      </c>
      <c r="C149" s="277" t="s">
        <v>1589</v>
      </c>
      <c r="D149" s="59" t="s">
        <v>2316</v>
      </c>
      <c r="E149" s="59" t="s">
        <v>1590</v>
      </c>
      <c r="F149" s="59" t="s">
        <v>290</v>
      </c>
      <c r="G149" s="282">
        <v>1</v>
      </c>
      <c r="H149" s="488" t="s">
        <v>1591</v>
      </c>
      <c r="I149" s="497" t="s">
        <v>85</v>
      </c>
      <c r="J149" s="497" t="s">
        <v>86</v>
      </c>
      <c r="K149" s="39" t="s">
        <v>1592</v>
      </c>
      <c r="L149" s="39" t="s">
        <v>1593</v>
      </c>
      <c r="M149" s="44">
        <v>45748</v>
      </c>
      <c r="N149" s="279" t="s">
        <v>156</v>
      </c>
      <c r="O149" s="282">
        <v>0.1</v>
      </c>
      <c r="P149" s="282">
        <v>0.4</v>
      </c>
      <c r="Q149" s="283">
        <v>0.7</v>
      </c>
      <c r="R149" s="282">
        <v>1</v>
      </c>
      <c r="S149" s="278" t="s">
        <v>108</v>
      </c>
      <c r="T149" s="259">
        <v>56230287</v>
      </c>
      <c r="U149" s="332" t="s">
        <v>109</v>
      </c>
      <c r="V149" s="308" t="s">
        <v>1159</v>
      </c>
      <c r="W149" s="341">
        <v>63847333</v>
      </c>
      <c r="X149" s="236" t="s">
        <v>138</v>
      </c>
      <c r="Y149" s="236" t="s">
        <v>91</v>
      </c>
      <c r="Z149" s="236" t="s">
        <v>139</v>
      </c>
      <c r="AA149" s="40" t="s">
        <v>91</v>
      </c>
      <c r="AB149" s="46"/>
      <c r="AC149" s="112">
        <v>1</v>
      </c>
      <c r="AD149" s="240">
        <f t="shared" si="68"/>
        <v>1</v>
      </c>
      <c r="AE149" s="241" t="str">
        <f t="shared" si="70"/>
        <v>Avance satisfactorio</v>
      </c>
      <c r="AF149" s="145" t="s">
        <v>1594</v>
      </c>
      <c r="AG149" s="380" t="s">
        <v>1595</v>
      </c>
      <c r="AH149" s="242" t="s">
        <v>91</v>
      </c>
      <c r="AI149" s="80" t="s">
        <v>98</v>
      </c>
      <c r="AJ149" s="259">
        <v>56230287</v>
      </c>
      <c r="AK149" s="155">
        <f>+AJ149/4</f>
        <v>14057571.75</v>
      </c>
      <c r="AL149" s="346">
        <v>63847333</v>
      </c>
      <c r="AM149" s="346">
        <v>63847333</v>
      </c>
      <c r="AN149" s="346">
        <v>1843333</v>
      </c>
      <c r="AO149" s="46"/>
      <c r="AP149" s="98">
        <v>0.4</v>
      </c>
      <c r="AQ149" s="77">
        <f t="shared" ref="AQ149:AQ163" si="87">+IF(P149=0,"No Aplica",IF(AP149/P149&gt;=100%,100%,AC149/P149))</f>
        <v>1</v>
      </c>
      <c r="AR149" s="78" t="str">
        <f t="shared" si="73"/>
        <v>Avance satisfactorio</v>
      </c>
      <c r="AS149" s="79" t="s">
        <v>2433</v>
      </c>
      <c r="AT149" s="79" t="s">
        <v>1597</v>
      </c>
      <c r="AU149" s="79" t="s">
        <v>91</v>
      </c>
      <c r="AV149" s="80" t="s">
        <v>98</v>
      </c>
      <c r="AW149" s="421">
        <v>153714400</v>
      </c>
      <c r="AX149" s="422">
        <v>25619066.670000002</v>
      </c>
      <c r="AY149" s="403">
        <v>63847333</v>
      </c>
      <c r="AZ149" s="404">
        <v>61792611</v>
      </c>
      <c r="BA149" s="405">
        <v>20001278</v>
      </c>
      <c r="BB149" s="46"/>
      <c r="BC149" s="144">
        <v>0.7</v>
      </c>
      <c r="BD149" s="833">
        <f t="shared" si="82"/>
        <v>1</v>
      </c>
      <c r="BE149" s="604" t="str">
        <f t="shared" si="85"/>
        <v>Avance satisfactorio</v>
      </c>
      <c r="BF149" s="616" t="s">
        <v>2434</v>
      </c>
      <c r="BG149" s="616" t="s">
        <v>1599</v>
      </c>
      <c r="BH149" s="375" t="s">
        <v>91</v>
      </c>
      <c r="BI149" s="834" t="str">
        <f t="shared" si="86"/>
        <v>En gestión</v>
      </c>
      <c r="BJ149" s="835">
        <v>42838018</v>
      </c>
      <c r="BK149" s="264">
        <v>32128513.199999999</v>
      </c>
      <c r="BL149" s="212"/>
      <c r="BM149" s="212"/>
      <c r="BN149" s="254"/>
      <c r="BO149" s="46"/>
      <c r="BP149" s="98"/>
      <c r="BQ149" s="240">
        <f t="shared" si="77"/>
        <v>1</v>
      </c>
      <c r="BR149" s="241" t="str">
        <f t="shared" si="72"/>
        <v>Avance satisfactorio</v>
      </c>
      <c r="BS149" s="243"/>
      <c r="BT149" s="243"/>
      <c r="BU149" s="243"/>
      <c r="BV149" s="80" t="str">
        <f t="shared" si="78"/>
        <v>En gestión</v>
      </c>
      <c r="BW149" s="81"/>
      <c r="BX149" s="81"/>
      <c r="BY149" s="81"/>
      <c r="BZ149" s="81"/>
      <c r="CA149" s="81"/>
    </row>
    <row r="150" spans="2:79" ht="50.25" customHeight="1">
      <c r="B150" s="58" t="s">
        <v>1364</v>
      </c>
      <c r="C150" s="277" t="s">
        <v>1602</v>
      </c>
      <c r="D150" s="59" t="s">
        <v>2316</v>
      </c>
      <c r="E150" s="59" t="s">
        <v>1603</v>
      </c>
      <c r="F150" s="59" t="s">
        <v>256</v>
      </c>
      <c r="G150" s="282">
        <v>1</v>
      </c>
      <c r="H150" s="488" t="s">
        <v>1604</v>
      </c>
      <c r="I150" s="497" t="s">
        <v>85</v>
      </c>
      <c r="J150" s="497" t="s">
        <v>86</v>
      </c>
      <c r="K150" s="39" t="s">
        <v>1605</v>
      </c>
      <c r="L150" s="39" t="s">
        <v>1606</v>
      </c>
      <c r="M150" s="44">
        <v>45748</v>
      </c>
      <c r="N150" s="279" t="s">
        <v>156</v>
      </c>
      <c r="O150" s="282">
        <v>0</v>
      </c>
      <c r="P150" s="283">
        <v>0.3</v>
      </c>
      <c r="Q150" s="283">
        <v>0.4</v>
      </c>
      <c r="R150" s="283">
        <v>1</v>
      </c>
      <c r="S150" s="278" t="s">
        <v>108</v>
      </c>
      <c r="T150" s="259">
        <v>95135076</v>
      </c>
      <c r="U150" s="332" t="s">
        <v>109</v>
      </c>
      <c r="V150" s="308" t="s">
        <v>1159</v>
      </c>
      <c r="W150" s="341">
        <v>63847333</v>
      </c>
      <c r="X150" s="236" t="s">
        <v>138</v>
      </c>
      <c r="Y150" s="236" t="s">
        <v>91</v>
      </c>
      <c r="Z150" s="236" t="s">
        <v>139</v>
      </c>
      <c r="AA150" s="40" t="s">
        <v>91</v>
      </c>
      <c r="AB150" s="46"/>
      <c r="AC150" s="112"/>
      <c r="AD150" s="240" t="str">
        <f t="shared" ref="AD150:AD176" si="88">+IF(O150=0,"No Aplica",IF(AC150/O150&gt;=100%,100%,AC150/O150))</f>
        <v>No Aplica</v>
      </c>
      <c r="AE150" s="241" t="str">
        <f t="shared" si="70"/>
        <v>No reporta avance en el periodo</v>
      </c>
      <c r="AF150" s="145" t="s">
        <v>315</v>
      </c>
      <c r="AG150" s="242" t="s">
        <v>91</v>
      </c>
      <c r="AH150" s="242" t="s">
        <v>91</v>
      </c>
      <c r="AI150" s="80" t="str">
        <f t="shared" si="81"/>
        <v>Sin iniciar</v>
      </c>
      <c r="AJ150" s="259">
        <v>0</v>
      </c>
      <c r="AK150" s="259">
        <v>0</v>
      </c>
      <c r="AL150" s="346">
        <v>63847333</v>
      </c>
      <c r="AM150" s="346">
        <v>63847333</v>
      </c>
      <c r="AN150" s="346">
        <v>1843333</v>
      </c>
      <c r="AO150" s="46"/>
      <c r="AP150" s="180">
        <v>0.3</v>
      </c>
      <c r="AQ150" s="181">
        <f t="shared" si="87"/>
        <v>1</v>
      </c>
      <c r="AR150" s="182" t="str">
        <f t="shared" si="73"/>
        <v>Avance satisfactorio</v>
      </c>
      <c r="AS150" s="196" t="s">
        <v>1607</v>
      </c>
      <c r="AT150" s="79" t="s">
        <v>1608</v>
      </c>
      <c r="AU150" s="79" t="s">
        <v>91</v>
      </c>
      <c r="AV150" s="80" t="s">
        <v>98</v>
      </c>
      <c r="AW150" s="421">
        <v>171608000</v>
      </c>
      <c r="AX150" s="422">
        <v>28601333.329999998</v>
      </c>
      <c r="AY150" s="403">
        <v>63847333</v>
      </c>
      <c r="AZ150" s="404">
        <v>61792611</v>
      </c>
      <c r="BA150" s="405">
        <v>20001278</v>
      </c>
      <c r="BB150" s="46"/>
      <c r="BC150" s="144">
        <v>0.4</v>
      </c>
      <c r="BD150" s="833">
        <f t="shared" si="82"/>
        <v>1</v>
      </c>
      <c r="BE150" s="604" t="str">
        <f t="shared" si="85"/>
        <v>Avance satisfactorio</v>
      </c>
      <c r="BF150" s="145" t="s">
        <v>1609</v>
      </c>
      <c r="BG150" s="145" t="s">
        <v>1610</v>
      </c>
      <c r="BH150" s="375" t="s">
        <v>91</v>
      </c>
      <c r="BI150" s="834" t="str">
        <f t="shared" si="86"/>
        <v>En gestión</v>
      </c>
      <c r="BJ150" s="835">
        <v>28985940</v>
      </c>
      <c r="BK150" s="264">
        <v>21739455</v>
      </c>
      <c r="BL150" s="212"/>
      <c r="BM150" s="212"/>
      <c r="BN150" s="254"/>
      <c r="BO150" s="46"/>
      <c r="BP150" s="98"/>
      <c r="BQ150" s="240">
        <f t="shared" si="77"/>
        <v>0</v>
      </c>
      <c r="BR150" s="241" t="str">
        <f t="shared" si="72"/>
        <v>Avance insuficiente</v>
      </c>
      <c r="BS150" s="243"/>
      <c r="BT150" s="243"/>
      <c r="BU150" s="243"/>
      <c r="BV150" s="80" t="str">
        <f t="shared" si="78"/>
        <v>En gestión</v>
      </c>
      <c r="BW150" s="81"/>
      <c r="BX150" s="81"/>
      <c r="BY150" s="81"/>
      <c r="BZ150" s="81"/>
      <c r="CA150" s="81"/>
    </row>
    <row r="151" spans="2:79" ht="50.25" customHeight="1">
      <c r="B151" s="58" t="s">
        <v>1364</v>
      </c>
      <c r="C151" s="277" t="s">
        <v>1613</v>
      </c>
      <c r="D151" s="59" t="s">
        <v>2316</v>
      </c>
      <c r="E151" s="59" t="s">
        <v>1406</v>
      </c>
      <c r="F151" s="59" t="s">
        <v>290</v>
      </c>
      <c r="G151" s="866">
        <v>2</v>
      </c>
      <c r="H151" s="488" t="s">
        <v>1614</v>
      </c>
      <c r="I151" s="497" t="s">
        <v>85</v>
      </c>
      <c r="J151" s="497" t="s">
        <v>153</v>
      </c>
      <c r="K151" s="39" t="s">
        <v>1615</v>
      </c>
      <c r="L151" s="39" t="s">
        <v>1616</v>
      </c>
      <c r="M151" s="44" t="s">
        <v>559</v>
      </c>
      <c r="N151" s="279" t="s">
        <v>1617</v>
      </c>
      <c r="O151" s="281">
        <v>1</v>
      </c>
      <c r="P151" s="281">
        <v>0</v>
      </c>
      <c r="Q151" s="281">
        <v>2</v>
      </c>
      <c r="R151" s="281">
        <v>0</v>
      </c>
      <c r="S151" s="278" t="s">
        <v>108</v>
      </c>
      <c r="T151" s="259">
        <v>610169571.75000012</v>
      </c>
      <c r="U151" s="332" t="s">
        <v>109</v>
      </c>
      <c r="V151" s="308" t="s">
        <v>1159</v>
      </c>
      <c r="W151" s="341">
        <v>63847333</v>
      </c>
      <c r="X151" s="236" t="s">
        <v>138</v>
      </c>
      <c r="Y151" s="236" t="s">
        <v>91</v>
      </c>
      <c r="Z151" s="236" t="s">
        <v>139</v>
      </c>
      <c r="AA151" s="40" t="s">
        <v>91</v>
      </c>
      <c r="AB151" s="46"/>
      <c r="AC151" s="112">
        <v>1</v>
      </c>
      <c r="AD151" s="240">
        <f t="shared" si="88"/>
        <v>1</v>
      </c>
      <c r="AE151" s="241" t="str">
        <f t="shared" si="70"/>
        <v>Avance satisfactorio</v>
      </c>
      <c r="AF151" s="145" t="s">
        <v>1618</v>
      </c>
      <c r="AG151" s="380" t="s">
        <v>1619</v>
      </c>
      <c r="AH151" s="242" t="s">
        <v>91</v>
      </c>
      <c r="AI151" s="80" t="s">
        <v>98</v>
      </c>
      <c r="AJ151" s="259">
        <v>610169571.75000012</v>
      </c>
      <c r="AK151" s="158">
        <f>+AJ151/4</f>
        <v>152542392.93750003</v>
      </c>
      <c r="AL151" s="346">
        <v>63847333</v>
      </c>
      <c r="AM151" s="346">
        <v>63847333</v>
      </c>
      <c r="AN151" s="346">
        <v>1843333</v>
      </c>
      <c r="AO151" s="46"/>
      <c r="AP151" s="185"/>
      <c r="AQ151" s="77" t="str">
        <f t="shared" si="87"/>
        <v>No Aplica</v>
      </c>
      <c r="AR151" s="192" t="str">
        <f t="shared" si="73"/>
        <v>No reporta avance en el periodo</v>
      </c>
      <c r="AS151" s="231" t="s">
        <v>618</v>
      </c>
      <c r="AT151" s="79" t="s">
        <v>91</v>
      </c>
      <c r="AU151" s="79" t="s">
        <v>91</v>
      </c>
      <c r="AV151" s="80" t="s">
        <v>98</v>
      </c>
      <c r="AW151" s="421">
        <v>1415548751</v>
      </c>
      <c r="AX151" s="422">
        <v>235924791.83000001</v>
      </c>
      <c r="AY151" s="403">
        <v>63847333</v>
      </c>
      <c r="AZ151" s="404">
        <v>61792611</v>
      </c>
      <c r="BA151" s="405">
        <v>20001278</v>
      </c>
      <c r="BB151" s="46"/>
      <c r="BC151" s="742">
        <v>2</v>
      </c>
      <c r="BD151" s="870">
        <f t="shared" si="82"/>
        <v>1</v>
      </c>
      <c r="BE151" s="707" t="str">
        <f t="shared" si="85"/>
        <v>Avance satisfactorio</v>
      </c>
      <c r="BF151" s="682" t="s">
        <v>1620</v>
      </c>
      <c r="BG151" s="682" t="s">
        <v>1621</v>
      </c>
      <c r="BH151" s="375" t="s">
        <v>91</v>
      </c>
      <c r="BI151" s="834" t="str">
        <f t="shared" si="86"/>
        <v>Terminado</v>
      </c>
      <c r="BJ151" s="835">
        <v>427712827</v>
      </c>
      <c r="BK151" s="376">
        <v>320784621.30000001</v>
      </c>
      <c r="BL151" s="212"/>
      <c r="BM151" s="212"/>
      <c r="BN151" s="254"/>
      <c r="BO151" s="46"/>
      <c r="BP151" s="98"/>
      <c r="BQ151" s="240">
        <f t="shared" si="77"/>
        <v>0.5</v>
      </c>
      <c r="BR151" s="241" t="str">
        <f t="shared" si="72"/>
        <v>Avance insuficiente</v>
      </c>
      <c r="BS151" s="243"/>
      <c r="BT151" s="243"/>
      <c r="BU151" s="243"/>
      <c r="BV151" s="80" t="str">
        <f t="shared" si="78"/>
        <v>Terminado</v>
      </c>
      <c r="BW151" s="81"/>
      <c r="BX151" s="81"/>
      <c r="BY151" s="81"/>
      <c r="BZ151" s="81"/>
      <c r="CA151" s="81"/>
    </row>
    <row r="152" spans="2:79" ht="50.25" customHeight="1">
      <c r="B152" s="58" t="s">
        <v>1364</v>
      </c>
      <c r="C152" s="277" t="s">
        <v>1622</v>
      </c>
      <c r="D152" s="59" t="s">
        <v>2316</v>
      </c>
      <c r="E152" s="59" t="s">
        <v>1406</v>
      </c>
      <c r="F152" s="59" t="s">
        <v>290</v>
      </c>
      <c r="G152" s="282">
        <v>1</v>
      </c>
      <c r="H152" s="488" t="s">
        <v>1623</v>
      </c>
      <c r="I152" s="497" t="s">
        <v>85</v>
      </c>
      <c r="J152" s="497" t="s">
        <v>86</v>
      </c>
      <c r="K152" s="39" t="s">
        <v>1624</v>
      </c>
      <c r="L152" s="39" t="s">
        <v>1625</v>
      </c>
      <c r="M152" s="44">
        <v>45748</v>
      </c>
      <c r="N152" s="279" t="s">
        <v>156</v>
      </c>
      <c r="O152" s="283">
        <v>0</v>
      </c>
      <c r="P152" s="283">
        <v>0.33</v>
      </c>
      <c r="Q152" s="283">
        <v>0.66</v>
      </c>
      <c r="R152" s="283">
        <v>1</v>
      </c>
      <c r="S152" s="236" t="s">
        <v>91</v>
      </c>
      <c r="T152" s="236" t="s">
        <v>91</v>
      </c>
      <c r="U152" s="338" t="s">
        <v>1369</v>
      </c>
      <c r="V152" s="308" t="s">
        <v>1373</v>
      </c>
      <c r="W152" s="341">
        <v>221629700</v>
      </c>
      <c r="X152" s="236" t="s">
        <v>138</v>
      </c>
      <c r="Y152" s="236" t="s">
        <v>91</v>
      </c>
      <c r="Z152" s="236" t="s">
        <v>139</v>
      </c>
      <c r="AA152" s="40" t="s">
        <v>91</v>
      </c>
      <c r="AB152" s="46"/>
      <c r="AC152" s="112"/>
      <c r="AD152" s="240" t="str">
        <f t="shared" si="88"/>
        <v>No Aplica</v>
      </c>
      <c r="AE152" s="241" t="str">
        <f t="shared" si="70"/>
        <v>No reporta avance en el periodo</v>
      </c>
      <c r="AF152" s="145" t="s">
        <v>315</v>
      </c>
      <c r="AG152" s="242" t="s">
        <v>91</v>
      </c>
      <c r="AH152" s="242" t="s">
        <v>91</v>
      </c>
      <c r="AI152" s="80" t="str">
        <f t="shared" si="81"/>
        <v>Sin iniciar</v>
      </c>
      <c r="AJ152" s="259">
        <v>0</v>
      </c>
      <c r="AK152" s="259">
        <v>0</v>
      </c>
      <c r="AL152" s="347">
        <v>221629700</v>
      </c>
      <c r="AM152" s="347">
        <v>186714620</v>
      </c>
      <c r="AN152" s="347">
        <v>18160453</v>
      </c>
      <c r="AO152" s="46"/>
      <c r="AP152" s="98">
        <v>0.33</v>
      </c>
      <c r="AQ152" s="77">
        <f t="shared" si="87"/>
        <v>1</v>
      </c>
      <c r="AR152" s="78" t="str">
        <f t="shared" si="73"/>
        <v>Avance satisfactorio</v>
      </c>
      <c r="AS152" s="79" t="s">
        <v>1626</v>
      </c>
      <c r="AT152" s="79" t="s">
        <v>1627</v>
      </c>
      <c r="AU152" s="79" t="s">
        <v>91</v>
      </c>
      <c r="AV152" s="80" t="s">
        <v>98</v>
      </c>
      <c r="AW152" s="330"/>
      <c r="AX152" s="330"/>
      <c r="AY152" s="403">
        <v>221629700</v>
      </c>
      <c r="AZ152" s="404">
        <v>186477558</v>
      </c>
      <c r="BA152" s="405">
        <v>72987111</v>
      </c>
      <c r="BB152" s="46"/>
      <c r="BC152" s="744">
        <v>0.66</v>
      </c>
      <c r="BD152" s="871">
        <f t="shared" si="82"/>
        <v>1</v>
      </c>
      <c r="BE152" s="745" t="str">
        <f t="shared" si="85"/>
        <v>Avance satisfactorio</v>
      </c>
      <c r="BF152" s="746" t="s">
        <v>1628</v>
      </c>
      <c r="BG152" s="746" t="s">
        <v>1629</v>
      </c>
      <c r="BH152" s="375" t="s">
        <v>91</v>
      </c>
      <c r="BI152" s="834" t="str">
        <f t="shared" si="86"/>
        <v>En gestión</v>
      </c>
      <c r="BJ152" s="872">
        <v>0</v>
      </c>
      <c r="BK152" s="264"/>
      <c r="BL152" s="212"/>
      <c r="BM152" s="212"/>
      <c r="BN152" s="254"/>
      <c r="BO152" s="46"/>
      <c r="BP152" s="98"/>
      <c r="BQ152" s="240">
        <f t="shared" si="77"/>
        <v>0</v>
      </c>
      <c r="BR152" s="241" t="str">
        <f t="shared" si="72"/>
        <v>Avance insuficiente</v>
      </c>
      <c r="BS152" s="243"/>
      <c r="BT152" s="243"/>
      <c r="BU152" s="243"/>
      <c r="BV152" s="80" t="str">
        <f t="shared" si="78"/>
        <v>En gestión</v>
      </c>
      <c r="BW152" s="81"/>
      <c r="BX152" s="81"/>
      <c r="BY152" s="81"/>
      <c r="BZ152" s="81"/>
      <c r="CA152" s="81"/>
    </row>
    <row r="153" spans="2:79" ht="50.25" customHeight="1">
      <c r="B153" s="336" t="s">
        <v>1632</v>
      </c>
      <c r="C153" s="233" t="s">
        <v>1633</v>
      </c>
      <c r="D153" s="391" t="s">
        <v>2316</v>
      </c>
      <c r="E153" s="391" t="s">
        <v>1569</v>
      </c>
      <c r="F153" s="391" t="s">
        <v>1321</v>
      </c>
      <c r="G153" s="252">
        <v>0.06</v>
      </c>
      <c r="H153" s="490" t="s">
        <v>1634</v>
      </c>
      <c r="I153" s="503" t="s">
        <v>85</v>
      </c>
      <c r="J153" s="503" t="s">
        <v>86</v>
      </c>
      <c r="K153" s="395" t="s">
        <v>1635</v>
      </c>
      <c r="L153" s="395" t="s">
        <v>1636</v>
      </c>
      <c r="M153" s="394">
        <v>45659</v>
      </c>
      <c r="N153" s="249" t="s">
        <v>683</v>
      </c>
      <c r="O153" s="256">
        <v>0.02</v>
      </c>
      <c r="P153" s="256">
        <v>0.06</v>
      </c>
      <c r="Q153" s="256">
        <v>0</v>
      </c>
      <c r="R153" s="256">
        <v>0</v>
      </c>
      <c r="S153" s="236" t="s">
        <v>91</v>
      </c>
      <c r="T153" s="239" t="s">
        <v>91</v>
      </c>
      <c r="U153" s="338" t="s">
        <v>1369</v>
      </c>
      <c r="V153" s="308" t="s">
        <v>1430</v>
      </c>
      <c r="W153" s="341">
        <v>1375343465</v>
      </c>
      <c r="X153" s="236" t="s">
        <v>138</v>
      </c>
      <c r="Y153" s="236" t="s">
        <v>91</v>
      </c>
      <c r="Z153" s="236" t="s">
        <v>139</v>
      </c>
      <c r="AA153" s="40" t="s">
        <v>94</v>
      </c>
      <c r="AC153" s="132">
        <f>0.06/1</f>
        <v>0.06</v>
      </c>
      <c r="AD153" s="240">
        <f t="shared" si="88"/>
        <v>1</v>
      </c>
      <c r="AE153" s="241" t="str">
        <f t="shared" si="70"/>
        <v>Avance satisfactorio</v>
      </c>
      <c r="AF153" s="145" t="s">
        <v>1637</v>
      </c>
      <c r="AG153" s="380" t="s">
        <v>1638</v>
      </c>
      <c r="AH153" s="242" t="s">
        <v>91</v>
      </c>
      <c r="AI153" s="80" t="s">
        <v>98</v>
      </c>
      <c r="AJ153" s="155">
        <v>0</v>
      </c>
      <c r="AK153" s="155">
        <v>0</v>
      </c>
      <c r="AL153" s="365">
        <v>1375343465</v>
      </c>
      <c r="AM153" s="369">
        <v>1229751694</v>
      </c>
      <c r="AN153" s="369">
        <v>255630528</v>
      </c>
      <c r="AP153" s="98"/>
      <c r="AQ153" s="77">
        <f t="shared" si="87"/>
        <v>1</v>
      </c>
      <c r="AR153" s="78" t="str">
        <f>IF(ISTEXT(AQ153),"No reporta avance en el periodo",IF(AQ153&lt;=69%,"Avance insuficiente",IF(AQ153&gt;95%,"Avance satisfactorio",IF(AQ153&gt;70%,"Avance suficiente",IF(AQ153&lt;94%,"Avance suficiente",0)))))</f>
        <v>Avance satisfactorio</v>
      </c>
      <c r="AS153" s="137" t="s">
        <v>1637</v>
      </c>
      <c r="AT153" s="137" t="s">
        <v>1639</v>
      </c>
      <c r="AU153" s="79" t="s">
        <v>91</v>
      </c>
      <c r="AV153" s="80" t="str">
        <f>IF(AC153&lt;1%,"Sin iniciar",IF(AC153&gt;=G153,"Terminado","En gestión"))</f>
        <v>Terminado</v>
      </c>
      <c r="AW153" s="510">
        <v>0</v>
      </c>
      <c r="AX153" s="510">
        <v>0</v>
      </c>
      <c r="AY153" s="403">
        <v>1375343465</v>
      </c>
      <c r="AZ153" s="404">
        <v>1272283419</v>
      </c>
      <c r="BA153" s="405">
        <v>648838631</v>
      </c>
      <c r="BC153" s="144"/>
      <c r="BD153" s="833" t="str">
        <f t="shared" ref="BD153:BD201" si="89">+IF(Q153=0,"No Aplica",IF(BC153/Q153&gt;=100%,100%,BC153/Q153))</f>
        <v>No Aplica</v>
      </c>
      <c r="BE153" s="604" t="str">
        <f t="shared" ref="BE153:BE202" si="90">IF(ISTEXT(BD153),"No reporta avance en el periodo",IF(BD153&lt;=69%,"Avance insuficiente",IF(BD153&gt;95%,"Avance satisfactorio",IF(BD153&gt;70%,"Avance suficiente",IF(BD153&lt;94%,"Avance suficiente",0)))))</f>
        <v>No reporta avance en el periodo</v>
      </c>
      <c r="BF153" s="145" t="s">
        <v>318</v>
      </c>
      <c r="BG153" s="380" t="s">
        <v>91</v>
      </c>
      <c r="BH153" s="375" t="s">
        <v>91</v>
      </c>
      <c r="BI153" s="834" t="str">
        <f>IF(AV153="Terminado","Terminado",IF(BC153&gt;=G153,"Terminado","En Gestión"))</f>
        <v>Terminado</v>
      </c>
      <c r="BJ153" s="510">
        <v>0</v>
      </c>
      <c r="BK153" s="510">
        <v>0</v>
      </c>
      <c r="BL153" s="865">
        <v>0</v>
      </c>
      <c r="BM153" s="865">
        <v>0</v>
      </c>
      <c r="BN153" s="865">
        <v>0</v>
      </c>
      <c r="BP153" s="98"/>
      <c r="BQ153" s="240" t="str">
        <f t="shared" si="77"/>
        <v>No Aplica</v>
      </c>
      <c r="BR153" s="241" t="str">
        <f t="shared" ref="BR153:BR206" si="91">IF(ISTEXT(BQ153),"No reporta avance en el periodo",IF(BQ153&lt;=69%,"Avance insuficiente",IF(BQ153&gt;95%,"Avance satisfactorio",IF(BQ153&gt;70%,"Avance suficiente",IF(BQ153&lt;94%,"Avance suficiente",0)))))</f>
        <v>No reporta avance en el periodo</v>
      </c>
      <c r="BS153" s="243"/>
      <c r="BT153" s="243"/>
      <c r="BU153" s="243"/>
      <c r="BV153" s="80" t="str">
        <f t="shared" si="78"/>
        <v>Sin iniciar</v>
      </c>
      <c r="BW153" s="81"/>
      <c r="BX153" s="81"/>
      <c r="BY153" s="81"/>
      <c r="BZ153" s="81"/>
      <c r="CA153" s="81"/>
    </row>
    <row r="154" spans="2:79" ht="50.25" customHeight="1">
      <c r="B154" s="336" t="s">
        <v>1632</v>
      </c>
      <c r="C154" s="233" t="s">
        <v>1640</v>
      </c>
      <c r="D154" s="391" t="s">
        <v>2316</v>
      </c>
      <c r="E154" s="391" t="s">
        <v>1569</v>
      </c>
      <c r="F154" s="391" t="s">
        <v>1321</v>
      </c>
      <c r="G154" s="252">
        <v>0.3</v>
      </c>
      <c r="H154" s="490" t="s">
        <v>1641</v>
      </c>
      <c r="I154" s="503" t="s">
        <v>85</v>
      </c>
      <c r="J154" s="503" t="s">
        <v>86</v>
      </c>
      <c r="K154" s="395" t="s">
        <v>1642</v>
      </c>
      <c r="L154" s="395" t="s">
        <v>1643</v>
      </c>
      <c r="M154" s="394">
        <v>45659</v>
      </c>
      <c r="N154" s="249" t="s">
        <v>683</v>
      </c>
      <c r="O154" s="256">
        <v>0.15</v>
      </c>
      <c r="P154" s="256">
        <v>0.3</v>
      </c>
      <c r="Q154" s="256">
        <v>0</v>
      </c>
      <c r="R154" s="256">
        <v>0</v>
      </c>
      <c r="S154" s="236" t="s">
        <v>91</v>
      </c>
      <c r="T154" s="239" t="s">
        <v>91</v>
      </c>
      <c r="U154" s="338" t="s">
        <v>1369</v>
      </c>
      <c r="V154" s="308" t="s">
        <v>1430</v>
      </c>
      <c r="W154" s="341">
        <v>1375343465</v>
      </c>
      <c r="X154" s="236" t="s">
        <v>138</v>
      </c>
      <c r="Y154" s="236" t="s">
        <v>91</v>
      </c>
      <c r="Z154" s="236" t="s">
        <v>139</v>
      </c>
      <c r="AA154" s="40" t="s">
        <v>94</v>
      </c>
      <c r="AC154" s="143">
        <f>0.15/1</f>
        <v>0.15</v>
      </c>
      <c r="AD154" s="240">
        <f t="shared" si="88"/>
        <v>1</v>
      </c>
      <c r="AE154" s="241" t="str">
        <f t="shared" ref="AE154:AE163" si="92">IF(ISTEXT(AD154),"No reporta avance en el periodo",IF(AD154&lt;=69%,"Avance insuficiente",IF(AD154&gt;95%,"Avance satisfactorio",IF(AD154&gt;70%,"Avance suficiente",IF(AD154&lt;94%,"Avance suficiente",0)))))</f>
        <v>Avance satisfactorio</v>
      </c>
      <c r="AF154" s="145" t="s">
        <v>1644</v>
      </c>
      <c r="AG154" s="380" t="s">
        <v>1645</v>
      </c>
      <c r="AH154" s="242" t="s">
        <v>91</v>
      </c>
      <c r="AI154" s="80" t="s">
        <v>98</v>
      </c>
      <c r="AJ154" s="155">
        <v>0</v>
      </c>
      <c r="AK154" s="155">
        <v>0</v>
      </c>
      <c r="AL154" s="366">
        <v>1375343465</v>
      </c>
      <c r="AM154" s="370">
        <v>1229751694</v>
      </c>
      <c r="AN154" s="370">
        <v>255630528</v>
      </c>
      <c r="AP154" s="98">
        <f>0.2/1</f>
        <v>0.2</v>
      </c>
      <c r="AQ154" s="77">
        <f t="shared" si="87"/>
        <v>0.5</v>
      </c>
      <c r="AR154" s="78" t="str">
        <f t="shared" ref="AR154:AR163" si="93">IF(ISTEXT(AQ154),"No reporta avance en el periodo",IF(AQ154&lt;=69%,"Avance insuficiente",IF(AQ154&gt;95%,"Avance satisfactorio",IF(AQ154&gt;70%,"Avance suficiente",IF(AQ154&lt;94%,"Avance suficiente",0)))))</f>
        <v>Avance insuficiente</v>
      </c>
      <c r="AS154" s="137" t="s">
        <v>1646</v>
      </c>
      <c r="AT154" s="137" t="s">
        <v>1647</v>
      </c>
      <c r="AU154" s="137" t="s">
        <v>1648</v>
      </c>
      <c r="AV154" s="80" t="s">
        <v>98</v>
      </c>
      <c r="AW154" s="510">
        <v>9692693</v>
      </c>
      <c r="AX154" s="510">
        <v>9692693</v>
      </c>
      <c r="AY154" s="403">
        <v>1375343465</v>
      </c>
      <c r="AZ154" s="404">
        <v>1272283419</v>
      </c>
      <c r="BA154" s="405">
        <v>648838631</v>
      </c>
      <c r="BC154" s="144">
        <v>0.3</v>
      </c>
      <c r="BD154" s="833">
        <f>+IF(P154=0,"No Aplica",IF(BC154/P154&gt;=100%,100%,BC154/P154))</f>
        <v>1</v>
      </c>
      <c r="BE154" s="604" t="str">
        <f t="shared" si="90"/>
        <v>Avance satisfactorio</v>
      </c>
      <c r="BF154" s="145" t="s">
        <v>1649</v>
      </c>
      <c r="BG154" s="380" t="s">
        <v>1650</v>
      </c>
      <c r="BH154" s="375" t="s">
        <v>91</v>
      </c>
      <c r="BI154" s="834" t="str">
        <f>IF(AV154="Terminado","Terminado",IF(BC154&gt;=G154,"Terminado","En Gestión"))</f>
        <v>Terminado</v>
      </c>
      <c r="BJ154" s="873">
        <v>9692693</v>
      </c>
      <c r="BK154" s="873">
        <v>9692693</v>
      </c>
      <c r="BL154" s="212"/>
      <c r="BM154" s="212"/>
      <c r="BN154" s="254"/>
      <c r="BP154" s="98"/>
      <c r="BQ154" s="240" t="e">
        <f t="shared" si="77"/>
        <v>#DIV/0!</v>
      </c>
      <c r="BR154" s="241" t="e">
        <f t="shared" si="91"/>
        <v>#DIV/0!</v>
      </c>
      <c r="BS154" s="243"/>
      <c r="BT154" s="243"/>
      <c r="BU154" s="243"/>
      <c r="BV154" s="80" t="str">
        <f t="shared" si="78"/>
        <v>Terminado</v>
      </c>
      <c r="BW154" s="81"/>
      <c r="BX154" s="81"/>
      <c r="BY154" s="81"/>
      <c r="BZ154" s="81"/>
      <c r="CA154" s="81"/>
    </row>
    <row r="155" spans="2:79" ht="50.25" customHeight="1">
      <c r="B155" s="336" t="s">
        <v>1632</v>
      </c>
      <c r="C155" s="233" t="s">
        <v>1651</v>
      </c>
      <c r="D155" s="391" t="s">
        <v>2316</v>
      </c>
      <c r="E155" s="391" t="s">
        <v>1569</v>
      </c>
      <c r="F155" s="391" t="s">
        <v>1321</v>
      </c>
      <c r="G155" s="252">
        <v>1</v>
      </c>
      <c r="H155" s="490" t="s">
        <v>1652</v>
      </c>
      <c r="I155" s="503" t="s">
        <v>85</v>
      </c>
      <c r="J155" s="503" t="s">
        <v>86</v>
      </c>
      <c r="K155" s="395" t="s">
        <v>1653</v>
      </c>
      <c r="L155" s="395" t="s">
        <v>1654</v>
      </c>
      <c r="M155" s="394">
        <v>45689</v>
      </c>
      <c r="N155" s="249" t="s">
        <v>156</v>
      </c>
      <c r="O155" s="252">
        <v>0.1</v>
      </c>
      <c r="P155" s="252">
        <v>0.5</v>
      </c>
      <c r="Q155" s="252">
        <v>0.8</v>
      </c>
      <c r="R155" s="252">
        <v>1</v>
      </c>
      <c r="S155" s="236" t="s">
        <v>91</v>
      </c>
      <c r="T155" s="239" t="s">
        <v>91</v>
      </c>
      <c r="U155" s="338" t="s">
        <v>1369</v>
      </c>
      <c r="V155" s="308" t="s">
        <v>1430</v>
      </c>
      <c r="W155" s="341">
        <v>1375343465</v>
      </c>
      <c r="X155" s="236" t="s">
        <v>138</v>
      </c>
      <c r="Y155" s="236" t="s">
        <v>91</v>
      </c>
      <c r="Z155" s="236" t="s">
        <v>139</v>
      </c>
      <c r="AA155" s="40" t="s">
        <v>94</v>
      </c>
      <c r="AC155" s="143">
        <f>1/1</f>
        <v>1</v>
      </c>
      <c r="AD155" s="240">
        <f t="shared" si="88"/>
        <v>1</v>
      </c>
      <c r="AE155" s="241" t="str">
        <f t="shared" si="92"/>
        <v>Avance satisfactorio</v>
      </c>
      <c r="AF155" s="145" t="s">
        <v>1655</v>
      </c>
      <c r="AG155" s="380" t="s">
        <v>1656</v>
      </c>
      <c r="AH155" s="242" t="s">
        <v>91</v>
      </c>
      <c r="AI155" s="80" t="s">
        <v>98</v>
      </c>
      <c r="AJ155" s="155">
        <v>0</v>
      </c>
      <c r="AK155" s="155">
        <v>0</v>
      </c>
      <c r="AL155" s="366">
        <v>1375343465</v>
      </c>
      <c r="AM155" s="370">
        <v>1229751694</v>
      </c>
      <c r="AN155" s="370">
        <v>255630528</v>
      </c>
      <c r="AP155" s="98">
        <f>0.5/1</f>
        <v>0.5</v>
      </c>
      <c r="AQ155" s="77">
        <f t="shared" si="87"/>
        <v>1</v>
      </c>
      <c r="AR155" s="78" t="str">
        <f t="shared" si="93"/>
        <v>Avance satisfactorio</v>
      </c>
      <c r="AS155" s="137" t="s">
        <v>1657</v>
      </c>
      <c r="AT155" s="137" t="s">
        <v>1658</v>
      </c>
      <c r="AU155" s="79" t="s">
        <v>91</v>
      </c>
      <c r="AV155" s="80" t="s">
        <v>98</v>
      </c>
      <c r="AW155" s="510">
        <v>7754155</v>
      </c>
      <c r="AX155" s="510">
        <v>7754155</v>
      </c>
      <c r="AY155" s="403">
        <v>1375343465</v>
      </c>
      <c r="AZ155" s="404">
        <v>1272283419</v>
      </c>
      <c r="BA155" s="405">
        <v>648838631</v>
      </c>
      <c r="BC155" s="628">
        <v>0.8</v>
      </c>
      <c r="BD155" s="833">
        <f t="shared" ref="BD155:BD163" si="94">+IF(P155=0,"No Aplica",IF(AP155/P155&gt;=100%,100%,AC155/P155))</f>
        <v>1</v>
      </c>
      <c r="BE155" s="604" t="str">
        <f t="shared" si="90"/>
        <v>Avance satisfactorio</v>
      </c>
      <c r="BF155" s="145" t="s">
        <v>1659</v>
      </c>
      <c r="BG155" s="380" t="s">
        <v>1660</v>
      </c>
      <c r="BH155" s="375" t="s">
        <v>91</v>
      </c>
      <c r="BI155" s="834" t="str">
        <f t="shared" si="86"/>
        <v>En gestión</v>
      </c>
      <c r="BJ155" s="873">
        <v>7754155</v>
      </c>
      <c r="BK155" s="873">
        <v>5815616.25</v>
      </c>
      <c r="BL155" s="212"/>
      <c r="BM155" s="212"/>
      <c r="BN155" s="254"/>
      <c r="BP155" s="98"/>
      <c r="BQ155" s="240">
        <f t="shared" si="77"/>
        <v>1</v>
      </c>
      <c r="BR155" s="241" t="str">
        <f t="shared" si="91"/>
        <v>Avance satisfactorio</v>
      </c>
      <c r="BS155" s="243"/>
      <c r="BT155" s="243"/>
      <c r="BU155" s="243"/>
      <c r="BV155" s="80" t="str">
        <f t="shared" si="78"/>
        <v>En gestión</v>
      </c>
      <c r="BW155" s="81"/>
      <c r="BX155" s="81"/>
      <c r="BY155" s="81"/>
      <c r="BZ155" s="81"/>
      <c r="CA155" s="81"/>
    </row>
    <row r="156" spans="2:79" ht="50.25" customHeight="1">
      <c r="B156" s="336" t="s">
        <v>1632</v>
      </c>
      <c r="C156" s="233" t="s">
        <v>1663</v>
      </c>
      <c r="D156" s="391" t="s">
        <v>2316</v>
      </c>
      <c r="E156" s="391" t="s">
        <v>1569</v>
      </c>
      <c r="F156" s="391" t="s">
        <v>1321</v>
      </c>
      <c r="G156" s="252">
        <v>1</v>
      </c>
      <c r="H156" s="490" t="s">
        <v>1664</v>
      </c>
      <c r="I156" s="503" t="s">
        <v>85</v>
      </c>
      <c r="J156" s="503" t="s">
        <v>86</v>
      </c>
      <c r="K156" s="395" t="s">
        <v>1665</v>
      </c>
      <c r="L156" s="395" t="s">
        <v>1666</v>
      </c>
      <c r="M156" s="394" t="s">
        <v>89</v>
      </c>
      <c r="N156" s="249" t="s">
        <v>156</v>
      </c>
      <c r="O156" s="252">
        <v>1</v>
      </c>
      <c r="P156" s="252">
        <v>1</v>
      </c>
      <c r="Q156" s="252">
        <v>1</v>
      </c>
      <c r="R156" s="252">
        <v>1</v>
      </c>
      <c r="S156" s="236" t="s">
        <v>91</v>
      </c>
      <c r="T156" s="239" t="s">
        <v>91</v>
      </c>
      <c r="U156" s="338" t="s">
        <v>1369</v>
      </c>
      <c r="V156" s="308" t="s">
        <v>1430</v>
      </c>
      <c r="W156" s="341">
        <v>1375343465</v>
      </c>
      <c r="X156" s="236" t="s">
        <v>138</v>
      </c>
      <c r="Y156" s="236" t="s">
        <v>91</v>
      </c>
      <c r="Z156" s="236" t="s">
        <v>139</v>
      </c>
      <c r="AA156" s="40" t="s">
        <v>94</v>
      </c>
      <c r="AC156" s="143">
        <f>1/1</f>
        <v>1</v>
      </c>
      <c r="AD156" s="240">
        <f t="shared" si="88"/>
        <v>1</v>
      </c>
      <c r="AE156" s="241" t="str">
        <f t="shared" si="92"/>
        <v>Avance satisfactorio</v>
      </c>
      <c r="AF156" s="145" t="s">
        <v>1667</v>
      </c>
      <c r="AG156" s="380" t="s">
        <v>1668</v>
      </c>
      <c r="AH156" s="242" t="s">
        <v>91</v>
      </c>
      <c r="AI156" s="80" t="s">
        <v>98</v>
      </c>
      <c r="AJ156" s="155">
        <v>0</v>
      </c>
      <c r="AK156" s="156">
        <v>0</v>
      </c>
      <c r="AL156" s="366">
        <v>1375343465</v>
      </c>
      <c r="AM156" s="370">
        <v>1229751694</v>
      </c>
      <c r="AN156" s="370">
        <v>255630528</v>
      </c>
      <c r="AP156" s="98">
        <f>1/1</f>
        <v>1</v>
      </c>
      <c r="AQ156" s="77">
        <f t="shared" si="87"/>
        <v>1</v>
      </c>
      <c r="AR156" s="78" t="str">
        <f t="shared" si="93"/>
        <v>Avance satisfactorio</v>
      </c>
      <c r="AS156" s="137" t="s">
        <v>1669</v>
      </c>
      <c r="AT156" s="137" t="s">
        <v>1670</v>
      </c>
      <c r="AU156" s="79" t="s">
        <v>91</v>
      </c>
      <c r="AV156" s="80" t="s">
        <v>98</v>
      </c>
      <c r="AW156" s="510">
        <v>8723424</v>
      </c>
      <c r="AX156" s="510">
        <v>8723424</v>
      </c>
      <c r="AY156" s="403">
        <v>1375343465</v>
      </c>
      <c r="AZ156" s="404">
        <v>1272283419</v>
      </c>
      <c r="BA156" s="405">
        <v>648838631</v>
      </c>
      <c r="BC156" s="144">
        <f>1/1</f>
        <v>1</v>
      </c>
      <c r="BD156" s="833">
        <f t="shared" si="94"/>
        <v>1</v>
      </c>
      <c r="BE156" s="604" t="str">
        <f t="shared" si="90"/>
        <v>Avance satisfactorio</v>
      </c>
      <c r="BF156" s="145" t="s">
        <v>1671</v>
      </c>
      <c r="BG156" s="380" t="s">
        <v>1672</v>
      </c>
      <c r="BH156" s="375" t="s">
        <v>91</v>
      </c>
      <c r="BI156" s="834" t="s">
        <v>1673</v>
      </c>
      <c r="BJ156" s="873">
        <v>8723424</v>
      </c>
      <c r="BK156" s="873">
        <v>6542568</v>
      </c>
      <c r="BL156" s="212"/>
      <c r="BM156" s="212"/>
      <c r="BN156" s="254"/>
      <c r="BP156" s="98"/>
      <c r="BQ156" s="240">
        <f t="shared" si="77"/>
        <v>1</v>
      </c>
      <c r="BR156" s="241" t="str">
        <f t="shared" si="91"/>
        <v>Avance satisfactorio</v>
      </c>
      <c r="BS156" s="243"/>
      <c r="BT156" s="243"/>
      <c r="BU156" s="243"/>
      <c r="BV156" s="80" t="str">
        <f t="shared" si="78"/>
        <v>Terminado</v>
      </c>
      <c r="BW156" s="81"/>
      <c r="BX156" s="81"/>
      <c r="BY156" s="81"/>
      <c r="BZ156" s="81"/>
      <c r="CA156" s="81"/>
    </row>
    <row r="157" spans="2:79" ht="50.25" customHeight="1">
      <c r="B157" s="336" t="s">
        <v>1632</v>
      </c>
      <c r="C157" s="233" t="s">
        <v>1676</v>
      </c>
      <c r="D157" s="391" t="s">
        <v>2316</v>
      </c>
      <c r="E157" s="391" t="s">
        <v>1569</v>
      </c>
      <c r="F157" s="391" t="s">
        <v>1321</v>
      </c>
      <c r="G157" s="252">
        <v>1</v>
      </c>
      <c r="H157" s="490" t="s">
        <v>1677</v>
      </c>
      <c r="I157" s="503" t="s">
        <v>85</v>
      </c>
      <c r="J157" s="503" t="s">
        <v>86</v>
      </c>
      <c r="K157" s="395" t="s">
        <v>1678</v>
      </c>
      <c r="L157" s="395" t="s">
        <v>1679</v>
      </c>
      <c r="M157" s="394" t="s">
        <v>194</v>
      </c>
      <c r="N157" s="249">
        <v>45930</v>
      </c>
      <c r="O157" s="256">
        <v>0.8</v>
      </c>
      <c r="P157" s="256">
        <v>0.95</v>
      </c>
      <c r="Q157" s="256">
        <v>1</v>
      </c>
      <c r="R157" s="256">
        <v>0</v>
      </c>
      <c r="S157" s="236" t="s">
        <v>91</v>
      </c>
      <c r="T157" s="239" t="s">
        <v>91</v>
      </c>
      <c r="U157" s="338" t="s">
        <v>1369</v>
      </c>
      <c r="V157" s="311" t="s">
        <v>1430</v>
      </c>
      <c r="W157" s="341">
        <v>1375343465</v>
      </c>
      <c r="X157" s="236" t="s">
        <v>138</v>
      </c>
      <c r="Y157" s="236" t="s">
        <v>91</v>
      </c>
      <c r="Z157" s="236" t="s">
        <v>139</v>
      </c>
      <c r="AA157" s="40" t="s">
        <v>94</v>
      </c>
      <c r="AC157" s="143">
        <v>0</v>
      </c>
      <c r="AD157" s="240">
        <f t="shared" si="88"/>
        <v>0</v>
      </c>
      <c r="AE157" s="241" t="str">
        <f t="shared" si="92"/>
        <v>Avance insuficiente</v>
      </c>
      <c r="AF157" s="145" t="s">
        <v>1680</v>
      </c>
      <c r="AG157" s="380" t="s">
        <v>1681</v>
      </c>
      <c r="AH157" s="267" t="s">
        <v>1682</v>
      </c>
      <c r="AI157" s="80" t="str">
        <f t="shared" si="81"/>
        <v>Sin iniciar</v>
      </c>
      <c r="AJ157" s="158">
        <v>0</v>
      </c>
      <c r="AK157" s="172">
        <v>0</v>
      </c>
      <c r="AL157" s="172">
        <v>1375343465</v>
      </c>
      <c r="AM157" s="172">
        <v>1229751694</v>
      </c>
      <c r="AN157" s="172">
        <v>255630528</v>
      </c>
      <c r="AP157" s="98">
        <f>1.9/2</f>
        <v>0.95</v>
      </c>
      <c r="AQ157" s="77">
        <f t="shared" si="87"/>
        <v>1</v>
      </c>
      <c r="AR157" s="78" t="str">
        <f t="shared" si="93"/>
        <v>Avance satisfactorio</v>
      </c>
      <c r="AS157" s="137" t="s">
        <v>1683</v>
      </c>
      <c r="AT157" s="137" t="s">
        <v>1684</v>
      </c>
      <c r="AU157" s="79" t="s">
        <v>91</v>
      </c>
      <c r="AV157" s="80" t="s">
        <v>98</v>
      </c>
      <c r="AW157" s="510">
        <v>8723424</v>
      </c>
      <c r="AX157" s="510">
        <v>8723424</v>
      </c>
      <c r="AY157" s="403">
        <v>1375343465</v>
      </c>
      <c r="AZ157" s="404">
        <v>1272283419</v>
      </c>
      <c r="BA157" s="405">
        <v>648838631</v>
      </c>
      <c r="BC157" s="144">
        <f>1/1</f>
        <v>1</v>
      </c>
      <c r="BD157" s="833">
        <f t="shared" si="94"/>
        <v>1</v>
      </c>
      <c r="BE157" s="604" t="str">
        <f t="shared" si="90"/>
        <v>Avance satisfactorio</v>
      </c>
      <c r="BF157" s="145" t="s">
        <v>1685</v>
      </c>
      <c r="BG157" s="748" t="s">
        <v>1686</v>
      </c>
      <c r="BH157" s="375" t="s">
        <v>91</v>
      </c>
      <c r="BI157" s="834" t="str">
        <f t="shared" si="86"/>
        <v>Terminado</v>
      </c>
      <c r="BJ157" s="873">
        <v>8723424</v>
      </c>
      <c r="BK157" s="873">
        <v>8723424</v>
      </c>
      <c r="BL157" s="212"/>
      <c r="BM157" s="212"/>
      <c r="BN157" s="254"/>
      <c r="BP157" s="98"/>
      <c r="BQ157" s="240">
        <f t="shared" si="77"/>
        <v>0</v>
      </c>
      <c r="BR157" s="241" t="str">
        <f t="shared" si="91"/>
        <v>Avance insuficiente</v>
      </c>
      <c r="BS157" s="243"/>
      <c r="BT157" s="243"/>
      <c r="BU157" s="243"/>
      <c r="BV157" s="80" t="str">
        <f t="shared" si="78"/>
        <v>Terminado</v>
      </c>
      <c r="BW157" s="81"/>
      <c r="BX157" s="81"/>
      <c r="BY157" s="81"/>
      <c r="BZ157" s="81"/>
      <c r="CA157" s="81"/>
    </row>
    <row r="158" spans="2:79" ht="50.25" customHeight="1">
      <c r="B158" s="336" t="s">
        <v>1632</v>
      </c>
      <c r="C158" s="233" t="s">
        <v>1687</v>
      </c>
      <c r="D158" s="391" t="s">
        <v>2316</v>
      </c>
      <c r="E158" s="391" t="s">
        <v>1569</v>
      </c>
      <c r="F158" s="391" t="s">
        <v>1321</v>
      </c>
      <c r="G158" s="252">
        <v>1</v>
      </c>
      <c r="H158" s="490" t="s">
        <v>2435</v>
      </c>
      <c r="I158" s="503" t="s">
        <v>85</v>
      </c>
      <c r="J158" s="503" t="s">
        <v>86</v>
      </c>
      <c r="K158" s="395" t="s">
        <v>2436</v>
      </c>
      <c r="L158" s="395" t="s">
        <v>1690</v>
      </c>
      <c r="M158" s="394" t="s">
        <v>194</v>
      </c>
      <c r="N158" s="249" t="s">
        <v>308</v>
      </c>
      <c r="O158" s="252">
        <v>0.25</v>
      </c>
      <c r="P158" s="252">
        <v>0.8</v>
      </c>
      <c r="Q158" s="252">
        <v>1</v>
      </c>
      <c r="R158" s="256">
        <v>0</v>
      </c>
      <c r="S158" s="236" t="s">
        <v>91</v>
      </c>
      <c r="T158" s="239" t="s">
        <v>91</v>
      </c>
      <c r="U158" s="338" t="s">
        <v>1369</v>
      </c>
      <c r="V158" s="308" t="s">
        <v>1430</v>
      </c>
      <c r="W158" s="341">
        <v>1375343465</v>
      </c>
      <c r="X158" s="236" t="s">
        <v>138</v>
      </c>
      <c r="Y158" s="236" t="s">
        <v>91</v>
      </c>
      <c r="Z158" s="236" t="s">
        <v>139</v>
      </c>
      <c r="AA158" s="40" t="s">
        <v>94</v>
      </c>
      <c r="AC158" s="143">
        <f>0.25/1</f>
        <v>0.25</v>
      </c>
      <c r="AD158" s="240">
        <f t="shared" si="88"/>
        <v>1</v>
      </c>
      <c r="AE158" s="241" t="str">
        <f t="shared" si="92"/>
        <v>Avance satisfactorio</v>
      </c>
      <c r="AF158" s="145" t="s">
        <v>1691</v>
      </c>
      <c r="AG158" s="380" t="s">
        <v>1692</v>
      </c>
      <c r="AH158" s="242" t="s">
        <v>91</v>
      </c>
      <c r="AI158" s="80" t="s">
        <v>98</v>
      </c>
      <c r="AJ158" s="155">
        <v>0</v>
      </c>
      <c r="AK158" s="173">
        <v>0</v>
      </c>
      <c r="AL158" s="340">
        <v>1375343465</v>
      </c>
      <c r="AM158" s="340">
        <v>1229751694</v>
      </c>
      <c r="AN158" s="340">
        <v>255630528</v>
      </c>
      <c r="AP158" s="98">
        <f>0.8/1</f>
        <v>0.8</v>
      </c>
      <c r="AQ158" s="77">
        <f t="shared" si="87"/>
        <v>1</v>
      </c>
      <c r="AR158" s="78" t="str">
        <f t="shared" si="93"/>
        <v>Avance satisfactorio</v>
      </c>
      <c r="AS158" s="137" t="s">
        <v>1693</v>
      </c>
      <c r="AT158" s="137" t="s">
        <v>1694</v>
      </c>
      <c r="AU158" s="79" t="s">
        <v>91</v>
      </c>
      <c r="AV158" s="80" t="s">
        <v>98</v>
      </c>
      <c r="AW158" s="510">
        <v>8723424</v>
      </c>
      <c r="AX158" s="510">
        <v>8723424</v>
      </c>
      <c r="AY158" s="403">
        <v>1375343465</v>
      </c>
      <c r="AZ158" s="404">
        <v>1272283419</v>
      </c>
      <c r="BA158" s="405">
        <v>648838631</v>
      </c>
      <c r="BC158" s="144">
        <f>1/1</f>
        <v>1</v>
      </c>
      <c r="BD158" s="833">
        <f t="shared" si="94"/>
        <v>1</v>
      </c>
      <c r="BE158" s="604" t="str">
        <f t="shared" si="90"/>
        <v>Avance satisfactorio</v>
      </c>
      <c r="BF158" s="145" t="s">
        <v>1695</v>
      </c>
      <c r="BG158" s="380" t="s">
        <v>1696</v>
      </c>
      <c r="BH158" s="375" t="s">
        <v>91</v>
      </c>
      <c r="BI158" s="834" t="str">
        <f t="shared" si="86"/>
        <v>Terminado</v>
      </c>
      <c r="BJ158" s="873">
        <v>8723424</v>
      </c>
      <c r="BK158" s="873">
        <v>8723424</v>
      </c>
      <c r="BL158" s="212"/>
      <c r="BM158" s="212"/>
      <c r="BN158" s="254"/>
      <c r="BP158" s="98"/>
      <c r="BQ158" s="240">
        <f t="shared" si="77"/>
        <v>0.25</v>
      </c>
      <c r="BR158" s="241" t="str">
        <f t="shared" si="91"/>
        <v>Avance insuficiente</v>
      </c>
      <c r="BS158" s="243"/>
      <c r="BT158" s="243"/>
      <c r="BU158" s="243"/>
      <c r="BV158" s="80" t="str">
        <f t="shared" si="78"/>
        <v>Terminado</v>
      </c>
      <c r="BW158" s="81"/>
      <c r="BX158" s="81"/>
      <c r="BY158" s="81"/>
      <c r="BZ158" s="81"/>
      <c r="CA158" s="81"/>
    </row>
    <row r="159" spans="2:79" ht="50.25" customHeight="1">
      <c r="B159" s="336" t="s">
        <v>1632</v>
      </c>
      <c r="C159" s="233" t="s">
        <v>1697</v>
      </c>
      <c r="D159" s="391" t="s">
        <v>2316</v>
      </c>
      <c r="E159" s="391" t="s">
        <v>1569</v>
      </c>
      <c r="F159" s="391" t="s">
        <v>1321</v>
      </c>
      <c r="G159" s="252">
        <v>1</v>
      </c>
      <c r="H159" s="490" t="s">
        <v>2437</v>
      </c>
      <c r="I159" s="503" t="s">
        <v>85</v>
      </c>
      <c r="J159" s="503" t="s">
        <v>86</v>
      </c>
      <c r="K159" s="395" t="s">
        <v>2438</v>
      </c>
      <c r="L159" s="391" t="s">
        <v>1700</v>
      </c>
      <c r="M159" s="394" t="s">
        <v>194</v>
      </c>
      <c r="N159" s="249" t="s">
        <v>156</v>
      </c>
      <c r="O159" s="252">
        <v>0.05</v>
      </c>
      <c r="P159" s="252">
        <v>0.2</v>
      </c>
      <c r="Q159" s="252">
        <v>0.5</v>
      </c>
      <c r="R159" s="252">
        <v>1</v>
      </c>
      <c r="S159" s="236" t="s">
        <v>91</v>
      </c>
      <c r="T159" s="239" t="s">
        <v>91</v>
      </c>
      <c r="U159" s="338" t="s">
        <v>1369</v>
      </c>
      <c r="V159" s="308" t="s">
        <v>1430</v>
      </c>
      <c r="W159" s="341">
        <v>1375343465</v>
      </c>
      <c r="X159" s="236" t="s">
        <v>138</v>
      </c>
      <c r="Y159" s="236" t="s">
        <v>91</v>
      </c>
      <c r="Z159" s="236" t="s">
        <v>139</v>
      </c>
      <c r="AA159" s="40" t="s">
        <v>94</v>
      </c>
      <c r="AC159" s="143">
        <f>0.05/1</f>
        <v>0.05</v>
      </c>
      <c r="AD159" s="240">
        <f t="shared" si="88"/>
        <v>1</v>
      </c>
      <c r="AE159" s="241" t="str">
        <f t="shared" si="92"/>
        <v>Avance satisfactorio</v>
      </c>
      <c r="AF159" s="145" t="s">
        <v>1701</v>
      </c>
      <c r="AG159" s="380" t="s">
        <v>1702</v>
      </c>
      <c r="AH159" s="242" t="s">
        <v>91</v>
      </c>
      <c r="AI159" s="80" t="s">
        <v>98</v>
      </c>
      <c r="AJ159" s="155">
        <v>0</v>
      </c>
      <c r="AK159" s="158">
        <v>0</v>
      </c>
      <c r="AL159" s="172">
        <v>1375343465</v>
      </c>
      <c r="AM159" s="172">
        <v>1229751694</v>
      </c>
      <c r="AN159" s="172">
        <v>255630528</v>
      </c>
      <c r="AP159" s="98">
        <f>0.2/1</f>
        <v>0.2</v>
      </c>
      <c r="AQ159" s="77">
        <f t="shared" si="87"/>
        <v>1</v>
      </c>
      <c r="AR159" s="78" t="str">
        <f t="shared" si="93"/>
        <v>Avance satisfactorio</v>
      </c>
      <c r="AS159" s="137" t="s">
        <v>1703</v>
      </c>
      <c r="AT159" s="79" t="s">
        <v>1704</v>
      </c>
      <c r="AU159" s="79" t="s">
        <v>91</v>
      </c>
      <c r="AV159" s="80" t="s">
        <v>98</v>
      </c>
      <c r="AW159" s="510">
        <v>34893696</v>
      </c>
      <c r="AX159" s="510">
        <v>26170272</v>
      </c>
      <c r="AY159" s="403">
        <v>1375343465</v>
      </c>
      <c r="AZ159" s="404">
        <v>1272283419</v>
      </c>
      <c r="BA159" s="405">
        <v>648838631</v>
      </c>
      <c r="BC159" s="144">
        <f>50/100</f>
        <v>0.5</v>
      </c>
      <c r="BD159" s="833">
        <f t="shared" si="94"/>
        <v>1</v>
      </c>
      <c r="BE159" s="604" t="str">
        <f t="shared" si="90"/>
        <v>Avance satisfactorio</v>
      </c>
      <c r="BF159" s="145" t="s">
        <v>1705</v>
      </c>
      <c r="BG159" s="380" t="s">
        <v>1706</v>
      </c>
      <c r="BH159" s="380" t="s">
        <v>1707</v>
      </c>
      <c r="BI159" s="834" t="str">
        <f t="shared" si="86"/>
        <v>En gestión</v>
      </c>
      <c r="BJ159" s="873">
        <v>34893696</v>
      </c>
      <c r="BK159" s="873">
        <v>26170272</v>
      </c>
      <c r="BL159" s="212"/>
      <c r="BM159" s="212"/>
      <c r="BN159" s="254"/>
      <c r="BP159" s="98"/>
      <c r="BQ159" s="240">
        <f t="shared" si="77"/>
        <v>0.1</v>
      </c>
      <c r="BR159" s="241" t="str">
        <f t="shared" si="91"/>
        <v>Avance insuficiente</v>
      </c>
      <c r="BS159" s="243"/>
      <c r="BT159" s="243"/>
      <c r="BU159" s="243"/>
      <c r="BV159" s="80" t="str">
        <f t="shared" si="78"/>
        <v>En gestión</v>
      </c>
      <c r="BW159" s="81"/>
      <c r="BX159" s="81"/>
      <c r="BY159" s="81"/>
      <c r="BZ159" s="81"/>
      <c r="CA159" s="81"/>
    </row>
    <row r="160" spans="2:79" ht="50.25" customHeight="1">
      <c r="B160" s="336" t="s">
        <v>1632</v>
      </c>
      <c r="C160" s="233" t="s">
        <v>1710</v>
      </c>
      <c r="D160" s="391" t="s">
        <v>2316</v>
      </c>
      <c r="E160" s="391" t="s">
        <v>1569</v>
      </c>
      <c r="F160" s="391" t="s">
        <v>1321</v>
      </c>
      <c r="G160" s="252">
        <v>1</v>
      </c>
      <c r="H160" s="490" t="s">
        <v>1711</v>
      </c>
      <c r="I160" s="503" t="s">
        <v>85</v>
      </c>
      <c r="J160" s="503" t="s">
        <v>86</v>
      </c>
      <c r="K160" s="395" t="s">
        <v>1712</v>
      </c>
      <c r="L160" s="395" t="s">
        <v>1713</v>
      </c>
      <c r="M160" s="394" t="s">
        <v>194</v>
      </c>
      <c r="N160" s="249" t="s">
        <v>156</v>
      </c>
      <c r="O160" s="252">
        <v>0.05</v>
      </c>
      <c r="P160" s="252">
        <v>0.2</v>
      </c>
      <c r="Q160" s="252">
        <v>0.8</v>
      </c>
      <c r="R160" s="252">
        <v>1</v>
      </c>
      <c r="S160" s="236" t="s">
        <v>91</v>
      </c>
      <c r="T160" s="239" t="s">
        <v>91</v>
      </c>
      <c r="U160" s="338" t="s">
        <v>1369</v>
      </c>
      <c r="V160" s="308" t="s">
        <v>1430</v>
      </c>
      <c r="W160" s="341">
        <v>1375343465</v>
      </c>
      <c r="X160" s="236" t="s">
        <v>138</v>
      </c>
      <c r="Y160" s="236" t="s">
        <v>91</v>
      </c>
      <c r="Z160" s="236" t="s">
        <v>139</v>
      </c>
      <c r="AA160" s="40" t="s">
        <v>94</v>
      </c>
      <c r="AC160" s="143">
        <f>0.05/1</f>
        <v>0.05</v>
      </c>
      <c r="AD160" s="240">
        <f t="shared" si="88"/>
        <v>1</v>
      </c>
      <c r="AE160" s="241" t="str">
        <f t="shared" si="92"/>
        <v>Avance satisfactorio</v>
      </c>
      <c r="AF160" s="145" t="s">
        <v>1714</v>
      </c>
      <c r="AG160" s="380" t="s">
        <v>1715</v>
      </c>
      <c r="AH160" s="242" t="s">
        <v>91</v>
      </c>
      <c r="AI160" s="80" t="s">
        <v>98</v>
      </c>
      <c r="AJ160" s="155">
        <v>0</v>
      </c>
      <c r="AK160" s="158">
        <v>0</v>
      </c>
      <c r="AL160" s="331">
        <v>1375343465</v>
      </c>
      <c r="AM160" s="331">
        <v>1229751694</v>
      </c>
      <c r="AN160" s="331">
        <v>255630528</v>
      </c>
      <c r="AP160" s="98">
        <f>0.2/1</f>
        <v>0.2</v>
      </c>
      <c r="AQ160" s="77">
        <f t="shared" si="87"/>
        <v>1</v>
      </c>
      <c r="AR160" s="78" t="str">
        <f t="shared" si="93"/>
        <v>Avance satisfactorio</v>
      </c>
      <c r="AS160" s="137" t="s">
        <v>1716</v>
      </c>
      <c r="AT160" s="79" t="s">
        <v>1717</v>
      </c>
      <c r="AU160" s="79" t="s">
        <v>91</v>
      </c>
      <c r="AV160" s="80" t="s">
        <v>98</v>
      </c>
      <c r="AW160" s="510">
        <v>34893696</v>
      </c>
      <c r="AX160" s="510">
        <v>26170272</v>
      </c>
      <c r="AY160" s="403">
        <v>1375343465</v>
      </c>
      <c r="AZ160" s="404">
        <v>1272283419</v>
      </c>
      <c r="BA160" s="405">
        <v>648838631</v>
      </c>
      <c r="BC160" s="144">
        <f>80/100</f>
        <v>0.8</v>
      </c>
      <c r="BD160" s="833">
        <f t="shared" si="94"/>
        <v>1</v>
      </c>
      <c r="BE160" s="604" t="str">
        <f t="shared" si="90"/>
        <v>Avance satisfactorio</v>
      </c>
      <c r="BF160" s="145" t="s">
        <v>1718</v>
      </c>
      <c r="BG160" s="380" t="s">
        <v>1719</v>
      </c>
      <c r="BH160" s="380" t="s">
        <v>1720</v>
      </c>
      <c r="BI160" s="834" t="str">
        <f t="shared" si="86"/>
        <v>En gestión</v>
      </c>
      <c r="BJ160" s="873">
        <v>34893696</v>
      </c>
      <c r="BK160" s="873">
        <v>26170272</v>
      </c>
      <c r="BL160" s="212"/>
      <c r="BM160" s="212"/>
      <c r="BN160" s="254"/>
      <c r="BP160" s="98"/>
      <c r="BQ160" s="240">
        <f t="shared" si="77"/>
        <v>6.25E-2</v>
      </c>
      <c r="BR160" s="241" t="str">
        <f t="shared" si="91"/>
        <v>Avance insuficiente</v>
      </c>
      <c r="BS160" s="243"/>
      <c r="BT160" s="243"/>
      <c r="BU160" s="243"/>
      <c r="BV160" s="80" t="str">
        <f t="shared" si="78"/>
        <v>En gestión</v>
      </c>
      <c r="BW160" s="81"/>
      <c r="BX160" s="81"/>
      <c r="BY160" s="81"/>
      <c r="BZ160" s="81"/>
      <c r="CA160" s="81"/>
    </row>
    <row r="161" spans="2:79" ht="50.25" customHeight="1">
      <c r="B161" s="336" t="s">
        <v>1632</v>
      </c>
      <c r="C161" s="233" t="s">
        <v>1723</v>
      </c>
      <c r="D161" s="391" t="s">
        <v>2316</v>
      </c>
      <c r="E161" s="391" t="s">
        <v>1569</v>
      </c>
      <c r="F161" s="391" t="s">
        <v>1321</v>
      </c>
      <c r="G161" s="252">
        <v>1</v>
      </c>
      <c r="H161" s="490" t="s">
        <v>2439</v>
      </c>
      <c r="I161" s="503" t="s">
        <v>85</v>
      </c>
      <c r="J161" s="503" t="s">
        <v>86</v>
      </c>
      <c r="K161" s="395" t="s">
        <v>2440</v>
      </c>
      <c r="L161" s="395" t="s">
        <v>1726</v>
      </c>
      <c r="M161" s="394" t="s">
        <v>194</v>
      </c>
      <c r="N161" s="249" t="s">
        <v>156</v>
      </c>
      <c r="O161" s="252">
        <v>0.05</v>
      </c>
      <c r="P161" s="252">
        <v>0.1</v>
      </c>
      <c r="Q161" s="252">
        <v>0.8</v>
      </c>
      <c r="R161" s="252">
        <v>1</v>
      </c>
      <c r="S161" s="236" t="s">
        <v>91</v>
      </c>
      <c r="T161" s="239" t="s">
        <v>91</v>
      </c>
      <c r="U161" s="338" t="s">
        <v>1369</v>
      </c>
      <c r="V161" s="308" t="s">
        <v>1431</v>
      </c>
      <c r="W161" s="341">
        <v>1207641500</v>
      </c>
      <c r="X161" s="236" t="s">
        <v>138</v>
      </c>
      <c r="Y161" s="236" t="s">
        <v>91</v>
      </c>
      <c r="Z161" s="236" t="s">
        <v>139</v>
      </c>
      <c r="AA161" s="40" t="s">
        <v>94</v>
      </c>
      <c r="AC161" s="143">
        <f>0.05/1</f>
        <v>0.05</v>
      </c>
      <c r="AD161" s="240">
        <f t="shared" si="88"/>
        <v>1</v>
      </c>
      <c r="AE161" s="241" t="str">
        <f t="shared" si="92"/>
        <v>Avance satisfactorio</v>
      </c>
      <c r="AF161" s="145" t="s">
        <v>1727</v>
      </c>
      <c r="AG161" s="380" t="s">
        <v>1728</v>
      </c>
      <c r="AH161" s="242" t="s">
        <v>91</v>
      </c>
      <c r="AI161" s="80" t="s">
        <v>98</v>
      </c>
      <c r="AJ161" s="155">
        <v>0</v>
      </c>
      <c r="AK161" s="158">
        <v>0</v>
      </c>
      <c r="AL161" s="172">
        <v>1207641500</v>
      </c>
      <c r="AM161" s="172">
        <v>1184366500</v>
      </c>
      <c r="AN161" s="172">
        <v>44747065.649999999</v>
      </c>
      <c r="AP161" s="98">
        <f>0.1/1</f>
        <v>0.1</v>
      </c>
      <c r="AQ161" s="77">
        <f t="shared" si="87"/>
        <v>1</v>
      </c>
      <c r="AR161" s="78" t="str">
        <f t="shared" si="93"/>
        <v>Avance satisfactorio</v>
      </c>
      <c r="AS161" s="137" t="s">
        <v>1729</v>
      </c>
      <c r="AT161" s="137" t="s">
        <v>1730</v>
      </c>
      <c r="AU161" s="79" t="s">
        <v>91</v>
      </c>
      <c r="AV161" s="80" t="s">
        <v>98</v>
      </c>
      <c r="AW161" s="510">
        <v>34893696</v>
      </c>
      <c r="AX161" s="510">
        <v>26170272</v>
      </c>
      <c r="AY161" s="403">
        <v>1207641500</v>
      </c>
      <c r="AZ161" s="404">
        <v>1184183233</v>
      </c>
      <c r="BA161" s="405">
        <v>461149800</v>
      </c>
      <c r="BC161" s="144">
        <f>80/100</f>
        <v>0.8</v>
      </c>
      <c r="BD161" s="833">
        <f t="shared" si="94"/>
        <v>1</v>
      </c>
      <c r="BE161" s="604" t="str">
        <f t="shared" si="90"/>
        <v>Avance satisfactorio</v>
      </c>
      <c r="BF161" s="749" t="s">
        <v>1731</v>
      </c>
      <c r="BG161" s="749" t="s">
        <v>1732</v>
      </c>
      <c r="BH161" s="749" t="s">
        <v>1733</v>
      </c>
      <c r="BI161" s="834" t="str">
        <f t="shared" si="86"/>
        <v>En gestión</v>
      </c>
      <c r="BJ161" s="873">
        <v>34893696</v>
      </c>
      <c r="BK161" s="873">
        <v>26170272</v>
      </c>
      <c r="BL161" s="212"/>
      <c r="BM161" s="212"/>
      <c r="BN161" s="254"/>
      <c r="BP161" s="98"/>
      <c r="BQ161" s="240">
        <f t="shared" si="77"/>
        <v>6.25E-2</v>
      </c>
      <c r="BR161" s="241" t="str">
        <f t="shared" si="91"/>
        <v>Avance insuficiente</v>
      </c>
      <c r="BS161" s="243"/>
      <c r="BT161" s="243"/>
      <c r="BU161" s="243"/>
      <c r="BV161" s="80" t="str">
        <f t="shared" si="78"/>
        <v>En gestión</v>
      </c>
      <c r="BW161" s="81"/>
      <c r="BX161" s="81"/>
      <c r="BY161" s="81"/>
      <c r="BZ161" s="81"/>
      <c r="CA161" s="81"/>
    </row>
    <row r="162" spans="2:79" ht="50.25" customHeight="1">
      <c r="B162" s="336" t="s">
        <v>1632</v>
      </c>
      <c r="C162" s="233" t="s">
        <v>1736</v>
      </c>
      <c r="D162" s="391" t="s">
        <v>2316</v>
      </c>
      <c r="E162" s="391" t="s">
        <v>1569</v>
      </c>
      <c r="F162" s="391" t="s">
        <v>1321</v>
      </c>
      <c r="G162" s="252">
        <v>1</v>
      </c>
      <c r="H162" s="490" t="s">
        <v>2441</v>
      </c>
      <c r="I162" s="503" t="s">
        <v>85</v>
      </c>
      <c r="J162" s="503" t="s">
        <v>86</v>
      </c>
      <c r="K162" s="395" t="s">
        <v>1738</v>
      </c>
      <c r="L162" s="395" t="s">
        <v>2442</v>
      </c>
      <c r="M162" s="394" t="s">
        <v>194</v>
      </c>
      <c r="N162" s="249" t="s">
        <v>156</v>
      </c>
      <c r="O162" s="252">
        <v>0.1</v>
      </c>
      <c r="P162" s="252">
        <v>0.3</v>
      </c>
      <c r="Q162" s="252">
        <v>0.6</v>
      </c>
      <c r="R162" s="252">
        <v>1</v>
      </c>
      <c r="S162" s="236" t="s">
        <v>91</v>
      </c>
      <c r="T162" s="239" t="s">
        <v>91</v>
      </c>
      <c r="U162" s="338" t="s">
        <v>1369</v>
      </c>
      <c r="V162" s="308" t="s">
        <v>1430</v>
      </c>
      <c r="W162" s="341">
        <v>8844965659</v>
      </c>
      <c r="X162" s="236" t="s">
        <v>138</v>
      </c>
      <c r="Y162" s="236" t="s">
        <v>91</v>
      </c>
      <c r="Z162" s="236" t="s">
        <v>139</v>
      </c>
      <c r="AA162" s="40" t="s">
        <v>94</v>
      </c>
      <c r="AC162" s="143">
        <v>0</v>
      </c>
      <c r="AD162" s="240">
        <f t="shared" si="88"/>
        <v>0</v>
      </c>
      <c r="AE162" s="241" t="str">
        <f t="shared" si="92"/>
        <v>Avance insuficiente</v>
      </c>
      <c r="AF162" s="145" t="s">
        <v>1740</v>
      </c>
      <c r="AG162" s="267" t="s">
        <v>1741</v>
      </c>
      <c r="AH162" s="267" t="s">
        <v>1742</v>
      </c>
      <c r="AI162" s="80" t="str">
        <f t="shared" si="81"/>
        <v>Sin iniciar</v>
      </c>
      <c r="AJ162" s="155">
        <v>0</v>
      </c>
      <c r="AK162" s="155">
        <v>0</v>
      </c>
      <c r="AL162" s="348">
        <v>8844965659</v>
      </c>
      <c r="AM162" s="157">
        <v>6247759549</v>
      </c>
      <c r="AN162" s="157">
        <v>448373448</v>
      </c>
      <c r="AP162" s="98">
        <f>0.3/1</f>
        <v>0.3</v>
      </c>
      <c r="AQ162" s="77">
        <f t="shared" si="87"/>
        <v>1</v>
      </c>
      <c r="AR162" s="78" t="str">
        <f t="shared" si="93"/>
        <v>Avance satisfactorio</v>
      </c>
      <c r="AS162" s="137" t="s">
        <v>1743</v>
      </c>
      <c r="AT162" s="137" t="s">
        <v>1744</v>
      </c>
      <c r="AU162" s="79" t="s">
        <v>91</v>
      </c>
      <c r="AV162" s="80" t="s">
        <v>98</v>
      </c>
      <c r="AW162" s="510">
        <v>34893696</v>
      </c>
      <c r="AX162" s="510">
        <v>26170272</v>
      </c>
      <c r="AY162" s="403">
        <v>8844965659</v>
      </c>
      <c r="AZ162" s="404">
        <v>7284659802</v>
      </c>
      <c r="BA162" s="405">
        <v>3499638725</v>
      </c>
      <c r="BC162" s="144">
        <f>60/100</f>
        <v>0.6</v>
      </c>
      <c r="BD162" s="833">
        <f t="shared" si="94"/>
        <v>1</v>
      </c>
      <c r="BE162" s="604" t="str">
        <f t="shared" si="90"/>
        <v>Avance satisfactorio</v>
      </c>
      <c r="BF162" s="145" t="s">
        <v>1745</v>
      </c>
      <c r="BG162" s="749" t="s">
        <v>1746</v>
      </c>
      <c r="BH162" s="145" t="s">
        <v>1747</v>
      </c>
      <c r="BI162" s="834" t="str">
        <f t="shared" si="86"/>
        <v>En gestión</v>
      </c>
      <c r="BJ162" s="873">
        <v>34893696</v>
      </c>
      <c r="BK162" s="873">
        <v>26170272</v>
      </c>
      <c r="BL162" s="212"/>
      <c r="BM162" s="212"/>
      <c r="BN162" s="254"/>
      <c r="BP162" s="98"/>
      <c r="BQ162" s="240">
        <f t="shared" si="77"/>
        <v>0</v>
      </c>
      <c r="BR162" s="241" t="str">
        <f t="shared" si="91"/>
        <v>Avance insuficiente</v>
      </c>
      <c r="BS162" s="243"/>
      <c r="BT162" s="243"/>
      <c r="BU162" s="243"/>
      <c r="BV162" s="80" t="str">
        <f t="shared" si="78"/>
        <v>En gestión</v>
      </c>
      <c r="BW162" s="81"/>
      <c r="BX162" s="81"/>
      <c r="BY162" s="81"/>
      <c r="BZ162" s="81"/>
      <c r="CA162" s="81"/>
    </row>
    <row r="163" spans="2:79" ht="50.25" customHeight="1">
      <c r="B163" s="336" t="s">
        <v>1632</v>
      </c>
      <c r="C163" s="233" t="s">
        <v>1750</v>
      </c>
      <c r="D163" s="391" t="s">
        <v>2316</v>
      </c>
      <c r="E163" s="391" t="s">
        <v>1569</v>
      </c>
      <c r="F163" s="391" t="s">
        <v>1321</v>
      </c>
      <c r="G163" s="252">
        <v>1</v>
      </c>
      <c r="H163" s="490" t="s">
        <v>1751</v>
      </c>
      <c r="I163" s="503" t="s">
        <v>85</v>
      </c>
      <c r="J163" s="503" t="s">
        <v>86</v>
      </c>
      <c r="K163" s="395" t="s">
        <v>1752</v>
      </c>
      <c r="L163" s="395" t="s">
        <v>1753</v>
      </c>
      <c r="M163" s="394" t="s">
        <v>194</v>
      </c>
      <c r="N163" s="249" t="s">
        <v>156</v>
      </c>
      <c r="O163" s="252">
        <v>0.25</v>
      </c>
      <c r="P163" s="252">
        <v>0.5</v>
      </c>
      <c r="Q163" s="252">
        <v>0.75</v>
      </c>
      <c r="R163" s="252">
        <v>1</v>
      </c>
      <c r="S163" s="236" t="s">
        <v>91</v>
      </c>
      <c r="T163" s="239" t="s">
        <v>91</v>
      </c>
      <c r="U163" s="338" t="s">
        <v>1369</v>
      </c>
      <c r="V163" s="308" t="s">
        <v>1274</v>
      </c>
      <c r="W163" s="341">
        <v>84202500</v>
      </c>
      <c r="X163" s="236" t="s">
        <v>138</v>
      </c>
      <c r="Y163" s="236" t="s">
        <v>91</v>
      </c>
      <c r="Z163" s="236" t="s">
        <v>139</v>
      </c>
      <c r="AA163" s="40" t="s">
        <v>94</v>
      </c>
      <c r="AC163" s="143">
        <f>25/100</f>
        <v>0.25</v>
      </c>
      <c r="AD163" s="240">
        <f t="shared" si="88"/>
        <v>1</v>
      </c>
      <c r="AE163" s="241" t="str">
        <f t="shared" si="92"/>
        <v>Avance satisfactorio</v>
      </c>
      <c r="AF163" s="145" t="s">
        <v>1754</v>
      </c>
      <c r="AG163" s="380" t="s">
        <v>1755</v>
      </c>
      <c r="AH163" s="242" t="s">
        <v>91</v>
      </c>
      <c r="AI163" s="80" t="s">
        <v>98</v>
      </c>
      <c r="AJ163" s="155">
        <v>0</v>
      </c>
      <c r="AK163" s="155">
        <v>0</v>
      </c>
      <c r="AL163" s="343">
        <v>84202500</v>
      </c>
      <c r="AM163" s="155">
        <v>84202500</v>
      </c>
      <c r="AN163" s="155">
        <v>3605000</v>
      </c>
      <c r="AP163" s="98">
        <f>0.5/1</f>
        <v>0.5</v>
      </c>
      <c r="AQ163" s="77">
        <f t="shared" si="87"/>
        <v>1</v>
      </c>
      <c r="AR163" s="78" t="str">
        <f t="shared" si="93"/>
        <v>Avance satisfactorio</v>
      </c>
      <c r="AS163" s="137" t="s">
        <v>1756</v>
      </c>
      <c r="AT163" s="137" t="s">
        <v>1757</v>
      </c>
      <c r="AU163" s="79" t="s">
        <v>91</v>
      </c>
      <c r="AV163" s="80" t="s">
        <v>98</v>
      </c>
      <c r="AW163" s="511">
        <v>34893696</v>
      </c>
      <c r="AX163" s="511">
        <v>26170272</v>
      </c>
      <c r="AY163" s="403">
        <v>84202500</v>
      </c>
      <c r="AZ163" s="404">
        <v>80855000</v>
      </c>
      <c r="BA163" s="405">
        <v>26780000</v>
      </c>
      <c r="BC163" s="144">
        <f>0.75/1</f>
        <v>0.75</v>
      </c>
      <c r="BD163" s="833">
        <f t="shared" si="94"/>
        <v>1</v>
      </c>
      <c r="BE163" s="604" t="str">
        <f t="shared" si="90"/>
        <v>Avance satisfactorio</v>
      </c>
      <c r="BF163" s="145" t="s">
        <v>1758</v>
      </c>
      <c r="BG163" s="380" t="s">
        <v>1759</v>
      </c>
      <c r="BH163" s="750" t="s">
        <v>91</v>
      </c>
      <c r="BI163" s="834" t="str">
        <f t="shared" si="86"/>
        <v>En gestión</v>
      </c>
      <c r="BJ163" s="874">
        <v>34893696</v>
      </c>
      <c r="BK163" s="874">
        <v>26170272</v>
      </c>
      <c r="BL163" s="212"/>
      <c r="BM163" s="212"/>
      <c r="BN163" s="254"/>
      <c r="BP163" s="98"/>
      <c r="BQ163" s="240">
        <f t="shared" si="77"/>
        <v>0.33333333333333331</v>
      </c>
      <c r="BR163" s="241" t="str">
        <f t="shared" si="91"/>
        <v>Avance insuficiente</v>
      </c>
      <c r="BS163" s="243"/>
      <c r="BT163" s="243"/>
      <c r="BU163" s="243"/>
      <c r="BV163" s="80" t="str">
        <f t="shared" si="78"/>
        <v>En gestión</v>
      </c>
      <c r="BW163" s="81"/>
      <c r="BX163" s="81"/>
      <c r="BY163" s="81"/>
      <c r="BZ163" s="81"/>
      <c r="CA163" s="81"/>
    </row>
    <row r="164" spans="2:79" ht="50.25" customHeight="1">
      <c r="B164" s="102" t="s">
        <v>1762</v>
      </c>
      <c r="C164" s="233" t="s">
        <v>1763</v>
      </c>
      <c r="D164" s="67" t="s">
        <v>81</v>
      </c>
      <c r="E164" s="67" t="s">
        <v>1764</v>
      </c>
      <c r="F164" s="67" t="s">
        <v>1321</v>
      </c>
      <c r="G164" s="261">
        <v>1</v>
      </c>
      <c r="H164" s="488" t="s">
        <v>1765</v>
      </c>
      <c r="I164" s="497" t="s">
        <v>398</v>
      </c>
      <c r="J164" s="497" t="s">
        <v>153</v>
      </c>
      <c r="K164" s="40" t="s">
        <v>1766</v>
      </c>
      <c r="L164" s="40" t="s">
        <v>1767</v>
      </c>
      <c r="M164" s="103">
        <v>45931</v>
      </c>
      <c r="N164" s="237" t="s">
        <v>337</v>
      </c>
      <c r="O164" s="261">
        <v>0</v>
      </c>
      <c r="P164" s="261">
        <v>0</v>
      </c>
      <c r="Q164" s="261">
        <v>0</v>
      </c>
      <c r="R164" s="261">
        <v>1</v>
      </c>
      <c r="S164" s="236" t="s">
        <v>108</v>
      </c>
      <c r="T164" s="239">
        <v>193011612</v>
      </c>
      <c r="U164" s="337" t="s">
        <v>1768</v>
      </c>
      <c r="V164" s="308" t="s">
        <v>1385</v>
      </c>
      <c r="W164" s="341">
        <v>98640000</v>
      </c>
      <c r="X164" s="236" t="s">
        <v>1119</v>
      </c>
      <c r="Y164" s="236" t="s">
        <v>1769</v>
      </c>
      <c r="Z164" s="236" t="s">
        <v>139</v>
      </c>
      <c r="AA164" s="40" t="s">
        <v>1770</v>
      </c>
      <c r="AC164" s="113"/>
      <c r="AD164" s="240" t="str">
        <f t="shared" si="88"/>
        <v>No Aplica</v>
      </c>
      <c r="AE164" s="241" t="str">
        <f>IF(ISTEXT(AD164),"No reporta avance en el periodo",IF(AD164&lt;=69%,"Avance insuficiente",IF(AD164&gt;95%,"Avance satisfactorio",IF(AD164&gt;70%,"Avance suficiente",IF(AD164&lt;94%,"Avance suficiente",0)))))</f>
        <v>No reporta avance en el periodo</v>
      </c>
      <c r="AF164" s="145" t="s">
        <v>1771</v>
      </c>
      <c r="AG164" s="242" t="s">
        <v>91</v>
      </c>
      <c r="AH164" s="242" t="s">
        <v>91</v>
      </c>
      <c r="AI164" s="80" t="str">
        <f t="shared" si="81"/>
        <v>Sin iniciar</v>
      </c>
      <c r="AJ164" s="257">
        <v>193011612</v>
      </c>
      <c r="AK164" s="257">
        <v>48252903</v>
      </c>
      <c r="AL164" s="349">
        <v>98640000</v>
      </c>
      <c r="AM164" s="349">
        <v>90640000</v>
      </c>
      <c r="AN164" s="349">
        <v>11783200</v>
      </c>
      <c r="AP164" s="113"/>
      <c r="AQ164" s="77" t="str">
        <f t="shared" ref="AQ164:AQ170" si="95">+IF(O164=0,"No Aplica",IF(AC164/O164&gt;=100%,100%,AC164/O164))</f>
        <v>No Aplica</v>
      </c>
      <c r="AR164" s="78" t="str">
        <f>IF(ISTEXT(AQ164),"No reporta avance en el periodo",IF(AQ164&lt;=69%,"Avance insuficiente",IF(AQ164&gt;95%,"Avance satisfactorio",IF(AQ164&gt;70%,"Avance suficiente",IF(AQ164&lt;94%,"Avance suficiente",0)))))</f>
        <v>No reporta avance en el periodo</v>
      </c>
      <c r="AS164" s="130" t="s">
        <v>1771</v>
      </c>
      <c r="AT164" s="114" t="s">
        <v>91</v>
      </c>
      <c r="AU164" s="114" t="s">
        <v>91</v>
      </c>
      <c r="AV164" s="80" t="str">
        <f t="shared" ref="AV164:AV166" si="96">IF(AC164&lt;1%,"Sin iniciar",IF(AC164&gt;=G164,"Terminado","En gestión"))</f>
        <v>Sin iniciar</v>
      </c>
      <c r="AW164" s="423">
        <v>193011612</v>
      </c>
      <c r="AX164" s="423">
        <v>48252903</v>
      </c>
      <c r="AY164" s="403">
        <v>98640000</v>
      </c>
      <c r="AZ164" s="404">
        <v>94640000</v>
      </c>
      <c r="BA164" s="405">
        <v>38975200</v>
      </c>
      <c r="BC164" s="144"/>
      <c r="BD164" s="833" t="str">
        <f>+IF(Q164=0,"No Aplica",IF(BC164/Q164&gt;=100%,100%,BC164/Q164))</f>
        <v>No Aplica</v>
      </c>
      <c r="BE164" s="604" t="str">
        <f>IF(ISTEXT(BD164),"No reporta avance en el periodo",IF(BD164&lt;=69%,"Avance insuficiente",IF(BD164&gt;95%,"Avance satisfactorio",IF(BD164&gt;70%,"Avance suficiente",IF(BD164&lt;94%,"Avance suficiente",0)))))</f>
        <v>No reporta avance en el periodo</v>
      </c>
      <c r="BF164" s="616" t="s">
        <v>1772</v>
      </c>
      <c r="BG164" s="750" t="s">
        <v>91</v>
      </c>
      <c r="BH164" s="750" t="s">
        <v>91</v>
      </c>
      <c r="BI164" s="834" t="str">
        <f t="shared" si="86"/>
        <v>Sin iniciar</v>
      </c>
      <c r="BJ164" s="847">
        <v>193011612</v>
      </c>
      <c r="BK164" s="840">
        <v>144758709</v>
      </c>
      <c r="BL164" s="865">
        <v>0</v>
      </c>
      <c r="BM164" s="865">
        <v>0</v>
      </c>
      <c r="BN164" s="865">
        <v>0</v>
      </c>
      <c r="BP164" s="98"/>
      <c r="BQ164" s="240" t="str">
        <f t="shared" ref="BQ164:BQ176" si="97">+IF(BC164=0,"No Aplica",IF(AC164/Q164&gt;=100%,100%,AC164/Q164))</f>
        <v>No Aplica</v>
      </c>
      <c r="BR164" s="241" t="str">
        <f t="shared" si="91"/>
        <v>No reporta avance en el periodo</v>
      </c>
      <c r="BS164" s="243"/>
      <c r="BT164" s="243"/>
      <c r="BU164" s="243"/>
      <c r="BV164" s="80" t="str">
        <f t="shared" ref="BV164:BV176" si="98">IF(BC164&lt;1%,"Sin iniciar",IF(BC164&gt;=G164,"Terminado","En gestión"))</f>
        <v>Sin iniciar</v>
      </c>
      <c r="BW164" s="81"/>
      <c r="BX164" s="81"/>
      <c r="BY164" s="81"/>
      <c r="BZ164" s="81"/>
      <c r="CA164" s="81"/>
    </row>
    <row r="165" spans="2:79" ht="50.25" customHeight="1">
      <c r="B165" s="102" t="s">
        <v>1762</v>
      </c>
      <c r="C165" s="233" t="s">
        <v>1775</v>
      </c>
      <c r="D165" s="67" t="s">
        <v>81</v>
      </c>
      <c r="E165" s="67" t="s">
        <v>1764</v>
      </c>
      <c r="F165" s="67" t="s">
        <v>1321</v>
      </c>
      <c r="G165" s="261">
        <v>1</v>
      </c>
      <c r="H165" s="488" t="s">
        <v>1776</v>
      </c>
      <c r="I165" s="497" t="s">
        <v>398</v>
      </c>
      <c r="J165" s="497" t="s">
        <v>153</v>
      </c>
      <c r="K165" s="40" t="s">
        <v>1777</v>
      </c>
      <c r="L165" s="40" t="s">
        <v>1778</v>
      </c>
      <c r="M165" s="103">
        <v>45931</v>
      </c>
      <c r="N165" s="237" t="s">
        <v>337</v>
      </c>
      <c r="O165" s="261">
        <v>0</v>
      </c>
      <c r="P165" s="261">
        <v>0</v>
      </c>
      <c r="Q165" s="261">
        <v>0</v>
      </c>
      <c r="R165" s="261">
        <v>1</v>
      </c>
      <c r="S165" s="236" t="s">
        <v>108</v>
      </c>
      <c r="T165" s="239">
        <v>387556284</v>
      </c>
      <c r="U165" s="337" t="s">
        <v>1768</v>
      </c>
      <c r="V165" s="308" t="s">
        <v>266</v>
      </c>
      <c r="W165" s="341">
        <v>507724000</v>
      </c>
      <c r="X165" s="236" t="s">
        <v>1119</v>
      </c>
      <c r="Y165" s="236" t="s">
        <v>91</v>
      </c>
      <c r="Z165" s="236" t="s">
        <v>139</v>
      </c>
      <c r="AA165" s="40" t="s">
        <v>91</v>
      </c>
      <c r="AC165" s="113"/>
      <c r="AD165" s="240" t="str">
        <f t="shared" si="88"/>
        <v>No Aplica</v>
      </c>
      <c r="AE165" s="241" t="str">
        <f t="shared" ref="AE165:AE170" si="99">IF(ISTEXT(AD165),"No reporta avance en el periodo",IF(AD165&lt;=69%,"Avance insuficiente",IF(AD165&gt;95%,"Avance satisfactorio",IF(AD165&gt;70%,"Avance suficiente",IF(AD165&lt;94%,"Avance suficiente",0)))))</f>
        <v>No reporta avance en el periodo</v>
      </c>
      <c r="AF165" s="145" t="s">
        <v>1779</v>
      </c>
      <c r="AG165" s="242" t="s">
        <v>91</v>
      </c>
      <c r="AH165" s="242" t="s">
        <v>91</v>
      </c>
      <c r="AI165" s="80" t="str">
        <f t="shared" si="81"/>
        <v>Sin iniciar</v>
      </c>
      <c r="AJ165" s="257">
        <v>387556284</v>
      </c>
      <c r="AK165" s="155">
        <v>96889071</v>
      </c>
      <c r="AL165" s="349">
        <v>507724000</v>
      </c>
      <c r="AM165" s="349">
        <v>490660000</v>
      </c>
      <c r="AN165" s="349">
        <v>38453733</v>
      </c>
      <c r="AP165" s="113"/>
      <c r="AQ165" s="77" t="str">
        <f t="shared" si="95"/>
        <v>No Aplica</v>
      </c>
      <c r="AR165" s="78" t="str">
        <f t="shared" ref="AR165:AR170" si="100">IF(ISTEXT(AQ165),"No reporta avance en el periodo",IF(AQ165&lt;=69%,"Avance insuficiente",IF(AQ165&gt;95%,"Avance satisfactorio",IF(AQ165&gt;70%,"Avance suficiente",IF(AQ165&lt;94%,"Avance suficiente",0)))))</f>
        <v>No reporta avance en el periodo</v>
      </c>
      <c r="AS165" s="130" t="s">
        <v>1779</v>
      </c>
      <c r="AT165" s="114" t="s">
        <v>91</v>
      </c>
      <c r="AU165" s="114" t="s">
        <v>91</v>
      </c>
      <c r="AV165" s="80" t="str">
        <f t="shared" si="96"/>
        <v>Sin iniciar</v>
      </c>
      <c r="AW165" s="423">
        <v>387556284</v>
      </c>
      <c r="AX165" s="406">
        <v>96889071</v>
      </c>
      <c r="AY165" s="403">
        <v>507724000</v>
      </c>
      <c r="AZ165" s="404">
        <v>501129398</v>
      </c>
      <c r="BA165" s="405">
        <v>257121131</v>
      </c>
      <c r="BC165" s="144"/>
      <c r="BD165" s="833" t="str">
        <f t="shared" ref="BD165:BD170" si="101">+IF(Q165=0,"No Aplica",IF(BC165/Q165&gt;=100%,100%,BC165/Q165))</f>
        <v>No Aplica</v>
      </c>
      <c r="BE165" s="604" t="str">
        <f t="shared" ref="BE165:BE170" si="102">IF(ISTEXT(BD165),"No reporta avance en el periodo",IF(BD165&lt;=69%,"Avance insuficiente",IF(BD165&gt;95%,"Avance satisfactorio",IF(BD165&gt;70%,"Avance suficiente",IF(BD165&lt;94%,"Avance suficiente",0)))))</f>
        <v>No reporta avance en el periodo</v>
      </c>
      <c r="BF165" s="616" t="s">
        <v>1780</v>
      </c>
      <c r="BG165" s="750" t="s">
        <v>91</v>
      </c>
      <c r="BH165" s="750" t="s">
        <v>91</v>
      </c>
      <c r="BI165" s="834" t="str">
        <f t="shared" si="86"/>
        <v>Sin iniciar</v>
      </c>
      <c r="BJ165" s="847">
        <v>96889071</v>
      </c>
      <c r="BK165" s="840">
        <v>72666803</v>
      </c>
      <c r="BL165" s="865">
        <v>0</v>
      </c>
      <c r="BM165" s="865">
        <v>0</v>
      </c>
      <c r="BN165" s="865">
        <v>0</v>
      </c>
      <c r="BP165" s="98"/>
      <c r="BQ165" s="240" t="str">
        <f t="shared" si="97"/>
        <v>No Aplica</v>
      </c>
      <c r="BR165" s="241" t="str">
        <f t="shared" si="91"/>
        <v>No reporta avance en el periodo</v>
      </c>
      <c r="BS165" s="243"/>
      <c r="BT165" s="243"/>
      <c r="BU165" s="243"/>
      <c r="BV165" s="80" t="str">
        <f t="shared" si="98"/>
        <v>Sin iniciar</v>
      </c>
      <c r="BW165" s="81"/>
      <c r="BX165" s="81"/>
      <c r="BY165" s="81"/>
      <c r="BZ165" s="81"/>
      <c r="CA165" s="81"/>
    </row>
    <row r="166" spans="2:79" ht="50.25" customHeight="1">
      <c r="B166" s="102" t="s">
        <v>1762</v>
      </c>
      <c r="C166" s="233" t="s">
        <v>1783</v>
      </c>
      <c r="D166" s="67" t="s">
        <v>1784</v>
      </c>
      <c r="E166" s="67" t="s">
        <v>277</v>
      </c>
      <c r="F166" s="67" t="s">
        <v>1785</v>
      </c>
      <c r="G166" s="261">
        <v>2</v>
      </c>
      <c r="H166" s="488" t="s">
        <v>1786</v>
      </c>
      <c r="I166" s="497" t="s">
        <v>398</v>
      </c>
      <c r="J166" s="497" t="s">
        <v>153</v>
      </c>
      <c r="K166" s="40" t="s">
        <v>1787</v>
      </c>
      <c r="L166" s="40" t="s">
        <v>1788</v>
      </c>
      <c r="M166" s="103">
        <v>45931</v>
      </c>
      <c r="N166" s="237" t="s">
        <v>156</v>
      </c>
      <c r="O166" s="261">
        <v>0</v>
      </c>
      <c r="P166" s="261">
        <v>0</v>
      </c>
      <c r="Q166" s="261">
        <v>0</v>
      </c>
      <c r="R166" s="261">
        <v>2</v>
      </c>
      <c r="S166" s="236" t="s">
        <v>108</v>
      </c>
      <c r="T166" s="239">
        <v>2298250212</v>
      </c>
      <c r="U166" s="337" t="s">
        <v>1768</v>
      </c>
      <c r="V166" s="308" t="s">
        <v>1431</v>
      </c>
      <c r="W166" s="341">
        <v>1423850500</v>
      </c>
      <c r="X166" s="236" t="s">
        <v>138</v>
      </c>
      <c r="Y166" s="236" t="s">
        <v>91</v>
      </c>
      <c r="Z166" s="236" t="s">
        <v>139</v>
      </c>
      <c r="AA166" s="40" t="s">
        <v>91</v>
      </c>
      <c r="AC166" s="113"/>
      <c r="AD166" s="240" t="str">
        <f t="shared" si="88"/>
        <v>No Aplica</v>
      </c>
      <c r="AE166" s="241" t="str">
        <f t="shared" si="99"/>
        <v>No reporta avance en el periodo</v>
      </c>
      <c r="AF166" s="145" t="s">
        <v>1789</v>
      </c>
      <c r="AG166" s="242" t="s">
        <v>91</v>
      </c>
      <c r="AH166" s="242" t="s">
        <v>91</v>
      </c>
      <c r="AI166" s="80" t="str">
        <f t="shared" si="81"/>
        <v>Sin iniciar</v>
      </c>
      <c r="AJ166" s="257">
        <v>2298250212</v>
      </c>
      <c r="AK166" s="155">
        <v>574562553</v>
      </c>
      <c r="AL166" s="349">
        <v>1423850500</v>
      </c>
      <c r="AM166" s="349">
        <v>1249160280</v>
      </c>
      <c r="AN166" s="349">
        <v>132491979</v>
      </c>
      <c r="AP166" s="113"/>
      <c r="AQ166" s="77" t="str">
        <f t="shared" si="95"/>
        <v>No Aplica</v>
      </c>
      <c r="AR166" s="78" t="str">
        <f t="shared" si="100"/>
        <v>No reporta avance en el periodo</v>
      </c>
      <c r="AS166" s="130" t="s">
        <v>1789</v>
      </c>
      <c r="AT166" s="114" t="s">
        <v>91</v>
      </c>
      <c r="AU166" s="114" t="s">
        <v>91</v>
      </c>
      <c r="AV166" s="80" t="str">
        <f t="shared" si="96"/>
        <v>Sin iniciar</v>
      </c>
      <c r="AW166" s="423">
        <v>2298250212</v>
      </c>
      <c r="AX166" s="406">
        <v>574562553</v>
      </c>
      <c r="AY166" s="403">
        <v>1423850500</v>
      </c>
      <c r="AZ166" s="404">
        <v>1410153390</v>
      </c>
      <c r="BA166" s="405">
        <v>574708485</v>
      </c>
      <c r="BC166" s="144"/>
      <c r="BD166" s="833" t="str">
        <f t="shared" si="101"/>
        <v>No Aplica</v>
      </c>
      <c r="BE166" s="604" t="str">
        <f t="shared" si="102"/>
        <v>No reporta avance en el periodo</v>
      </c>
      <c r="BF166" s="616" t="s">
        <v>1790</v>
      </c>
      <c r="BG166" s="750" t="s">
        <v>91</v>
      </c>
      <c r="BH166" s="750" t="s">
        <v>91</v>
      </c>
      <c r="BI166" s="834" t="str">
        <f t="shared" si="86"/>
        <v>Sin iniciar</v>
      </c>
      <c r="BJ166" s="847">
        <v>2298250212</v>
      </c>
      <c r="BK166" s="840">
        <v>1723687659</v>
      </c>
      <c r="BL166" s="865">
        <v>0</v>
      </c>
      <c r="BM166" s="865">
        <v>0</v>
      </c>
      <c r="BN166" s="865">
        <v>0</v>
      </c>
      <c r="BP166" s="98"/>
      <c r="BQ166" s="240" t="str">
        <f t="shared" si="97"/>
        <v>No Aplica</v>
      </c>
      <c r="BR166" s="241" t="str">
        <f t="shared" si="91"/>
        <v>No reporta avance en el periodo</v>
      </c>
      <c r="BS166" s="243"/>
      <c r="BT166" s="243"/>
      <c r="BU166" s="243"/>
      <c r="BV166" s="80" t="str">
        <f t="shared" si="98"/>
        <v>Sin iniciar</v>
      </c>
      <c r="BW166" s="81"/>
      <c r="BX166" s="81"/>
      <c r="BY166" s="81"/>
      <c r="BZ166" s="81"/>
      <c r="CA166" s="81"/>
    </row>
    <row r="167" spans="2:79" ht="50.25" customHeight="1">
      <c r="B167" s="102" t="s">
        <v>1762</v>
      </c>
      <c r="C167" s="233" t="s">
        <v>1793</v>
      </c>
      <c r="D167" s="67" t="s">
        <v>1784</v>
      </c>
      <c r="E167" s="67" t="s">
        <v>277</v>
      </c>
      <c r="F167" s="67" t="s">
        <v>1785</v>
      </c>
      <c r="G167" s="252">
        <v>1</v>
      </c>
      <c r="H167" s="488" t="s">
        <v>1794</v>
      </c>
      <c r="I167" s="497" t="s">
        <v>398</v>
      </c>
      <c r="J167" s="497" t="s">
        <v>86</v>
      </c>
      <c r="K167" s="40" t="s">
        <v>1795</v>
      </c>
      <c r="L167" s="40" t="s">
        <v>1796</v>
      </c>
      <c r="M167" s="103">
        <v>45718</v>
      </c>
      <c r="N167" s="237" t="s">
        <v>337</v>
      </c>
      <c r="O167" s="252">
        <v>0.1</v>
      </c>
      <c r="P167" s="252">
        <v>0.4</v>
      </c>
      <c r="Q167" s="252">
        <v>0.7</v>
      </c>
      <c r="R167" s="252">
        <v>1</v>
      </c>
      <c r="S167" s="236" t="s">
        <v>108</v>
      </c>
      <c r="T167" s="239">
        <v>900295872</v>
      </c>
      <c r="U167" s="337" t="s">
        <v>1768</v>
      </c>
      <c r="V167" s="308" t="s">
        <v>1797</v>
      </c>
      <c r="W167" s="341">
        <v>1015855500</v>
      </c>
      <c r="X167" s="236" t="s">
        <v>138</v>
      </c>
      <c r="Y167" s="236" t="s">
        <v>91</v>
      </c>
      <c r="Z167" s="236" t="s">
        <v>139</v>
      </c>
      <c r="AA167" s="40" t="s">
        <v>91</v>
      </c>
      <c r="AC167" s="112">
        <v>0.1</v>
      </c>
      <c r="AD167" s="240">
        <f t="shared" si="88"/>
        <v>1</v>
      </c>
      <c r="AE167" s="241" t="str">
        <f t="shared" si="99"/>
        <v>Avance satisfactorio</v>
      </c>
      <c r="AF167" s="145" t="s">
        <v>1798</v>
      </c>
      <c r="AG167" s="242" t="s">
        <v>1799</v>
      </c>
      <c r="AH167" s="242" t="s">
        <v>91</v>
      </c>
      <c r="AI167" s="80" t="s">
        <v>98</v>
      </c>
      <c r="AJ167" s="257">
        <v>900295872</v>
      </c>
      <c r="AK167" s="257">
        <v>225073968</v>
      </c>
      <c r="AL167" s="350">
        <v>1015855500</v>
      </c>
      <c r="AM167" s="350">
        <v>1013266000</v>
      </c>
      <c r="AN167" s="350">
        <v>101050967</v>
      </c>
      <c r="AP167" s="112">
        <v>0.1</v>
      </c>
      <c r="AQ167" s="77">
        <f t="shared" si="95"/>
        <v>1</v>
      </c>
      <c r="AR167" s="78" t="str">
        <f t="shared" si="100"/>
        <v>Avance satisfactorio</v>
      </c>
      <c r="AS167" s="130" t="s">
        <v>1798</v>
      </c>
      <c r="AT167" s="114" t="s">
        <v>1799</v>
      </c>
      <c r="AU167" s="114" t="s">
        <v>91</v>
      </c>
      <c r="AV167" s="80" t="s">
        <v>98</v>
      </c>
      <c r="AW167" s="423">
        <v>900295872</v>
      </c>
      <c r="AX167" s="423">
        <v>225073968</v>
      </c>
      <c r="AY167" s="403">
        <v>1015855500</v>
      </c>
      <c r="AZ167" s="404">
        <v>1013266000</v>
      </c>
      <c r="BA167" s="405">
        <v>405232967</v>
      </c>
      <c r="BC167" s="144">
        <v>0.7</v>
      </c>
      <c r="BD167" s="833">
        <f t="shared" si="101"/>
        <v>1</v>
      </c>
      <c r="BE167" s="604" t="str">
        <f t="shared" si="102"/>
        <v>Avance satisfactorio</v>
      </c>
      <c r="BF167" s="145" t="s">
        <v>1800</v>
      </c>
      <c r="BG167" s="751" t="s">
        <v>1801</v>
      </c>
      <c r="BH167" s="750" t="s">
        <v>91</v>
      </c>
      <c r="BI167" s="834" t="str">
        <f t="shared" si="86"/>
        <v>En gestión</v>
      </c>
      <c r="BJ167" s="847">
        <v>900295872</v>
      </c>
      <c r="BK167" s="840">
        <v>675221904</v>
      </c>
      <c r="BL167" s="212"/>
      <c r="BM167" s="212"/>
      <c r="BN167" s="254"/>
      <c r="BP167" s="98"/>
      <c r="BQ167" s="240">
        <f t="shared" si="97"/>
        <v>0.14285714285714288</v>
      </c>
      <c r="BR167" s="241" t="str">
        <f t="shared" si="91"/>
        <v>Avance insuficiente</v>
      </c>
      <c r="BS167" s="243"/>
      <c r="BT167" s="243"/>
      <c r="BU167" s="243"/>
      <c r="BV167" s="80" t="str">
        <f t="shared" si="98"/>
        <v>En gestión</v>
      </c>
      <c r="BW167" s="81"/>
      <c r="BX167" s="81"/>
      <c r="BY167" s="81"/>
      <c r="BZ167" s="81"/>
      <c r="CA167" s="81"/>
    </row>
    <row r="168" spans="2:79" ht="50.25" customHeight="1">
      <c r="B168" s="102" t="s">
        <v>1762</v>
      </c>
      <c r="C168" s="233" t="s">
        <v>1804</v>
      </c>
      <c r="D168" s="67" t="s">
        <v>1784</v>
      </c>
      <c r="E168" s="67" t="s">
        <v>1805</v>
      </c>
      <c r="F168" s="67" t="s">
        <v>1785</v>
      </c>
      <c r="G168" s="261">
        <v>2</v>
      </c>
      <c r="H168" s="488" t="s">
        <v>1806</v>
      </c>
      <c r="I168" s="497" t="s">
        <v>398</v>
      </c>
      <c r="J168" s="497" t="s">
        <v>153</v>
      </c>
      <c r="K168" s="40" t="s">
        <v>1807</v>
      </c>
      <c r="L168" s="40" t="s">
        <v>1808</v>
      </c>
      <c r="M168" s="103">
        <v>45749</v>
      </c>
      <c r="N168" s="237" t="s">
        <v>337</v>
      </c>
      <c r="O168" s="261">
        <v>0</v>
      </c>
      <c r="P168" s="261">
        <v>1</v>
      </c>
      <c r="Q168" s="261">
        <v>0</v>
      </c>
      <c r="R168" s="261">
        <v>2</v>
      </c>
      <c r="S168" s="236" t="s">
        <v>108</v>
      </c>
      <c r="T168" s="239">
        <v>255086208</v>
      </c>
      <c r="U168" s="337" t="s">
        <v>1768</v>
      </c>
      <c r="V168" s="308" t="s">
        <v>1274</v>
      </c>
      <c r="W168" s="341">
        <v>204565000</v>
      </c>
      <c r="X168" s="236" t="s">
        <v>138</v>
      </c>
      <c r="Y168" s="236" t="s">
        <v>91</v>
      </c>
      <c r="Z168" s="236" t="s">
        <v>139</v>
      </c>
      <c r="AA168" s="40" t="s">
        <v>91</v>
      </c>
      <c r="AC168" s="113"/>
      <c r="AD168" s="240" t="str">
        <f t="shared" si="88"/>
        <v>No Aplica</v>
      </c>
      <c r="AE168" s="241" t="str">
        <f t="shared" si="99"/>
        <v>No reporta avance en el periodo</v>
      </c>
      <c r="AF168" s="145" t="s">
        <v>1809</v>
      </c>
      <c r="AG168" s="242" t="s">
        <v>91</v>
      </c>
      <c r="AH168" s="242" t="s">
        <v>91</v>
      </c>
      <c r="AI168" s="80" t="str">
        <f t="shared" si="81"/>
        <v>Sin iniciar</v>
      </c>
      <c r="AJ168" s="257">
        <v>255086208</v>
      </c>
      <c r="AK168" s="285">
        <v>56271552</v>
      </c>
      <c r="AL168" s="286">
        <v>204565000</v>
      </c>
      <c r="AM168" s="286">
        <v>200715340</v>
      </c>
      <c r="AN168" s="286">
        <v>17565490</v>
      </c>
      <c r="AP168" s="113"/>
      <c r="AQ168" s="77" t="str">
        <f t="shared" si="95"/>
        <v>No Aplica</v>
      </c>
      <c r="AR168" s="78" t="str">
        <f t="shared" si="100"/>
        <v>No reporta avance en el periodo</v>
      </c>
      <c r="AS168" s="130" t="s">
        <v>1809</v>
      </c>
      <c r="AT168" s="114" t="s">
        <v>91</v>
      </c>
      <c r="AU168" s="114" t="s">
        <v>91</v>
      </c>
      <c r="AV168" s="80" t="s">
        <v>98</v>
      </c>
      <c r="AW168" s="423">
        <v>255086208</v>
      </c>
      <c r="AX168" s="424">
        <v>56271552</v>
      </c>
      <c r="AY168" s="403">
        <v>409130000</v>
      </c>
      <c r="AZ168" s="404">
        <v>401430679</v>
      </c>
      <c r="BA168" s="405">
        <v>155469979</v>
      </c>
      <c r="BC168" s="642">
        <v>1</v>
      </c>
      <c r="BD168" s="833" t="str">
        <f t="shared" si="101"/>
        <v>No Aplica</v>
      </c>
      <c r="BE168" s="604" t="str">
        <f t="shared" si="102"/>
        <v>No reporta avance en el periodo</v>
      </c>
      <c r="BF168" s="145" t="s">
        <v>1810</v>
      </c>
      <c r="BG168" s="751" t="s">
        <v>91</v>
      </c>
      <c r="BH168" s="750" t="s">
        <v>91</v>
      </c>
      <c r="BI168" s="834" t="str">
        <f t="shared" si="86"/>
        <v>En gestión</v>
      </c>
      <c r="BJ168" s="847">
        <v>255086208</v>
      </c>
      <c r="BK168" s="840">
        <v>191314656</v>
      </c>
      <c r="BL168" s="212"/>
      <c r="BM168" s="212"/>
      <c r="BN168" s="254"/>
      <c r="BP168" s="98"/>
      <c r="BQ168" s="240" t="e">
        <f t="shared" si="97"/>
        <v>#DIV/0!</v>
      </c>
      <c r="BR168" s="241" t="e">
        <f t="shared" si="91"/>
        <v>#DIV/0!</v>
      </c>
      <c r="BS168" s="243"/>
      <c r="BT168" s="243"/>
      <c r="BU168" s="243"/>
      <c r="BV168" s="80" t="str">
        <f t="shared" si="98"/>
        <v>En gestión</v>
      </c>
      <c r="BW168" s="81"/>
      <c r="BX168" s="81"/>
      <c r="BY168" s="81"/>
      <c r="BZ168" s="81"/>
      <c r="CA168" s="81"/>
    </row>
    <row r="169" spans="2:79" ht="50.25" customHeight="1">
      <c r="B169" s="102" t="s">
        <v>1762</v>
      </c>
      <c r="C169" s="233" t="s">
        <v>1813</v>
      </c>
      <c r="D169" s="67" t="s">
        <v>1784</v>
      </c>
      <c r="E169" s="67" t="s">
        <v>277</v>
      </c>
      <c r="F169" s="67" t="s">
        <v>1785</v>
      </c>
      <c r="G169" s="261">
        <v>2</v>
      </c>
      <c r="H169" s="488" t="s">
        <v>1814</v>
      </c>
      <c r="I169" s="497" t="s">
        <v>398</v>
      </c>
      <c r="J169" s="497" t="s">
        <v>153</v>
      </c>
      <c r="K169" s="40" t="s">
        <v>1815</v>
      </c>
      <c r="L169" s="40" t="s">
        <v>1816</v>
      </c>
      <c r="M169" s="103">
        <v>45749</v>
      </c>
      <c r="N169" s="237" t="s">
        <v>337</v>
      </c>
      <c r="O169" s="261">
        <v>0</v>
      </c>
      <c r="P169" s="261">
        <v>1</v>
      </c>
      <c r="Q169" s="261">
        <v>0</v>
      </c>
      <c r="R169" s="261">
        <v>2</v>
      </c>
      <c r="S169" s="236" t="s">
        <v>108</v>
      </c>
      <c r="T169" s="239">
        <v>255086208</v>
      </c>
      <c r="U169" s="337" t="s">
        <v>1768</v>
      </c>
      <c r="V169" s="308" t="s">
        <v>1274</v>
      </c>
      <c r="W169" s="341">
        <v>204565000</v>
      </c>
      <c r="X169" s="236" t="s">
        <v>138</v>
      </c>
      <c r="Y169" s="236" t="s">
        <v>91</v>
      </c>
      <c r="Z169" s="236" t="s">
        <v>139</v>
      </c>
      <c r="AA169" s="40" t="s">
        <v>1770</v>
      </c>
      <c r="AC169" s="113"/>
      <c r="AD169" s="240" t="str">
        <f t="shared" si="88"/>
        <v>No Aplica</v>
      </c>
      <c r="AE169" s="241" t="str">
        <f t="shared" si="99"/>
        <v>No reporta avance en el periodo</v>
      </c>
      <c r="AF169" s="145" t="s">
        <v>1817</v>
      </c>
      <c r="AG169" s="242" t="s">
        <v>91</v>
      </c>
      <c r="AH169" s="242" t="s">
        <v>91</v>
      </c>
      <c r="AI169" s="80" t="str">
        <f t="shared" si="81"/>
        <v>Sin iniciar</v>
      </c>
      <c r="AJ169" s="257">
        <v>255086208</v>
      </c>
      <c r="AK169" s="285">
        <v>56271552</v>
      </c>
      <c r="AL169" s="286">
        <v>204565000</v>
      </c>
      <c r="AM169" s="286">
        <v>200715340</v>
      </c>
      <c r="AN169" s="286">
        <v>17565490</v>
      </c>
      <c r="AP169" s="113"/>
      <c r="AQ169" s="77" t="str">
        <f t="shared" si="95"/>
        <v>No Aplica</v>
      </c>
      <c r="AR169" s="78" t="str">
        <f t="shared" si="100"/>
        <v>No reporta avance en el periodo</v>
      </c>
      <c r="AS169" s="130" t="s">
        <v>1817</v>
      </c>
      <c r="AT169" s="114" t="s">
        <v>91</v>
      </c>
      <c r="AU169" s="114" t="s">
        <v>91</v>
      </c>
      <c r="AV169" s="80" t="s">
        <v>98</v>
      </c>
      <c r="AW169" s="423">
        <v>255086208</v>
      </c>
      <c r="AX169" s="424">
        <v>56271552</v>
      </c>
      <c r="AY169" s="330">
        <v>0</v>
      </c>
      <c r="AZ169" s="330">
        <v>0</v>
      </c>
      <c r="BA169" s="330">
        <v>0</v>
      </c>
      <c r="BC169" s="689">
        <v>1</v>
      </c>
      <c r="BD169" s="833" t="str">
        <f t="shared" si="101"/>
        <v>No Aplica</v>
      </c>
      <c r="BE169" s="604" t="str">
        <f t="shared" si="102"/>
        <v>No reporta avance en el periodo</v>
      </c>
      <c r="BF169" s="145" t="s">
        <v>1818</v>
      </c>
      <c r="BG169" s="751" t="s">
        <v>91</v>
      </c>
      <c r="BH169" s="750" t="s">
        <v>91</v>
      </c>
      <c r="BI169" s="834" t="str">
        <f t="shared" si="86"/>
        <v>En gestión</v>
      </c>
      <c r="BJ169" s="847">
        <v>255086208</v>
      </c>
      <c r="BK169" s="840">
        <v>191314656</v>
      </c>
      <c r="BL169" s="212"/>
      <c r="BM169" s="212"/>
      <c r="BN169" s="254"/>
      <c r="BP169" s="98"/>
      <c r="BQ169" s="240" t="e">
        <f t="shared" si="97"/>
        <v>#DIV/0!</v>
      </c>
      <c r="BR169" s="241" t="e">
        <f t="shared" si="91"/>
        <v>#DIV/0!</v>
      </c>
      <c r="BS169" s="243"/>
      <c r="BT169" s="243"/>
      <c r="BU169" s="243"/>
      <c r="BV169" s="80" t="str">
        <f t="shared" si="98"/>
        <v>En gestión</v>
      </c>
      <c r="BW169" s="81"/>
      <c r="BX169" s="81"/>
      <c r="BY169" s="81"/>
      <c r="BZ169" s="81"/>
      <c r="CA169" s="81"/>
    </row>
    <row r="170" spans="2:79" ht="50.25" customHeight="1">
      <c r="B170" s="102" t="s">
        <v>1762</v>
      </c>
      <c r="C170" s="233" t="s">
        <v>1821</v>
      </c>
      <c r="D170" s="67" t="s">
        <v>81</v>
      </c>
      <c r="E170" s="67" t="s">
        <v>277</v>
      </c>
      <c r="F170" s="67" t="s">
        <v>83</v>
      </c>
      <c r="G170" s="252">
        <v>1</v>
      </c>
      <c r="H170" s="488" t="s">
        <v>1822</v>
      </c>
      <c r="I170" s="497" t="s">
        <v>398</v>
      </c>
      <c r="J170" s="497" t="s">
        <v>86</v>
      </c>
      <c r="K170" s="40" t="s">
        <v>1823</v>
      </c>
      <c r="L170" s="40" t="s">
        <v>1824</v>
      </c>
      <c r="M170" s="103">
        <v>45718</v>
      </c>
      <c r="N170" s="237" t="s">
        <v>337</v>
      </c>
      <c r="O170" s="252">
        <v>1</v>
      </c>
      <c r="P170" s="252">
        <v>1</v>
      </c>
      <c r="Q170" s="252">
        <v>1</v>
      </c>
      <c r="R170" s="252">
        <v>1</v>
      </c>
      <c r="S170" s="236" t="s">
        <v>108</v>
      </c>
      <c r="T170" s="239">
        <v>127543104</v>
      </c>
      <c r="U170" s="337" t="s">
        <v>1768</v>
      </c>
      <c r="V170" s="308" t="s">
        <v>1825</v>
      </c>
      <c r="W170" s="341">
        <v>44800000</v>
      </c>
      <c r="X170" s="236" t="s">
        <v>138</v>
      </c>
      <c r="Y170" s="236" t="s">
        <v>91</v>
      </c>
      <c r="Z170" s="236" t="s">
        <v>139</v>
      </c>
      <c r="AA170" s="40" t="s">
        <v>91</v>
      </c>
      <c r="AC170" s="112">
        <v>1</v>
      </c>
      <c r="AD170" s="240">
        <f t="shared" si="88"/>
        <v>1</v>
      </c>
      <c r="AE170" s="241" t="str">
        <f t="shared" si="99"/>
        <v>Avance satisfactorio</v>
      </c>
      <c r="AF170" s="145" t="s">
        <v>1826</v>
      </c>
      <c r="AG170" s="242" t="s">
        <v>1827</v>
      </c>
      <c r="AH170" s="242" t="s">
        <v>91</v>
      </c>
      <c r="AI170" s="80" t="s">
        <v>98</v>
      </c>
      <c r="AJ170" s="257">
        <v>127543104</v>
      </c>
      <c r="AK170" s="257">
        <v>31885776</v>
      </c>
      <c r="AL170" s="286">
        <v>44800000</v>
      </c>
      <c r="AM170" s="286">
        <v>44800000</v>
      </c>
      <c r="AN170" s="286">
        <v>3584000</v>
      </c>
      <c r="AP170" s="112">
        <v>1</v>
      </c>
      <c r="AQ170" s="77">
        <f t="shared" si="95"/>
        <v>1</v>
      </c>
      <c r="AR170" s="78" t="str">
        <f t="shared" si="100"/>
        <v>Avance satisfactorio</v>
      </c>
      <c r="AS170" s="130" t="s">
        <v>1826</v>
      </c>
      <c r="AT170" s="114" t="s">
        <v>1827</v>
      </c>
      <c r="AU170" s="114" t="s">
        <v>91</v>
      </c>
      <c r="AV170" s="80" t="s">
        <v>98</v>
      </c>
      <c r="AW170" s="423">
        <v>127543104</v>
      </c>
      <c r="AX170" s="423">
        <v>31885776</v>
      </c>
      <c r="AY170" s="403">
        <v>44800000</v>
      </c>
      <c r="AZ170" s="404">
        <v>44800000</v>
      </c>
      <c r="BA170" s="405">
        <v>17024000</v>
      </c>
      <c r="BC170" s="723">
        <v>1</v>
      </c>
      <c r="BD170" s="833">
        <f t="shared" si="101"/>
        <v>1</v>
      </c>
      <c r="BE170" s="604" t="str">
        <f t="shared" si="102"/>
        <v>Avance satisfactorio</v>
      </c>
      <c r="BF170" s="616" t="s">
        <v>1828</v>
      </c>
      <c r="BG170" s="750" t="s">
        <v>1827</v>
      </c>
      <c r="BH170" s="750" t="s">
        <v>91</v>
      </c>
      <c r="BI170" s="834" t="s">
        <v>98</v>
      </c>
      <c r="BJ170" s="847">
        <v>127543104</v>
      </c>
      <c r="BK170" s="840">
        <v>95657328</v>
      </c>
      <c r="BL170" s="212"/>
      <c r="BM170" s="212"/>
      <c r="BN170" s="254"/>
      <c r="BP170" s="98"/>
      <c r="BQ170" s="240">
        <f t="shared" si="97"/>
        <v>1</v>
      </c>
      <c r="BR170" s="241" t="str">
        <f t="shared" si="91"/>
        <v>Avance satisfactorio</v>
      </c>
      <c r="BS170" s="243"/>
      <c r="BT170" s="243"/>
      <c r="BU170" s="243"/>
      <c r="BV170" s="80" t="str">
        <f t="shared" si="98"/>
        <v>Terminado</v>
      </c>
      <c r="BW170" s="81"/>
      <c r="BX170" s="81"/>
      <c r="BY170" s="81"/>
      <c r="BZ170" s="81"/>
      <c r="CA170" s="81"/>
    </row>
    <row r="171" spans="2:79" ht="50.25" customHeight="1">
      <c r="B171" s="102" t="s">
        <v>1831</v>
      </c>
      <c r="C171" s="233" t="s">
        <v>1832</v>
      </c>
      <c r="D171" s="67" t="s">
        <v>81</v>
      </c>
      <c r="E171" s="67" t="s">
        <v>320</v>
      </c>
      <c r="F171" s="67" t="s">
        <v>83</v>
      </c>
      <c r="G171" s="252">
        <v>1</v>
      </c>
      <c r="H171" s="488" t="s">
        <v>1833</v>
      </c>
      <c r="I171" s="497" t="s">
        <v>85</v>
      </c>
      <c r="J171" s="497" t="s">
        <v>86</v>
      </c>
      <c r="K171" s="40" t="s">
        <v>1834</v>
      </c>
      <c r="L171" s="40" t="s">
        <v>1835</v>
      </c>
      <c r="M171" s="103">
        <v>45748</v>
      </c>
      <c r="N171" s="237" t="s">
        <v>156</v>
      </c>
      <c r="O171" s="252">
        <v>0</v>
      </c>
      <c r="P171" s="252">
        <v>0.3</v>
      </c>
      <c r="Q171" s="252">
        <v>0.2</v>
      </c>
      <c r="R171" s="252">
        <v>0.5</v>
      </c>
      <c r="S171" s="236" t="s">
        <v>108</v>
      </c>
      <c r="T171" s="239">
        <v>109543331.52</v>
      </c>
      <c r="U171" s="332" t="s">
        <v>109</v>
      </c>
      <c r="V171" s="308" t="s">
        <v>110</v>
      </c>
      <c r="W171" s="341">
        <v>412724043</v>
      </c>
      <c r="X171" s="236" t="s">
        <v>138</v>
      </c>
      <c r="Y171" s="236" t="s">
        <v>91</v>
      </c>
      <c r="Z171" s="236" t="s">
        <v>139</v>
      </c>
      <c r="AA171" s="40" t="s">
        <v>91</v>
      </c>
      <c r="AC171" s="112"/>
      <c r="AD171" s="240" t="str">
        <f t="shared" si="88"/>
        <v>No Aplica</v>
      </c>
      <c r="AE171" s="241" t="str">
        <f t="shared" ref="AE171:AE179" si="103">IF(ISTEXT(AD171),"No reporta avance en el periodo",IF(AD171&lt;=69%,"Avance insuficiente",IF(AD171&gt;95%,"Avance satisfactorio",IF(AD171&gt;70%,"Avance suficiente",IF(AD171&lt;94%,"Avance suficiente",0)))))</f>
        <v>No reporta avance en el periodo</v>
      </c>
      <c r="AF171" s="145" t="s">
        <v>315</v>
      </c>
      <c r="AG171" s="242" t="s">
        <v>91</v>
      </c>
      <c r="AH171" s="242" t="s">
        <v>91</v>
      </c>
      <c r="AI171" s="80" t="str">
        <f t="shared" ref="AI171:AI176" si="104">IF(AC171&lt;1%,"Sin iniciar",IF(AC171&gt;=G171,"Terminado","En gestión"))</f>
        <v>Sin iniciar</v>
      </c>
      <c r="AJ171" s="155">
        <v>0</v>
      </c>
      <c r="AK171" s="155">
        <v>0</v>
      </c>
      <c r="AL171" s="155">
        <v>825448086</v>
      </c>
      <c r="AM171" s="155">
        <v>745959322</v>
      </c>
      <c r="AN171" s="155">
        <v>47652944.850000001</v>
      </c>
      <c r="AP171" s="98">
        <v>0.3</v>
      </c>
      <c r="AQ171" s="77">
        <f>+IF(P171=0,"No Aplica",IF(AP171/P171&gt;=100%,100%,AC171/P171))</f>
        <v>1</v>
      </c>
      <c r="AR171" s="78" t="str">
        <f>IF(ISTEXT(AQ171),"No reporta avance en el periodo",IF(AQ171&lt;=69%,"Avance insuficiente",IF(AQ171&gt;95%,"Avance satisfactorio",IF(AQ171&gt;70%,"Avance suficiente",IF(AQ171&lt;94%,"Avance suficiente",0)))))</f>
        <v>Avance satisfactorio</v>
      </c>
      <c r="AS171" s="79" t="s">
        <v>1836</v>
      </c>
      <c r="AT171" s="79" t="s">
        <v>1837</v>
      </c>
      <c r="AU171" s="79" t="s">
        <v>91</v>
      </c>
      <c r="AV171" s="80" t="s">
        <v>98</v>
      </c>
      <c r="AW171" s="425">
        <v>109543332</v>
      </c>
      <c r="AX171" s="425">
        <v>54771665.759999998</v>
      </c>
      <c r="AY171" s="403">
        <v>412724043</v>
      </c>
      <c r="AZ171" s="404">
        <v>392606010</v>
      </c>
      <c r="BA171" s="405">
        <v>151976414</v>
      </c>
      <c r="BC171" s="144">
        <v>0.5</v>
      </c>
      <c r="BD171" s="833">
        <f t="shared" si="89"/>
        <v>1</v>
      </c>
      <c r="BE171" s="604" t="str">
        <f t="shared" si="90"/>
        <v>Avance satisfactorio</v>
      </c>
      <c r="BF171" s="145" t="s">
        <v>2443</v>
      </c>
      <c r="BG171" s="145" t="s">
        <v>2444</v>
      </c>
      <c r="BH171" s="145" t="s">
        <v>91</v>
      </c>
      <c r="BI171" s="834" t="str">
        <f t="shared" si="86"/>
        <v>En gestión</v>
      </c>
      <c r="BJ171" s="875">
        <v>109543332</v>
      </c>
      <c r="BK171" s="876">
        <v>82157498.640000001</v>
      </c>
      <c r="BL171" s="848"/>
      <c r="BM171" s="848"/>
      <c r="BN171" s="242"/>
      <c r="BP171" s="98"/>
      <c r="BQ171" s="240">
        <f t="shared" si="97"/>
        <v>0</v>
      </c>
      <c r="BR171" s="241" t="str">
        <f t="shared" ref="BR171:BR176" si="105">IF(ISTEXT(BQ171),"No reporta avance en el periodo",IF(BQ171&lt;=69%,"Avance insuficiente",IF(BQ171&gt;95%,"Avance satisfactorio",IF(BQ171&gt;70%,"Avance suficiente",IF(BQ171&lt;94%,"Avance suficiente",0)))))</f>
        <v>Avance insuficiente</v>
      </c>
      <c r="BS171" s="243"/>
      <c r="BT171" s="243"/>
      <c r="BU171" s="243"/>
      <c r="BV171" s="80" t="str">
        <f t="shared" si="98"/>
        <v>En gestión</v>
      </c>
      <c r="BW171" s="81"/>
      <c r="BX171" s="81"/>
      <c r="BY171" s="81"/>
      <c r="BZ171" s="81"/>
      <c r="CA171" s="81"/>
    </row>
    <row r="172" spans="2:79" ht="50.25" customHeight="1">
      <c r="B172" s="102" t="s">
        <v>1831</v>
      </c>
      <c r="C172" s="233" t="s">
        <v>1842</v>
      </c>
      <c r="D172" s="67" t="s">
        <v>2316</v>
      </c>
      <c r="E172" s="67" t="s">
        <v>1603</v>
      </c>
      <c r="F172" s="67" t="s">
        <v>83</v>
      </c>
      <c r="G172" s="252">
        <v>1</v>
      </c>
      <c r="H172" s="488" t="s">
        <v>1843</v>
      </c>
      <c r="I172" s="497" t="s">
        <v>85</v>
      </c>
      <c r="J172" s="497" t="s">
        <v>86</v>
      </c>
      <c r="K172" s="40" t="s">
        <v>1844</v>
      </c>
      <c r="L172" s="40" t="s">
        <v>1845</v>
      </c>
      <c r="M172" s="103">
        <v>45689</v>
      </c>
      <c r="N172" s="237" t="s">
        <v>156</v>
      </c>
      <c r="O172" s="252">
        <v>0.25</v>
      </c>
      <c r="P172" s="252">
        <v>0.5</v>
      </c>
      <c r="Q172" s="252">
        <v>0.75</v>
      </c>
      <c r="R172" s="252">
        <v>1</v>
      </c>
      <c r="S172" s="236" t="s">
        <v>108</v>
      </c>
      <c r="T172" s="239">
        <v>60913946.799999997</v>
      </c>
      <c r="U172" s="332" t="s">
        <v>109</v>
      </c>
      <c r="V172" s="308" t="s">
        <v>1159</v>
      </c>
      <c r="W172" s="341">
        <v>1007034609</v>
      </c>
      <c r="X172" s="236" t="s">
        <v>138</v>
      </c>
      <c r="Y172" s="236" t="s">
        <v>91</v>
      </c>
      <c r="Z172" s="236" t="s">
        <v>139</v>
      </c>
      <c r="AA172" s="40" t="s">
        <v>91</v>
      </c>
      <c r="AC172" s="112">
        <v>0.25</v>
      </c>
      <c r="AD172" s="240">
        <f t="shared" si="88"/>
        <v>1</v>
      </c>
      <c r="AE172" s="241" t="str">
        <f t="shared" si="103"/>
        <v>Avance satisfactorio</v>
      </c>
      <c r="AF172" s="145" t="s">
        <v>1846</v>
      </c>
      <c r="AG172" s="145" t="s">
        <v>1847</v>
      </c>
      <c r="AH172" s="242" t="s">
        <v>91</v>
      </c>
      <c r="AI172" s="80" t="s">
        <v>98</v>
      </c>
      <c r="AJ172" s="287">
        <v>60913946.799999997</v>
      </c>
      <c r="AK172" s="287">
        <v>15228486.699999999</v>
      </c>
      <c r="AL172" s="351">
        <v>1007034609</v>
      </c>
      <c r="AM172" s="351">
        <v>938125408</v>
      </c>
      <c r="AN172" s="351">
        <v>94171569</v>
      </c>
      <c r="AP172" s="98">
        <v>0.5</v>
      </c>
      <c r="AQ172" s="77">
        <f>+IF(P172=0,"No Aplica",IF(AP172/P172&gt;=100%,100%,AC172/P172))</f>
        <v>1</v>
      </c>
      <c r="AR172" s="78" t="str">
        <f t="shared" ref="AR172:AR178" si="106">IF(ISTEXT(AQ172),"No reporta avance en el periodo",IF(AQ172&lt;=69%,"Avance insuficiente",IF(AQ172&gt;95%,"Avance satisfactorio",IF(AQ172&gt;70%,"Avance suficiente",IF(AQ172&lt;94%,"Avance suficiente",0)))))</f>
        <v>Avance satisfactorio</v>
      </c>
      <c r="AS172" s="79" t="s">
        <v>1848</v>
      </c>
      <c r="AT172" s="79" t="s">
        <v>2445</v>
      </c>
      <c r="AU172" s="79" t="s">
        <v>91</v>
      </c>
      <c r="AV172" s="80" t="s">
        <v>98</v>
      </c>
      <c r="AW172" s="425">
        <v>60913946.799999997</v>
      </c>
      <c r="AX172" s="425">
        <v>30456973.399999999</v>
      </c>
      <c r="AY172" s="403">
        <v>1007034609</v>
      </c>
      <c r="AZ172" s="404">
        <v>946399904</v>
      </c>
      <c r="BA172" s="405">
        <v>492763650</v>
      </c>
      <c r="BC172" s="144">
        <v>0.75</v>
      </c>
      <c r="BD172" s="833">
        <f t="shared" si="89"/>
        <v>1</v>
      </c>
      <c r="BE172" s="604" t="str">
        <f t="shared" si="90"/>
        <v>Avance satisfactorio</v>
      </c>
      <c r="BF172" s="145" t="s">
        <v>1850</v>
      </c>
      <c r="BG172" s="145" t="s">
        <v>2446</v>
      </c>
      <c r="BH172" s="145" t="s">
        <v>91</v>
      </c>
      <c r="BI172" s="834" t="str">
        <f t="shared" si="86"/>
        <v>En gestión</v>
      </c>
      <c r="BJ172" s="875">
        <v>60913946.799999997</v>
      </c>
      <c r="BK172" s="876">
        <v>45685460.100000001</v>
      </c>
      <c r="BL172" s="848"/>
      <c r="BM172" s="848"/>
      <c r="BN172" s="242"/>
      <c r="BP172" s="98"/>
      <c r="BQ172" s="240">
        <f t="shared" si="97"/>
        <v>0.33333333333333331</v>
      </c>
      <c r="BR172" s="241" t="str">
        <f t="shared" si="105"/>
        <v>Avance insuficiente</v>
      </c>
      <c r="BS172" s="243"/>
      <c r="BT172" s="243"/>
      <c r="BU172" s="243"/>
      <c r="BV172" s="80" t="str">
        <f t="shared" si="98"/>
        <v>En gestión</v>
      </c>
      <c r="BW172" s="81"/>
      <c r="BX172" s="81"/>
      <c r="BY172" s="81"/>
      <c r="BZ172" s="81"/>
      <c r="CA172" s="81"/>
    </row>
    <row r="173" spans="2:79" ht="50.25" customHeight="1">
      <c r="B173" s="102" t="s">
        <v>1831</v>
      </c>
      <c r="C173" s="233" t="s">
        <v>1854</v>
      </c>
      <c r="D173" s="67" t="s">
        <v>81</v>
      </c>
      <c r="E173" s="67" t="s">
        <v>320</v>
      </c>
      <c r="F173" s="67" t="s">
        <v>83</v>
      </c>
      <c r="G173" s="252">
        <v>1</v>
      </c>
      <c r="H173" s="488" t="s">
        <v>1855</v>
      </c>
      <c r="I173" s="497" t="s">
        <v>85</v>
      </c>
      <c r="J173" s="497" t="s">
        <v>86</v>
      </c>
      <c r="K173" s="40" t="s">
        <v>1856</v>
      </c>
      <c r="L173" s="40" t="s">
        <v>1857</v>
      </c>
      <c r="M173" s="103">
        <v>45689</v>
      </c>
      <c r="N173" s="237" t="s">
        <v>156</v>
      </c>
      <c r="O173" s="252">
        <v>0.1</v>
      </c>
      <c r="P173" s="252">
        <v>0.3</v>
      </c>
      <c r="Q173" s="252">
        <v>0.6</v>
      </c>
      <c r="R173" s="252">
        <v>1</v>
      </c>
      <c r="S173" s="236" t="s">
        <v>108</v>
      </c>
      <c r="T173" s="239">
        <v>18917602.199999999</v>
      </c>
      <c r="U173" s="332" t="s">
        <v>109</v>
      </c>
      <c r="V173" s="308" t="s">
        <v>110</v>
      </c>
      <c r="W173" s="341">
        <v>412724043</v>
      </c>
      <c r="X173" s="236" t="s">
        <v>138</v>
      </c>
      <c r="Y173" s="236" t="s">
        <v>91</v>
      </c>
      <c r="Z173" s="236" t="s">
        <v>139</v>
      </c>
      <c r="AA173" s="40" t="s">
        <v>91</v>
      </c>
      <c r="AC173" s="112">
        <v>0.1</v>
      </c>
      <c r="AD173" s="240">
        <f t="shared" si="88"/>
        <v>1</v>
      </c>
      <c r="AE173" s="241" t="str">
        <f t="shared" si="103"/>
        <v>Avance satisfactorio</v>
      </c>
      <c r="AF173" s="145" t="s">
        <v>1858</v>
      </c>
      <c r="AG173" s="145" t="s">
        <v>1859</v>
      </c>
      <c r="AH173" s="242" t="s">
        <v>91</v>
      </c>
      <c r="AI173" s="80" t="s">
        <v>98</v>
      </c>
      <c r="AJ173" s="287">
        <v>18917602.199999999</v>
      </c>
      <c r="AK173" s="287">
        <v>4729400.55</v>
      </c>
      <c r="AL173" s="351">
        <v>825448086</v>
      </c>
      <c r="AM173" s="351">
        <v>745959322</v>
      </c>
      <c r="AN173" s="351">
        <v>47652944.850000001</v>
      </c>
      <c r="AP173" s="98">
        <v>0.33</v>
      </c>
      <c r="AQ173" s="77">
        <f>+IF(P173=0,"No Aplica",IF(AP173/P173&gt;=100%,100%,AC173/P173))</f>
        <v>1</v>
      </c>
      <c r="AR173" s="78" t="str">
        <f t="shared" si="106"/>
        <v>Avance satisfactorio</v>
      </c>
      <c r="AS173" s="79" t="s">
        <v>1860</v>
      </c>
      <c r="AT173" s="79" t="s">
        <v>1861</v>
      </c>
      <c r="AU173" s="79" t="s">
        <v>91</v>
      </c>
      <c r="AV173" s="80" t="s">
        <v>98</v>
      </c>
      <c r="AW173" s="425">
        <v>18917602.199999999</v>
      </c>
      <c r="AX173" s="425">
        <v>9458801.0999999996</v>
      </c>
      <c r="AY173" s="403">
        <v>412724043</v>
      </c>
      <c r="AZ173" s="404">
        <v>392606010</v>
      </c>
      <c r="BA173" s="405">
        <v>151976414</v>
      </c>
      <c r="BC173" s="144">
        <v>0.6</v>
      </c>
      <c r="BD173" s="833">
        <f t="shared" si="89"/>
        <v>1</v>
      </c>
      <c r="BE173" s="604" t="str">
        <f t="shared" si="90"/>
        <v>Avance satisfactorio</v>
      </c>
      <c r="BF173" s="145" t="s">
        <v>1862</v>
      </c>
      <c r="BG173" s="145" t="s">
        <v>1863</v>
      </c>
      <c r="BH173" s="145" t="s">
        <v>91</v>
      </c>
      <c r="BI173" s="834" t="str">
        <f t="shared" si="86"/>
        <v>En gestión</v>
      </c>
      <c r="BJ173" s="875">
        <v>18917602.199999999</v>
      </c>
      <c r="BK173" s="876">
        <v>14188201.65</v>
      </c>
      <c r="BL173" s="848"/>
      <c r="BM173" s="848"/>
      <c r="BN173" s="242"/>
      <c r="BP173" s="98"/>
      <c r="BQ173" s="240">
        <f t="shared" si="97"/>
        <v>0.16666666666666669</v>
      </c>
      <c r="BR173" s="241" t="str">
        <f t="shared" si="105"/>
        <v>Avance insuficiente</v>
      </c>
      <c r="BS173" s="243"/>
      <c r="BT173" s="243"/>
      <c r="BU173" s="243"/>
      <c r="BV173" s="80" t="str">
        <f t="shared" si="98"/>
        <v>En gestión</v>
      </c>
      <c r="BW173" s="81"/>
      <c r="BX173" s="81"/>
      <c r="BY173" s="81"/>
      <c r="BZ173" s="81"/>
      <c r="CA173" s="81"/>
    </row>
    <row r="174" spans="2:79" ht="50.25" customHeight="1">
      <c r="B174" s="102" t="s">
        <v>1831</v>
      </c>
      <c r="C174" s="233" t="s">
        <v>1866</v>
      </c>
      <c r="D174" s="67" t="s">
        <v>2316</v>
      </c>
      <c r="E174" s="67" t="s">
        <v>1867</v>
      </c>
      <c r="F174" s="67" t="s">
        <v>83</v>
      </c>
      <c r="G174" s="252">
        <v>1</v>
      </c>
      <c r="H174" s="488" t="s">
        <v>1868</v>
      </c>
      <c r="I174" s="497" t="s">
        <v>85</v>
      </c>
      <c r="J174" s="497" t="s">
        <v>86</v>
      </c>
      <c r="K174" s="40" t="s">
        <v>1869</v>
      </c>
      <c r="L174" s="40" t="s">
        <v>1870</v>
      </c>
      <c r="M174" s="103">
        <v>45689</v>
      </c>
      <c r="N174" s="237" t="s">
        <v>156</v>
      </c>
      <c r="O174" s="252">
        <v>0.1</v>
      </c>
      <c r="P174" s="252">
        <v>0.2</v>
      </c>
      <c r="Q174" s="252">
        <v>0.3</v>
      </c>
      <c r="R174" s="252">
        <v>1</v>
      </c>
      <c r="S174" s="236" t="s">
        <v>108</v>
      </c>
      <c r="T174" s="287">
        <v>14503708.799999999</v>
      </c>
      <c r="U174" s="332" t="s">
        <v>109</v>
      </c>
      <c r="V174" s="308" t="s">
        <v>1159</v>
      </c>
      <c r="W174" s="341">
        <v>1007034609</v>
      </c>
      <c r="X174" s="236" t="s">
        <v>138</v>
      </c>
      <c r="Y174" s="236" t="s">
        <v>91</v>
      </c>
      <c r="Z174" s="236" t="s">
        <v>139</v>
      </c>
      <c r="AA174" s="40" t="s">
        <v>91</v>
      </c>
      <c r="AC174" s="112">
        <v>0.1</v>
      </c>
      <c r="AD174" s="240">
        <f t="shared" si="88"/>
        <v>1</v>
      </c>
      <c r="AE174" s="241" t="str">
        <f t="shared" si="103"/>
        <v>Avance satisfactorio</v>
      </c>
      <c r="AF174" s="145" t="s">
        <v>1871</v>
      </c>
      <c r="AG174" s="145" t="s">
        <v>1872</v>
      </c>
      <c r="AH174" s="242" t="s">
        <v>91</v>
      </c>
      <c r="AI174" s="80" t="s">
        <v>98</v>
      </c>
      <c r="AJ174" s="287">
        <v>14503708.799999999</v>
      </c>
      <c r="AK174" s="287">
        <f>+AJ174/4</f>
        <v>3625927.1999999997</v>
      </c>
      <c r="AL174" s="155">
        <v>1007034609</v>
      </c>
      <c r="AM174" s="155">
        <v>938125408</v>
      </c>
      <c r="AN174" s="155">
        <v>94171569</v>
      </c>
      <c r="AP174" s="98">
        <v>0.5</v>
      </c>
      <c r="AQ174" s="77">
        <f>+IF(P174=0,"No Aplica",IF(AP174/P174&gt;=100%,100%,AC174/P174))</f>
        <v>1</v>
      </c>
      <c r="AR174" s="78" t="str">
        <f t="shared" si="106"/>
        <v>Avance satisfactorio</v>
      </c>
      <c r="AS174" s="79" t="s">
        <v>1873</v>
      </c>
      <c r="AT174" s="79" t="s">
        <v>1874</v>
      </c>
      <c r="AU174" s="79" t="s">
        <v>91</v>
      </c>
      <c r="AV174" s="80" t="s">
        <v>98</v>
      </c>
      <c r="AW174" s="425">
        <v>11050444.800000001</v>
      </c>
      <c r="AX174" s="425">
        <v>5525222.4000000004</v>
      </c>
      <c r="AY174" s="403">
        <v>1007034609</v>
      </c>
      <c r="AZ174" s="404">
        <v>946399904</v>
      </c>
      <c r="BA174" s="405">
        <v>492763650</v>
      </c>
      <c r="BC174" s="144">
        <v>0.3</v>
      </c>
      <c r="BD174" s="833">
        <f t="shared" si="89"/>
        <v>1</v>
      </c>
      <c r="BE174" s="604" t="str">
        <f t="shared" si="90"/>
        <v>Avance satisfactorio</v>
      </c>
      <c r="BF174" s="145" t="s">
        <v>2447</v>
      </c>
      <c r="BG174" s="145" t="s">
        <v>1876</v>
      </c>
      <c r="BH174" s="145" t="s">
        <v>91</v>
      </c>
      <c r="BI174" s="834" t="str">
        <f t="shared" si="86"/>
        <v>En gestión</v>
      </c>
      <c r="BJ174" s="877">
        <v>11050444.800000001</v>
      </c>
      <c r="BK174" s="878">
        <v>8287833.6000000006</v>
      </c>
      <c r="BL174" s="848"/>
      <c r="BM174" s="848"/>
      <c r="BN174" s="242"/>
      <c r="BP174" s="98"/>
      <c r="BQ174" s="240">
        <f t="shared" si="97"/>
        <v>0.33333333333333337</v>
      </c>
      <c r="BR174" s="241" t="str">
        <f t="shared" si="105"/>
        <v>Avance insuficiente</v>
      </c>
      <c r="BS174" s="243"/>
      <c r="BT174" s="243"/>
      <c r="BU174" s="243"/>
      <c r="BV174" s="80" t="str">
        <f t="shared" si="98"/>
        <v>En gestión</v>
      </c>
      <c r="BW174" s="81"/>
      <c r="BX174" s="81"/>
      <c r="BY174" s="81"/>
      <c r="BZ174" s="81"/>
      <c r="CA174" s="81"/>
    </row>
    <row r="175" spans="2:79" ht="50.25" customHeight="1">
      <c r="B175" s="102" t="s">
        <v>1831</v>
      </c>
      <c r="C175" s="233" t="s">
        <v>1878</v>
      </c>
      <c r="D175" s="67" t="s">
        <v>2448</v>
      </c>
      <c r="E175" s="67" t="s">
        <v>320</v>
      </c>
      <c r="F175" s="67" t="s">
        <v>290</v>
      </c>
      <c r="G175" s="118">
        <v>1</v>
      </c>
      <c r="H175" s="488" t="s">
        <v>1879</v>
      </c>
      <c r="I175" s="497" t="s">
        <v>85</v>
      </c>
      <c r="J175" s="497" t="s">
        <v>86</v>
      </c>
      <c r="K175" s="40" t="s">
        <v>1880</v>
      </c>
      <c r="L175" s="40" t="s">
        <v>1881</v>
      </c>
      <c r="M175" s="103">
        <v>45689</v>
      </c>
      <c r="N175" s="237" t="s">
        <v>156</v>
      </c>
      <c r="O175" s="118">
        <v>0.25</v>
      </c>
      <c r="P175" s="118">
        <v>0.5</v>
      </c>
      <c r="Q175" s="118">
        <v>0.75</v>
      </c>
      <c r="R175" s="118">
        <v>1</v>
      </c>
      <c r="S175" s="236" t="s">
        <v>91</v>
      </c>
      <c r="T175" s="239" t="s">
        <v>91</v>
      </c>
      <c r="U175" s="332" t="s">
        <v>109</v>
      </c>
      <c r="V175" s="308" t="s">
        <v>1159</v>
      </c>
      <c r="W175" s="341">
        <v>1007034609</v>
      </c>
      <c r="X175" s="236" t="s">
        <v>138</v>
      </c>
      <c r="Y175" s="236" t="s">
        <v>91</v>
      </c>
      <c r="Z175" s="236" t="s">
        <v>139</v>
      </c>
      <c r="AA175" s="40" t="s">
        <v>91</v>
      </c>
      <c r="AC175" s="112">
        <v>0.25</v>
      </c>
      <c r="AD175" s="240">
        <f t="shared" si="88"/>
        <v>1</v>
      </c>
      <c r="AE175" s="241" t="str">
        <f t="shared" si="103"/>
        <v>Avance satisfactorio</v>
      </c>
      <c r="AF175" s="145" t="s">
        <v>1882</v>
      </c>
      <c r="AG175" s="145" t="s">
        <v>1883</v>
      </c>
      <c r="AH175" s="242"/>
      <c r="AI175" s="80" t="s">
        <v>98</v>
      </c>
      <c r="AJ175" s="155">
        <v>0</v>
      </c>
      <c r="AK175" s="155">
        <v>0</v>
      </c>
      <c r="AL175" s="170">
        <v>1007034609</v>
      </c>
      <c r="AM175" s="171">
        <v>938125408</v>
      </c>
      <c r="AN175" s="171">
        <v>94171569</v>
      </c>
      <c r="AP175" s="98">
        <v>0.5</v>
      </c>
      <c r="AQ175" s="77">
        <f>+IF(P175=0,"No Aplica",IF(AP175/P175&gt;=100%,100%,AC175/P175))</f>
        <v>1</v>
      </c>
      <c r="AR175" s="78" t="str">
        <f t="shared" si="106"/>
        <v>Avance satisfactorio</v>
      </c>
      <c r="AS175" s="79" t="s">
        <v>1884</v>
      </c>
      <c r="AT175" s="79" t="s">
        <v>1883</v>
      </c>
      <c r="AU175" s="79" t="s">
        <v>91</v>
      </c>
      <c r="AV175" s="80" t="s">
        <v>98</v>
      </c>
      <c r="AW175" s="425">
        <v>3275884035.000001</v>
      </c>
      <c r="AX175" s="425">
        <v>1637942017.5000005</v>
      </c>
      <c r="AY175" s="403">
        <v>1007034609</v>
      </c>
      <c r="AZ175" s="404">
        <v>946399904</v>
      </c>
      <c r="BA175" s="405">
        <v>492763650</v>
      </c>
      <c r="BC175" s="144">
        <v>0.75</v>
      </c>
      <c r="BD175" s="833">
        <f t="shared" si="89"/>
        <v>1</v>
      </c>
      <c r="BE175" s="604" t="str">
        <f t="shared" si="90"/>
        <v>Avance satisfactorio</v>
      </c>
      <c r="BF175" s="145" t="s">
        <v>1885</v>
      </c>
      <c r="BG175" s="145" t="s">
        <v>1886</v>
      </c>
      <c r="BH175" s="145" t="s">
        <v>91</v>
      </c>
      <c r="BI175" s="834" t="str">
        <f t="shared" si="86"/>
        <v>En gestión</v>
      </c>
      <c r="BJ175" s="877">
        <v>3275884035.000001</v>
      </c>
      <c r="BK175" s="878">
        <v>2456913026.2499995</v>
      </c>
      <c r="BL175" s="848"/>
      <c r="BM175" s="848"/>
      <c r="BN175" s="242"/>
      <c r="BP175" s="98"/>
      <c r="BQ175" s="240">
        <f t="shared" si="97"/>
        <v>0.33333333333333331</v>
      </c>
      <c r="BR175" s="241" t="str">
        <f t="shared" si="105"/>
        <v>Avance insuficiente</v>
      </c>
      <c r="BS175" s="243"/>
      <c r="BT175" s="243"/>
      <c r="BU175" s="243"/>
      <c r="BV175" s="80" t="str">
        <f t="shared" si="98"/>
        <v>En gestión</v>
      </c>
      <c r="BW175" s="81"/>
      <c r="BX175" s="81"/>
      <c r="BY175" s="81"/>
      <c r="BZ175" s="81"/>
      <c r="CA175" s="81"/>
    </row>
    <row r="176" spans="2:79" ht="50.25" customHeight="1">
      <c r="B176" s="102" t="s">
        <v>1831</v>
      </c>
      <c r="C176" s="233" t="s">
        <v>1889</v>
      </c>
      <c r="D176" s="119" t="s">
        <v>2448</v>
      </c>
      <c r="E176" s="67" t="s">
        <v>320</v>
      </c>
      <c r="F176" s="119" t="s">
        <v>83</v>
      </c>
      <c r="G176" s="118">
        <v>1</v>
      </c>
      <c r="H176" s="492" t="s">
        <v>1890</v>
      </c>
      <c r="I176" s="498" t="s">
        <v>85</v>
      </c>
      <c r="J176" s="498" t="s">
        <v>86</v>
      </c>
      <c r="K176" s="119" t="s">
        <v>1891</v>
      </c>
      <c r="L176" s="120" t="s">
        <v>1892</v>
      </c>
      <c r="M176" s="103">
        <v>45748</v>
      </c>
      <c r="N176" s="237" t="s">
        <v>156</v>
      </c>
      <c r="O176" s="288">
        <v>0</v>
      </c>
      <c r="P176" s="118">
        <v>0.25</v>
      </c>
      <c r="Q176" s="118">
        <v>0.5</v>
      </c>
      <c r="R176" s="118">
        <v>1</v>
      </c>
      <c r="S176" s="239" t="s">
        <v>108</v>
      </c>
      <c r="T176" s="239" t="s">
        <v>108</v>
      </c>
      <c r="U176" s="164" t="s">
        <v>91</v>
      </c>
      <c r="V176" s="163" t="s">
        <v>91</v>
      </c>
      <c r="W176" s="341">
        <v>0</v>
      </c>
      <c r="X176" s="236" t="s">
        <v>138</v>
      </c>
      <c r="Y176" s="236" t="s">
        <v>91</v>
      </c>
      <c r="Z176" s="236" t="s">
        <v>139</v>
      </c>
      <c r="AA176" s="40" t="s">
        <v>91</v>
      </c>
      <c r="AC176" s="125"/>
      <c r="AD176" s="240" t="str">
        <f t="shared" si="88"/>
        <v>No Aplica</v>
      </c>
      <c r="AE176" s="241" t="str">
        <f t="shared" si="103"/>
        <v>No reporta avance en el periodo</v>
      </c>
      <c r="AF176" s="145" t="s">
        <v>315</v>
      </c>
      <c r="AG176" s="242" t="s">
        <v>91</v>
      </c>
      <c r="AH176" s="242" t="s">
        <v>91</v>
      </c>
      <c r="AI176" s="80" t="str">
        <f t="shared" si="104"/>
        <v>Sin iniciar</v>
      </c>
      <c r="AJ176" s="155">
        <v>0</v>
      </c>
      <c r="AK176" s="155">
        <v>0</v>
      </c>
      <c r="AL176" s="155" t="s">
        <v>780</v>
      </c>
      <c r="AM176" s="155" t="s">
        <v>780</v>
      </c>
      <c r="AN176" s="155" t="s">
        <v>780</v>
      </c>
      <c r="AP176" s="98"/>
      <c r="AQ176" s="77">
        <v>0.25</v>
      </c>
      <c r="AR176" s="78" t="str">
        <f t="shared" si="106"/>
        <v>Avance insuficiente</v>
      </c>
      <c r="AS176" s="79" t="s">
        <v>1893</v>
      </c>
      <c r="AT176" s="79" t="s">
        <v>1894</v>
      </c>
      <c r="AU176" s="79" t="s">
        <v>91</v>
      </c>
      <c r="AV176" s="80" t="s">
        <v>98</v>
      </c>
      <c r="AW176" s="330">
        <v>27918198.945000008</v>
      </c>
      <c r="AX176" s="330">
        <v>27918198.945000008</v>
      </c>
      <c r="AY176" s="330">
        <v>0</v>
      </c>
      <c r="AZ176" s="330">
        <v>0</v>
      </c>
      <c r="BA176" s="330">
        <v>0</v>
      </c>
      <c r="BC176" s="144">
        <v>0.5</v>
      </c>
      <c r="BD176" s="833">
        <f t="shared" si="89"/>
        <v>1</v>
      </c>
      <c r="BE176" s="604" t="str">
        <f t="shared" si="90"/>
        <v>Avance satisfactorio</v>
      </c>
      <c r="BF176" s="145" t="s">
        <v>1895</v>
      </c>
      <c r="BG176" s="145" t="s">
        <v>2449</v>
      </c>
      <c r="BH176" s="145" t="s">
        <v>91</v>
      </c>
      <c r="BI176" s="834" t="str">
        <f t="shared" si="86"/>
        <v>En gestión</v>
      </c>
      <c r="BJ176" s="877">
        <v>55836397.890000015</v>
      </c>
      <c r="BK176" s="878">
        <v>41877298.417500012</v>
      </c>
      <c r="BL176" s="848"/>
      <c r="BM176" s="848"/>
      <c r="BN176" s="242"/>
      <c r="BP176" s="98"/>
      <c r="BQ176" s="240">
        <f t="shared" si="97"/>
        <v>0</v>
      </c>
      <c r="BR176" s="241" t="str">
        <f t="shared" si="105"/>
        <v>Avance insuficiente</v>
      </c>
      <c r="BS176" s="243"/>
      <c r="BT176" s="243"/>
      <c r="BU176" s="243"/>
      <c r="BV176" s="80" t="str">
        <f t="shared" si="98"/>
        <v>En gestión</v>
      </c>
      <c r="BW176" s="81"/>
      <c r="BX176" s="81"/>
      <c r="BY176" s="81"/>
      <c r="BZ176" s="81"/>
      <c r="CA176" s="81"/>
    </row>
    <row r="177" spans="2:79" ht="50.25" customHeight="1">
      <c r="B177" s="389" t="s">
        <v>1831</v>
      </c>
      <c r="C177" s="233" t="s">
        <v>1899</v>
      </c>
      <c r="D177" s="67" t="s">
        <v>81</v>
      </c>
      <c r="E177" s="174" t="s">
        <v>1900</v>
      </c>
      <c r="F177" s="388" t="s">
        <v>83</v>
      </c>
      <c r="G177" s="288">
        <v>1</v>
      </c>
      <c r="H177" s="493" t="s">
        <v>1901</v>
      </c>
      <c r="I177" s="504" t="s">
        <v>85</v>
      </c>
      <c r="J177" s="504" t="s">
        <v>153</v>
      </c>
      <c r="K177" s="174" t="s">
        <v>1902</v>
      </c>
      <c r="L177" s="165" t="s">
        <v>1903</v>
      </c>
      <c r="M177" s="103">
        <v>45931</v>
      </c>
      <c r="N177" s="237">
        <v>46022</v>
      </c>
      <c r="O177" s="288">
        <v>0</v>
      </c>
      <c r="P177" s="288">
        <v>0</v>
      </c>
      <c r="Q177" s="288">
        <v>0</v>
      </c>
      <c r="R177" s="288">
        <v>1</v>
      </c>
      <c r="S177" s="163" t="s">
        <v>2450</v>
      </c>
      <c r="T177" s="163" t="s">
        <v>1906</v>
      </c>
      <c r="U177" s="332" t="s">
        <v>109</v>
      </c>
      <c r="V177" s="308" t="s">
        <v>110</v>
      </c>
      <c r="W177" s="341">
        <v>412724043</v>
      </c>
      <c r="X177" s="236" t="s">
        <v>138</v>
      </c>
      <c r="Y177" s="236" t="s">
        <v>91</v>
      </c>
      <c r="Z177" s="236" t="s">
        <v>139</v>
      </c>
      <c r="AA177" s="40" t="s">
        <v>91</v>
      </c>
      <c r="AC177" s="125"/>
      <c r="AD177" s="240"/>
      <c r="AE177" s="241"/>
      <c r="AF177" s="145"/>
      <c r="AG177" s="242"/>
      <c r="AH177" s="242"/>
      <c r="AI177" s="80" t="str">
        <f>IF(AC177&lt;1%,"Sin iniciar",IF(AC177&gt;=G177,"Terminado","En gestión"))</f>
        <v>Sin iniciar</v>
      </c>
      <c r="AJ177" s="175"/>
      <c r="AK177" s="176"/>
      <c r="AL177" s="176" t="s">
        <v>780</v>
      </c>
      <c r="AM177" s="176" t="s">
        <v>780</v>
      </c>
      <c r="AN177" s="176" t="s">
        <v>780</v>
      </c>
      <c r="AP177" s="98">
        <v>0.42</v>
      </c>
      <c r="AQ177" s="77" t="str">
        <f>+IF(P177=0,"No Aplica",IF(AP177/P177&gt;=100%,100%,AC177/P177))</f>
        <v>No Aplica</v>
      </c>
      <c r="AR177" s="78" t="str">
        <f t="shared" si="106"/>
        <v>No reporta avance en el periodo</v>
      </c>
      <c r="AS177" s="79" t="s">
        <v>1904</v>
      </c>
      <c r="AT177" s="79" t="s">
        <v>1905</v>
      </c>
      <c r="AU177" s="79" t="s">
        <v>91</v>
      </c>
      <c r="AV177" s="80" t="s">
        <v>141</v>
      </c>
      <c r="AW177" s="330" t="s">
        <v>1906</v>
      </c>
      <c r="AX177" s="330">
        <v>2845489.5350000001</v>
      </c>
      <c r="AY177" s="403">
        <v>412724043</v>
      </c>
      <c r="AZ177" s="404">
        <v>392606010</v>
      </c>
      <c r="BA177" s="405">
        <v>151976414</v>
      </c>
      <c r="BC177" s="144">
        <v>0.75</v>
      </c>
      <c r="BD177" s="833" t="str">
        <f t="shared" si="89"/>
        <v>No Aplica</v>
      </c>
      <c r="BE177" s="604" t="str">
        <f t="shared" si="90"/>
        <v>No reporta avance en el periodo</v>
      </c>
      <c r="BF177" s="145" t="s">
        <v>2451</v>
      </c>
      <c r="BG177" s="145" t="s">
        <v>1908</v>
      </c>
      <c r="BH177" s="145" t="s">
        <v>91</v>
      </c>
      <c r="BI177" s="834" t="str">
        <f t="shared" si="86"/>
        <v>En gestión</v>
      </c>
      <c r="BJ177" s="877">
        <v>5690979.0700000003</v>
      </c>
      <c r="BK177" s="878">
        <v>4268234.3025000002</v>
      </c>
      <c r="BL177" s="848"/>
      <c r="BM177" s="848"/>
      <c r="BN177" s="242"/>
      <c r="BP177" s="98"/>
      <c r="BQ177" s="240"/>
      <c r="BR177" s="241"/>
      <c r="BS177" s="243"/>
      <c r="BT177" s="243"/>
      <c r="BU177" s="243"/>
      <c r="BV177" s="80"/>
      <c r="BW177" s="81"/>
      <c r="BX177" s="81"/>
      <c r="BY177" s="81"/>
      <c r="BZ177" s="81"/>
      <c r="CA177" s="81"/>
    </row>
    <row r="178" spans="2:79" ht="50.25" customHeight="1">
      <c r="B178" s="390" t="s">
        <v>1831</v>
      </c>
      <c r="C178" s="233" t="s">
        <v>1911</v>
      </c>
      <c r="D178" s="67" t="s">
        <v>81</v>
      </c>
      <c r="E178" s="392" t="s">
        <v>1912</v>
      </c>
      <c r="F178" s="392" t="s">
        <v>83</v>
      </c>
      <c r="G178" s="288">
        <v>1</v>
      </c>
      <c r="H178" s="493" t="s">
        <v>1913</v>
      </c>
      <c r="I178" s="504" t="s">
        <v>85</v>
      </c>
      <c r="J178" s="504" t="s">
        <v>153</v>
      </c>
      <c r="K178" s="398" t="s">
        <v>1914</v>
      </c>
      <c r="L178" s="399" t="s">
        <v>1915</v>
      </c>
      <c r="M178" s="103">
        <v>45748</v>
      </c>
      <c r="N178" s="237">
        <v>45838</v>
      </c>
      <c r="O178" s="288">
        <v>0</v>
      </c>
      <c r="P178" s="288">
        <v>1</v>
      </c>
      <c r="Q178" s="288">
        <v>0</v>
      </c>
      <c r="R178" s="288">
        <v>0</v>
      </c>
      <c r="S178" s="154" t="s">
        <v>2450</v>
      </c>
      <c r="T178" s="154" t="s">
        <v>2452</v>
      </c>
      <c r="U178" s="332" t="s">
        <v>109</v>
      </c>
      <c r="V178" s="308" t="s">
        <v>110</v>
      </c>
      <c r="W178" s="341">
        <v>412724043</v>
      </c>
      <c r="X178" s="236" t="s">
        <v>138</v>
      </c>
      <c r="Y178" s="236" t="s">
        <v>91</v>
      </c>
      <c r="Z178" s="236" t="s">
        <v>139</v>
      </c>
      <c r="AA178" s="40" t="s">
        <v>91</v>
      </c>
      <c r="AC178" s="125"/>
      <c r="AD178" s="240"/>
      <c r="AE178" s="241"/>
      <c r="AF178" s="145"/>
      <c r="AG178" s="242"/>
      <c r="AH178" s="242"/>
      <c r="AI178" s="80" t="str">
        <f>IF(AC178&lt;1%,"Sin iniciar",IF(AC178&gt;=G178,"Terminado","En gestión"))</f>
        <v>Sin iniciar</v>
      </c>
      <c r="AJ178" s="175"/>
      <c r="AK178" s="176"/>
      <c r="AL178" s="176" t="s">
        <v>780</v>
      </c>
      <c r="AM178" s="176" t="s">
        <v>780</v>
      </c>
      <c r="AN178" s="176" t="s">
        <v>780</v>
      </c>
      <c r="AP178" s="99"/>
      <c r="AQ178" s="77">
        <f>+IF(P178=0,"No Aplica",IF(AP178/P178&gt;=100%,100%,AC178/P178))</f>
        <v>0</v>
      </c>
      <c r="AR178" s="78" t="str">
        <f t="shared" si="106"/>
        <v>Avance insuficiente</v>
      </c>
      <c r="AS178" s="79" t="s">
        <v>1916</v>
      </c>
      <c r="AT178" s="187" t="s">
        <v>1917</v>
      </c>
      <c r="AU178" s="79" t="s">
        <v>91</v>
      </c>
      <c r="AV178" s="80" t="s">
        <v>100</v>
      </c>
      <c r="AW178" s="330">
        <v>29559942</v>
      </c>
      <c r="AX178" s="330">
        <v>14779971</v>
      </c>
      <c r="AY178" s="403">
        <v>412724043</v>
      </c>
      <c r="AZ178" s="404">
        <v>392606010</v>
      </c>
      <c r="BA178" s="405">
        <v>151976414</v>
      </c>
      <c r="BC178" s="689">
        <v>1</v>
      </c>
      <c r="BD178" s="833" t="str">
        <f t="shared" si="89"/>
        <v>No Aplica</v>
      </c>
      <c r="BE178" s="604" t="str">
        <f t="shared" si="90"/>
        <v>No reporta avance en el periodo</v>
      </c>
      <c r="BF178" s="145" t="s">
        <v>2453</v>
      </c>
      <c r="BG178" s="145" t="s">
        <v>1918</v>
      </c>
      <c r="BH178" s="145" t="s">
        <v>91</v>
      </c>
      <c r="BI178" s="834" t="str">
        <f>IF(AV178="Terminado","Terminado",IF(BC178&gt;=G178,"Terminado","En Gestión"))</f>
        <v>Terminado</v>
      </c>
      <c r="BJ178" s="877">
        <v>22169956.5</v>
      </c>
      <c r="BK178" s="878">
        <v>22169956.5</v>
      </c>
      <c r="BL178" s="879"/>
      <c r="BM178" s="879"/>
      <c r="BN178" s="880"/>
      <c r="BP178" s="98"/>
      <c r="BQ178" s="240"/>
      <c r="BR178" s="241"/>
      <c r="BS178" s="243"/>
      <c r="BT178" s="243"/>
      <c r="BU178" s="243"/>
      <c r="BV178" s="80"/>
      <c r="BW178" s="81"/>
      <c r="BX178" s="81"/>
      <c r="BY178" s="81"/>
      <c r="BZ178" s="81"/>
      <c r="CA178" s="81"/>
    </row>
    <row r="179" spans="2:79" ht="50.25" customHeight="1">
      <c r="B179" s="102" t="s">
        <v>1920</v>
      </c>
      <c r="C179" s="233" t="s">
        <v>1921</v>
      </c>
      <c r="D179" s="67" t="s">
        <v>81</v>
      </c>
      <c r="E179" s="67" t="s">
        <v>1922</v>
      </c>
      <c r="F179" s="67" t="s">
        <v>290</v>
      </c>
      <c r="G179" s="235">
        <v>1</v>
      </c>
      <c r="H179" s="487" t="s">
        <v>1923</v>
      </c>
      <c r="I179" s="496" t="s">
        <v>85</v>
      </c>
      <c r="J179" s="496" t="s">
        <v>86</v>
      </c>
      <c r="K179" s="40" t="s">
        <v>1924</v>
      </c>
      <c r="L179" s="40" t="s">
        <v>1925</v>
      </c>
      <c r="M179" s="103" t="s">
        <v>1926</v>
      </c>
      <c r="N179" s="237" t="s">
        <v>156</v>
      </c>
      <c r="O179" s="235">
        <v>0.25</v>
      </c>
      <c r="P179" s="235">
        <v>0.48</v>
      </c>
      <c r="Q179" s="235">
        <v>0.72</v>
      </c>
      <c r="R179" s="235">
        <v>1</v>
      </c>
      <c r="S179" s="236" t="s">
        <v>108</v>
      </c>
      <c r="T179" s="239">
        <v>1587188750.5599999</v>
      </c>
      <c r="U179" s="337" t="s">
        <v>1927</v>
      </c>
      <c r="V179" s="308" t="s">
        <v>2454</v>
      </c>
      <c r="W179" s="341">
        <v>110501910491</v>
      </c>
      <c r="X179" s="236" t="s">
        <v>138</v>
      </c>
      <c r="Y179" s="236" t="s">
        <v>91</v>
      </c>
      <c r="Z179" s="236" t="s">
        <v>139</v>
      </c>
      <c r="AA179" s="40" t="s">
        <v>91</v>
      </c>
      <c r="AC179" s="112">
        <v>0.23400000000000001</v>
      </c>
      <c r="AD179" s="240">
        <f t="shared" ref="AD179:AD209" si="107">+IF(O179=0,"No Aplica",IF(AC179/O179&gt;=100%,100%,AC179/O179))</f>
        <v>0.93600000000000005</v>
      </c>
      <c r="AE179" s="241" t="str">
        <f t="shared" si="103"/>
        <v>Avance suficiente</v>
      </c>
      <c r="AF179" s="145" t="s">
        <v>1929</v>
      </c>
      <c r="AG179" s="145" t="s">
        <v>1930</v>
      </c>
      <c r="AH179" s="242" t="s">
        <v>1931</v>
      </c>
      <c r="AI179" s="80" t="str">
        <f t="shared" ref="AI179:AI205" si="108">IF(AC179&lt;1%,"Sin iniciar",IF(AC179&gt;=G179,"Terminado","En gestión"))</f>
        <v>En gestión</v>
      </c>
      <c r="AJ179" s="289">
        <v>1587188751</v>
      </c>
      <c r="AK179" s="149">
        <v>396797187.75</v>
      </c>
      <c r="AL179" s="352">
        <v>110501910491</v>
      </c>
      <c r="AM179" s="352">
        <v>73624285145.979996</v>
      </c>
      <c r="AN179" s="352">
        <v>16888530537.639999</v>
      </c>
      <c r="AP179" s="191">
        <v>0.623</v>
      </c>
      <c r="AQ179" s="77">
        <f>+IF(P179=0,"No Aplica",IF(AP179/P179&gt;=100%,100%,AC179/P179))</f>
        <v>1</v>
      </c>
      <c r="AR179" s="78" t="str">
        <f>IF(ISTEXT(AQ179),"No reporta avance en el periodo",IF(AQ179&lt;=69%,"Avance insuficiente",IF(AQ179&gt;95%,"Avance satisfactorio",IF(AQ179&gt;70%,"Avance suficiente",IF(AQ179&lt;94%,"Avance suficiente",0)))))</f>
        <v>Avance satisfactorio</v>
      </c>
      <c r="AS179" s="79" t="s">
        <v>1932</v>
      </c>
      <c r="AT179" s="79" t="s">
        <v>1933</v>
      </c>
      <c r="AU179" s="79" t="s">
        <v>91</v>
      </c>
      <c r="AV179" s="80" t="s">
        <v>98</v>
      </c>
      <c r="AW179" s="426">
        <v>1587188751</v>
      </c>
      <c r="AX179" s="426">
        <f>+AW179/2</f>
        <v>793594375.5</v>
      </c>
      <c r="AY179" s="403">
        <v>110501910491</v>
      </c>
      <c r="AZ179" s="404">
        <v>88700477835</v>
      </c>
      <c r="BA179" s="405">
        <v>41850423404</v>
      </c>
      <c r="BC179" s="784">
        <v>0.89139999999999997</v>
      </c>
      <c r="BD179" s="833">
        <f t="shared" si="89"/>
        <v>1</v>
      </c>
      <c r="BE179" s="604" t="str">
        <f t="shared" si="90"/>
        <v>Avance satisfactorio</v>
      </c>
      <c r="BF179" s="145" t="s">
        <v>1934</v>
      </c>
      <c r="BG179" s="380" t="s">
        <v>1935</v>
      </c>
      <c r="BH179" s="145" t="s">
        <v>91</v>
      </c>
      <c r="BI179" s="834" t="str">
        <f t="shared" si="86"/>
        <v>En gestión</v>
      </c>
      <c r="BJ179" s="881">
        <v>1587188751</v>
      </c>
      <c r="BK179" s="376">
        <v>1190391563</v>
      </c>
      <c r="BL179" s="848"/>
      <c r="BM179" s="848"/>
      <c r="BN179" s="242"/>
      <c r="BP179" s="98"/>
      <c r="BQ179" s="240">
        <f t="shared" ref="BQ179:BQ209" si="109">+IF(BC179=0,"No Aplica",IF(AC179/Q179&gt;=100%,100%,AC179/Q179))</f>
        <v>0.32500000000000001</v>
      </c>
      <c r="BR179" s="241" t="str">
        <f t="shared" si="91"/>
        <v>Avance insuficiente</v>
      </c>
      <c r="BS179" s="243"/>
      <c r="BT179" s="243"/>
      <c r="BU179" s="243"/>
      <c r="BV179" s="80" t="str">
        <f t="shared" ref="BV179:BV209" si="110">IF(BC179&lt;1%,"Sin iniciar",IF(BC179&gt;=G179,"Terminado","En gestión"))</f>
        <v>En gestión</v>
      </c>
      <c r="BW179" s="81"/>
      <c r="BX179" s="81"/>
      <c r="BY179" s="81"/>
      <c r="BZ179" s="81"/>
      <c r="CA179" s="81"/>
    </row>
    <row r="180" spans="2:79" ht="50.25" customHeight="1">
      <c r="B180" s="102" t="s">
        <v>1920</v>
      </c>
      <c r="C180" s="233" t="s">
        <v>1937</v>
      </c>
      <c r="D180" s="67" t="s">
        <v>81</v>
      </c>
      <c r="E180" s="67" t="s">
        <v>1922</v>
      </c>
      <c r="F180" s="67" t="s">
        <v>290</v>
      </c>
      <c r="G180" s="235">
        <v>1</v>
      </c>
      <c r="H180" s="488" t="s">
        <v>1938</v>
      </c>
      <c r="I180" s="497" t="s">
        <v>85</v>
      </c>
      <c r="J180" s="497" t="s">
        <v>86</v>
      </c>
      <c r="K180" s="40" t="s">
        <v>1939</v>
      </c>
      <c r="L180" s="40" t="s">
        <v>1940</v>
      </c>
      <c r="M180" s="103">
        <v>45689</v>
      </c>
      <c r="N180" s="237" t="s">
        <v>156</v>
      </c>
      <c r="O180" s="235">
        <v>0.25</v>
      </c>
      <c r="P180" s="235">
        <v>0.33</v>
      </c>
      <c r="Q180" s="235">
        <v>0.47</v>
      </c>
      <c r="R180" s="235">
        <v>1</v>
      </c>
      <c r="S180" s="236" t="s">
        <v>108</v>
      </c>
      <c r="T180" s="239">
        <v>177383071.22</v>
      </c>
      <c r="U180" s="337" t="s">
        <v>1927</v>
      </c>
      <c r="V180" s="308" t="s">
        <v>2455</v>
      </c>
      <c r="W180" s="341">
        <v>4446678160</v>
      </c>
      <c r="X180" s="236" t="s">
        <v>138</v>
      </c>
      <c r="Y180" s="236" t="s">
        <v>91</v>
      </c>
      <c r="Z180" s="236" t="s">
        <v>139</v>
      </c>
      <c r="AA180" s="40" t="s">
        <v>91</v>
      </c>
      <c r="AC180" s="112">
        <v>0.15</v>
      </c>
      <c r="AD180" s="240">
        <f t="shared" si="107"/>
        <v>0.6</v>
      </c>
      <c r="AE180" s="241" t="str">
        <f t="shared" ref="AE180:AE181" si="111">IF(ISTEXT(AD180),"No reporta avance en el periodo",IF(AD180&lt;=69%,"Avance insuficiente",IF(AD180&gt;95%,"Avance satisfactorio",IF(AD180&gt;70%,"Avance suficiente",IF(AD180&lt;94%,"Avance suficiente",0)))))</f>
        <v>Avance insuficiente</v>
      </c>
      <c r="AF180" s="145" t="s">
        <v>1941</v>
      </c>
      <c r="AG180" s="145" t="s">
        <v>1942</v>
      </c>
      <c r="AH180" s="242" t="s">
        <v>1943</v>
      </c>
      <c r="AI180" s="80" t="str">
        <f t="shared" si="108"/>
        <v>En gestión</v>
      </c>
      <c r="AJ180" s="290">
        <v>177383071</v>
      </c>
      <c r="AK180" s="149">
        <v>44345767.75</v>
      </c>
      <c r="AL180" s="352">
        <v>4446678160</v>
      </c>
      <c r="AM180" s="352">
        <v>3353768061.0500002</v>
      </c>
      <c r="AN180" s="352">
        <v>377614150.25</v>
      </c>
      <c r="AP180" s="98">
        <v>0.33</v>
      </c>
      <c r="AQ180" s="77">
        <f>+IF(P180=0,"No Aplica",IF(AP180/P180&gt;=100%,100%,AC180/P180))</f>
        <v>1</v>
      </c>
      <c r="AR180" s="78" t="str">
        <f t="shared" ref="AR180:AR181" si="112">IF(ISTEXT(AQ180),"No reporta avance en el periodo",IF(AQ180&lt;=69%,"Avance insuficiente",IF(AQ180&gt;95%,"Avance satisfactorio",IF(AQ180&gt;70%,"Avance suficiente",IF(AQ180&lt;94%,"Avance suficiente",0)))))</f>
        <v>Avance satisfactorio</v>
      </c>
      <c r="AS180" s="189" t="s">
        <v>1944</v>
      </c>
      <c r="AT180" s="79" t="s">
        <v>1945</v>
      </c>
      <c r="AU180" s="79" t="s">
        <v>91</v>
      </c>
      <c r="AV180" s="80" t="s">
        <v>98</v>
      </c>
      <c r="AW180" s="427">
        <v>177383071</v>
      </c>
      <c r="AX180" s="426">
        <f>+AW180/2</f>
        <v>88691535.5</v>
      </c>
      <c r="AY180" s="403">
        <v>4446678160</v>
      </c>
      <c r="AZ180" s="404">
        <v>3750069864</v>
      </c>
      <c r="BA180" s="405">
        <v>1410299537</v>
      </c>
      <c r="BC180" s="512">
        <v>0.92589999999999995</v>
      </c>
      <c r="BD180" s="833">
        <f t="shared" si="89"/>
        <v>1</v>
      </c>
      <c r="BE180" s="604" t="str">
        <f t="shared" si="90"/>
        <v>Avance satisfactorio</v>
      </c>
      <c r="BF180" s="145" t="s">
        <v>1946</v>
      </c>
      <c r="BG180" s="380" t="s">
        <v>1947</v>
      </c>
      <c r="BH180" s="145" t="s">
        <v>91</v>
      </c>
      <c r="BI180" s="834" t="str">
        <f t="shared" si="86"/>
        <v>En gestión</v>
      </c>
      <c r="BJ180" s="852">
        <v>177383071</v>
      </c>
      <c r="BK180" s="264">
        <v>133037303</v>
      </c>
      <c r="BL180" s="848"/>
      <c r="BM180" s="848"/>
      <c r="BN180" s="242"/>
      <c r="BP180" s="98"/>
      <c r="BQ180" s="240">
        <f t="shared" si="109"/>
        <v>0.31914893617021278</v>
      </c>
      <c r="BR180" s="241" t="str">
        <f t="shared" si="91"/>
        <v>Avance insuficiente</v>
      </c>
      <c r="BS180" s="243"/>
      <c r="BT180" s="243"/>
      <c r="BU180" s="243"/>
      <c r="BV180" s="80" t="str">
        <f t="shared" si="110"/>
        <v>En gestión</v>
      </c>
      <c r="BW180" s="81"/>
      <c r="BX180" s="81"/>
      <c r="BY180" s="81"/>
      <c r="BZ180" s="81"/>
      <c r="CA180" s="81"/>
    </row>
    <row r="181" spans="2:79" ht="50.25" customHeight="1">
      <c r="B181" s="102" t="s">
        <v>1920</v>
      </c>
      <c r="C181" s="233" t="s">
        <v>1950</v>
      </c>
      <c r="D181" s="67" t="s">
        <v>81</v>
      </c>
      <c r="E181" s="67" t="s">
        <v>1922</v>
      </c>
      <c r="F181" s="67" t="s">
        <v>290</v>
      </c>
      <c r="G181" s="882">
        <v>116</v>
      </c>
      <c r="H181" s="488" t="s">
        <v>1951</v>
      </c>
      <c r="I181" s="497" t="s">
        <v>85</v>
      </c>
      <c r="J181" s="497" t="s">
        <v>153</v>
      </c>
      <c r="K181" s="40" t="s">
        <v>1952</v>
      </c>
      <c r="L181" s="103" t="s">
        <v>1953</v>
      </c>
      <c r="M181" s="103">
        <v>45689</v>
      </c>
      <c r="N181" s="237" t="s">
        <v>156</v>
      </c>
      <c r="O181" s="291">
        <v>26</v>
      </c>
      <c r="P181" s="291">
        <v>59</v>
      </c>
      <c r="Q181" s="291">
        <v>94</v>
      </c>
      <c r="R181" s="291">
        <v>116</v>
      </c>
      <c r="S181" s="236" t="s">
        <v>108</v>
      </c>
      <c r="T181" s="239">
        <v>209883502.73000002</v>
      </c>
      <c r="U181" s="337" t="s">
        <v>1927</v>
      </c>
      <c r="V181" s="310" t="s">
        <v>2456</v>
      </c>
      <c r="W181" s="341">
        <v>1713018332</v>
      </c>
      <c r="X181" s="236" t="s">
        <v>138</v>
      </c>
      <c r="Y181" s="236" t="s">
        <v>91</v>
      </c>
      <c r="Z181" s="236" t="s">
        <v>139</v>
      </c>
      <c r="AA181" s="40" t="s">
        <v>91</v>
      </c>
      <c r="AC181" s="113">
        <v>19</v>
      </c>
      <c r="AD181" s="240">
        <f t="shared" si="107"/>
        <v>0.73076923076923073</v>
      </c>
      <c r="AE181" s="241" t="str">
        <f t="shared" si="111"/>
        <v>Avance suficiente</v>
      </c>
      <c r="AF181" s="145" t="s">
        <v>1954</v>
      </c>
      <c r="AG181" s="145" t="s">
        <v>1955</v>
      </c>
      <c r="AH181" s="242" t="s">
        <v>1956</v>
      </c>
      <c r="AI181" s="80" t="str">
        <f t="shared" si="108"/>
        <v>En gestión</v>
      </c>
      <c r="AJ181" s="290">
        <v>209883503</v>
      </c>
      <c r="AK181" s="149">
        <v>52470875.75</v>
      </c>
      <c r="AL181" s="352">
        <v>1713018332</v>
      </c>
      <c r="AM181" s="352">
        <v>1173403806</v>
      </c>
      <c r="AN181" s="352">
        <v>120305158.90000001</v>
      </c>
      <c r="AP181" s="99">
        <v>55</v>
      </c>
      <c r="AQ181" s="77">
        <f>+IF(P181=0,"No Aplica",IF(AP181/P181&gt;=100%,100%,AP181/P181))</f>
        <v>0.93220338983050843</v>
      </c>
      <c r="AR181" s="78" t="str">
        <f t="shared" si="112"/>
        <v>Avance suficiente</v>
      </c>
      <c r="AS181" s="79" t="s">
        <v>1957</v>
      </c>
      <c r="AT181" s="79" t="s">
        <v>1958</v>
      </c>
      <c r="AU181" s="79" t="s">
        <v>1959</v>
      </c>
      <c r="AV181" s="80" t="s">
        <v>98</v>
      </c>
      <c r="AW181" s="427">
        <v>209883503</v>
      </c>
      <c r="AX181" s="426">
        <f>+AW181/2</f>
        <v>104941751.5</v>
      </c>
      <c r="AY181" s="403">
        <v>1713018332</v>
      </c>
      <c r="AZ181" s="404">
        <v>1295333985</v>
      </c>
      <c r="BA181" s="405">
        <v>479022136</v>
      </c>
      <c r="BC181" s="513">
        <v>107</v>
      </c>
      <c r="BD181" s="833">
        <f t="shared" si="89"/>
        <v>1</v>
      </c>
      <c r="BE181" s="604" t="str">
        <f t="shared" si="90"/>
        <v>Avance satisfactorio</v>
      </c>
      <c r="BF181" s="145" t="s">
        <v>1960</v>
      </c>
      <c r="BG181" s="380" t="s">
        <v>1961</v>
      </c>
      <c r="BH181" s="145" t="s">
        <v>91</v>
      </c>
      <c r="BI181" s="834" t="str">
        <f t="shared" si="86"/>
        <v>En gestión</v>
      </c>
      <c r="BJ181" s="852">
        <v>209883503</v>
      </c>
      <c r="BK181" s="264">
        <v>157412627</v>
      </c>
      <c r="BL181" s="848"/>
      <c r="BM181" s="848"/>
      <c r="BN181" s="242"/>
      <c r="BP181" s="98"/>
      <c r="BQ181" s="240">
        <f t="shared" si="109"/>
        <v>0.20212765957446807</v>
      </c>
      <c r="BR181" s="241" t="str">
        <f t="shared" si="91"/>
        <v>Avance insuficiente</v>
      </c>
      <c r="BS181" s="243"/>
      <c r="BT181" s="243"/>
      <c r="BU181" s="243"/>
      <c r="BV181" s="80" t="str">
        <f t="shared" si="110"/>
        <v>En gestión</v>
      </c>
      <c r="BW181" s="81"/>
      <c r="BX181" s="81"/>
      <c r="BY181" s="81"/>
      <c r="BZ181" s="81"/>
      <c r="CA181" s="81"/>
    </row>
    <row r="182" spans="2:79" ht="50.25" customHeight="1">
      <c r="B182" s="336" t="s">
        <v>1920</v>
      </c>
      <c r="C182" s="401" t="s">
        <v>1964</v>
      </c>
      <c r="D182" s="391" t="s">
        <v>2316</v>
      </c>
      <c r="E182" s="391" t="s">
        <v>1965</v>
      </c>
      <c r="F182" s="391" t="s">
        <v>290</v>
      </c>
      <c r="G182" s="248">
        <v>2</v>
      </c>
      <c r="H182" s="490" t="s">
        <v>1966</v>
      </c>
      <c r="I182" s="503" t="s">
        <v>85</v>
      </c>
      <c r="J182" s="503" t="s">
        <v>153</v>
      </c>
      <c r="K182" s="395" t="s">
        <v>1967</v>
      </c>
      <c r="L182" s="395" t="s">
        <v>1968</v>
      </c>
      <c r="M182" s="394">
        <v>45748</v>
      </c>
      <c r="N182" s="249" t="s">
        <v>156</v>
      </c>
      <c r="O182" s="248">
        <v>0</v>
      </c>
      <c r="P182" s="248">
        <v>1</v>
      </c>
      <c r="Q182" s="248">
        <v>0</v>
      </c>
      <c r="R182" s="248">
        <v>2</v>
      </c>
      <c r="S182" s="236" t="s">
        <v>108</v>
      </c>
      <c r="T182" s="239">
        <v>48281475</v>
      </c>
      <c r="U182" s="337" t="s">
        <v>1768</v>
      </c>
      <c r="V182" s="308" t="s">
        <v>1928</v>
      </c>
      <c r="W182" s="341">
        <v>650000000</v>
      </c>
      <c r="X182" s="236" t="s">
        <v>138</v>
      </c>
      <c r="Y182" s="236" t="s">
        <v>91</v>
      </c>
      <c r="Z182" s="236" t="s">
        <v>139</v>
      </c>
      <c r="AA182" s="40" t="s">
        <v>94</v>
      </c>
      <c r="AC182" s="113"/>
      <c r="AD182" s="240" t="str">
        <f t="shared" si="107"/>
        <v>No Aplica</v>
      </c>
      <c r="AE182" s="241" t="str">
        <f>IF(ISTEXT(AD182),"No reporta avance en el periodo",IF(AD182&lt;=69%,"Avance insuficiente",IF(AD182&gt;95%,"Avance satisfactorio",IF(AD182&gt;70%,"Avance suficiente",IF(AD182&lt;94%,"Avance suficiente",0)))))</f>
        <v>No reporta avance en el periodo</v>
      </c>
      <c r="AF182" s="378" t="s">
        <v>315</v>
      </c>
      <c r="AG182" s="292" t="s">
        <v>91</v>
      </c>
      <c r="AH182" s="292" t="s">
        <v>91</v>
      </c>
      <c r="AI182" s="80" t="str">
        <f t="shared" si="108"/>
        <v>Sin iniciar</v>
      </c>
      <c r="AJ182" s="293">
        <v>0</v>
      </c>
      <c r="AK182" s="293">
        <v>0</v>
      </c>
      <c r="AL182" s="353">
        <v>650000000</v>
      </c>
      <c r="AM182" s="353">
        <v>648461802</v>
      </c>
      <c r="AN182" s="353">
        <v>11527027</v>
      </c>
      <c r="AP182" s="232">
        <v>1</v>
      </c>
      <c r="AQ182" s="77">
        <f t="shared" ref="AQ182:AQ193" si="113">+IF(P182=0,"No Aplica",IF(AP182/P182&gt;=100%,100%,AP182/P182))</f>
        <v>1</v>
      </c>
      <c r="AR182" s="78" t="str">
        <f>IF(ISTEXT(AQ182),"No reporta avance en el periodo",IF(AQ182&lt;=69%,"Avance insuficiente",IF(AQ182&gt;95%,"Avance satisfactorio",IF(AQ182&gt;70%,"Avance suficiente",IF(AQ182&lt;94%,"Avance suficiente",0)))))</f>
        <v>Avance satisfactorio</v>
      </c>
      <c r="AS182" s="197" t="s">
        <v>1969</v>
      </c>
      <c r="AT182" s="198" t="s">
        <v>1970</v>
      </c>
      <c r="AU182" s="79" t="s">
        <v>91</v>
      </c>
      <c r="AV182" s="80" t="s">
        <v>98</v>
      </c>
      <c r="AW182" s="315">
        <v>48281475</v>
      </c>
      <c r="AX182" s="316">
        <v>24140737</v>
      </c>
      <c r="AY182" s="403">
        <v>650000000</v>
      </c>
      <c r="AZ182" s="404">
        <v>648159302</v>
      </c>
      <c r="BA182" s="405">
        <v>198729322</v>
      </c>
      <c r="BC182" s="144">
        <v>0</v>
      </c>
      <c r="BD182" s="833" t="str">
        <f t="shared" si="89"/>
        <v>No Aplica</v>
      </c>
      <c r="BE182" s="604" t="str">
        <f t="shared" si="90"/>
        <v>No reporta avance en el periodo</v>
      </c>
      <c r="BF182" s="145" t="s">
        <v>1971</v>
      </c>
      <c r="BG182" s="145" t="s">
        <v>91</v>
      </c>
      <c r="BH182" s="145" t="s">
        <v>91</v>
      </c>
      <c r="BI182" s="834" t="s">
        <v>98</v>
      </c>
      <c r="BJ182" s="883">
        <v>48281475</v>
      </c>
      <c r="BK182" s="884">
        <v>36211106</v>
      </c>
      <c r="BL182" s="212"/>
      <c r="BM182" s="212"/>
      <c r="BN182" s="254"/>
      <c r="BP182" s="98"/>
      <c r="BQ182" s="240" t="str">
        <f t="shared" si="109"/>
        <v>No Aplica</v>
      </c>
      <c r="BR182" s="241" t="str">
        <f t="shared" si="91"/>
        <v>No reporta avance en el periodo</v>
      </c>
      <c r="BS182" s="243"/>
      <c r="BT182" s="243"/>
      <c r="BU182" s="243"/>
      <c r="BV182" s="80" t="str">
        <f t="shared" si="110"/>
        <v>Sin iniciar</v>
      </c>
      <c r="BW182" s="81"/>
      <c r="BX182" s="81"/>
      <c r="BY182" s="81"/>
      <c r="BZ182" s="81"/>
      <c r="CA182" s="81"/>
    </row>
    <row r="183" spans="2:79" ht="50.25" customHeight="1">
      <c r="B183" s="336" t="s">
        <v>1920</v>
      </c>
      <c r="C183" s="233" t="s">
        <v>1974</v>
      </c>
      <c r="D183" s="391" t="s">
        <v>2316</v>
      </c>
      <c r="E183" s="391" t="s">
        <v>1965</v>
      </c>
      <c r="F183" s="391" t="s">
        <v>290</v>
      </c>
      <c r="G183" s="235">
        <v>1</v>
      </c>
      <c r="H183" s="490" t="s">
        <v>1975</v>
      </c>
      <c r="I183" s="503" t="s">
        <v>85</v>
      </c>
      <c r="J183" s="503" t="s">
        <v>86</v>
      </c>
      <c r="K183" s="395" t="s">
        <v>1976</v>
      </c>
      <c r="L183" s="395" t="s">
        <v>1977</v>
      </c>
      <c r="M183" s="394">
        <v>45748</v>
      </c>
      <c r="N183" s="249" t="s">
        <v>156</v>
      </c>
      <c r="O183" s="235">
        <v>0</v>
      </c>
      <c r="P183" s="235">
        <v>0.5</v>
      </c>
      <c r="Q183" s="235">
        <v>0.75</v>
      </c>
      <c r="R183" s="235">
        <v>1</v>
      </c>
      <c r="S183" s="236" t="s">
        <v>108</v>
      </c>
      <c r="T183" s="239">
        <v>34005906</v>
      </c>
      <c r="U183" s="338" t="s">
        <v>1369</v>
      </c>
      <c r="V183" s="308" t="s">
        <v>1385</v>
      </c>
      <c r="W183" s="341">
        <v>115753500</v>
      </c>
      <c r="X183" s="236" t="s">
        <v>138</v>
      </c>
      <c r="Y183" s="236" t="s">
        <v>91</v>
      </c>
      <c r="Z183" s="236" t="s">
        <v>139</v>
      </c>
      <c r="AA183" s="40" t="s">
        <v>94</v>
      </c>
      <c r="AC183" s="112"/>
      <c r="AD183" s="240" t="str">
        <f t="shared" si="107"/>
        <v>No Aplica</v>
      </c>
      <c r="AE183" s="241" t="str">
        <f t="shared" ref="AE183:AE193" si="114">IF(ISTEXT(AD183),"No reporta avance en el periodo",IF(AD183&lt;=69%,"Avance insuficiente",IF(AD183&gt;95%,"Avance satisfactorio",IF(AD183&gt;70%,"Avance suficiente",IF(AD183&lt;94%,"Avance suficiente",0)))))</f>
        <v>No reporta avance en el periodo</v>
      </c>
      <c r="AF183" s="378" t="s">
        <v>315</v>
      </c>
      <c r="AG183" s="292" t="s">
        <v>91</v>
      </c>
      <c r="AH183" s="292" t="s">
        <v>91</v>
      </c>
      <c r="AI183" s="80" t="str">
        <f t="shared" si="108"/>
        <v>Sin iniciar</v>
      </c>
      <c r="AJ183" s="293">
        <v>0</v>
      </c>
      <c r="AK183" s="293">
        <v>0</v>
      </c>
      <c r="AL183" s="353">
        <v>115753500</v>
      </c>
      <c r="AM183" s="353">
        <v>115753500</v>
      </c>
      <c r="AN183" s="353">
        <v>3652460</v>
      </c>
      <c r="AP183" s="208">
        <v>0.5</v>
      </c>
      <c r="AQ183" s="77">
        <f t="shared" si="113"/>
        <v>1</v>
      </c>
      <c r="AR183" s="78" t="str">
        <f t="shared" ref="AR183:AR193" si="115">IF(ISTEXT(AQ183),"No reporta avance en el periodo",IF(AQ183&lt;=69%,"Avance insuficiente",IF(AQ183&gt;95%,"Avance satisfactorio",IF(AQ183&gt;70%,"Avance suficiente",IF(AQ183&lt;94%,"Avance suficiente",0)))))</f>
        <v>Avance satisfactorio</v>
      </c>
      <c r="AS183" s="197" t="s">
        <v>1978</v>
      </c>
      <c r="AT183" s="198" t="s">
        <v>1979</v>
      </c>
      <c r="AU183" s="79" t="s">
        <v>91</v>
      </c>
      <c r="AV183" s="80" t="s">
        <v>98</v>
      </c>
      <c r="AW183" s="317">
        <v>34005906</v>
      </c>
      <c r="AX183" s="318">
        <v>6801181</v>
      </c>
      <c r="AY183" s="403">
        <v>115753500</v>
      </c>
      <c r="AZ183" s="404">
        <v>115753500</v>
      </c>
      <c r="BA183" s="405">
        <v>39727260</v>
      </c>
      <c r="BC183" s="144">
        <v>0.75</v>
      </c>
      <c r="BD183" s="833">
        <f t="shared" si="89"/>
        <v>1</v>
      </c>
      <c r="BE183" s="604" t="str">
        <f t="shared" si="90"/>
        <v>Avance satisfactorio</v>
      </c>
      <c r="BF183" s="145" t="s">
        <v>1980</v>
      </c>
      <c r="BG183" s="145" t="s">
        <v>1981</v>
      </c>
      <c r="BH183" s="145" t="s">
        <v>91</v>
      </c>
      <c r="BI183" s="834" t="str">
        <f t="shared" si="86"/>
        <v>En gestión</v>
      </c>
      <c r="BJ183" s="885">
        <v>34005906</v>
      </c>
      <c r="BK183" s="886">
        <v>25504429</v>
      </c>
      <c r="BL183" s="212"/>
      <c r="BM183" s="212"/>
      <c r="BN183" s="254"/>
      <c r="BP183" s="98"/>
      <c r="BQ183" s="240">
        <f t="shared" si="109"/>
        <v>0</v>
      </c>
      <c r="BR183" s="241" t="str">
        <f t="shared" si="91"/>
        <v>Avance insuficiente</v>
      </c>
      <c r="BS183" s="243"/>
      <c r="BT183" s="243"/>
      <c r="BU183" s="243"/>
      <c r="BV183" s="80" t="str">
        <f t="shared" si="110"/>
        <v>En gestión</v>
      </c>
      <c r="BW183" s="81"/>
      <c r="BX183" s="81"/>
      <c r="BY183" s="81"/>
      <c r="BZ183" s="81"/>
      <c r="CA183" s="81"/>
    </row>
    <row r="184" spans="2:79" ht="50.25" customHeight="1">
      <c r="B184" s="336" t="s">
        <v>1920</v>
      </c>
      <c r="C184" s="233" t="s">
        <v>1984</v>
      </c>
      <c r="D184" s="391" t="s">
        <v>2316</v>
      </c>
      <c r="E184" s="391" t="s">
        <v>1965</v>
      </c>
      <c r="F184" s="391" t="s">
        <v>1985</v>
      </c>
      <c r="G184" s="235">
        <v>1</v>
      </c>
      <c r="H184" s="490" t="s">
        <v>1986</v>
      </c>
      <c r="I184" s="503" t="s">
        <v>85</v>
      </c>
      <c r="J184" s="503" t="s">
        <v>86</v>
      </c>
      <c r="K184" s="395" t="s">
        <v>1987</v>
      </c>
      <c r="L184" s="395" t="s">
        <v>1988</v>
      </c>
      <c r="M184" s="394" t="s">
        <v>1989</v>
      </c>
      <c r="N184" s="249" t="s">
        <v>156</v>
      </c>
      <c r="O184" s="235">
        <v>0.2</v>
      </c>
      <c r="P184" s="235">
        <v>0.4</v>
      </c>
      <c r="Q184" s="235">
        <v>0.7</v>
      </c>
      <c r="R184" s="235">
        <v>1</v>
      </c>
      <c r="S184" s="236" t="s">
        <v>108</v>
      </c>
      <c r="T184" s="239">
        <v>34005906</v>
      </c>
      <c r="U184" s="338" t="s">
        <v>1369</v>
      </c>
      <c r="V184" s="308" t="s">
        <v>1385</v>
      </c>
      <c r="W184" s="341">
        <v>115753500</v>
      </c>
      <c r="X184" s="236" t="s">
        <v>138</v>
      </c>
      <c r="Y184" s="236" t="s">
        <v>91</v>
      </c>
      <c r="Z184" s="236" t="s">
        <v>139</v>
      </c>
      <c r="AA184" s="40" t="s">
        <v>94</v>
      </c>
      <c r="AC184" s="112">
        <v>0.2</v>
      </c>
      <c r="AD184" s="240">
        <f t="shared" si="107"/>
        <v>1</v>
      </c>
      <c r="AE184" s="241" t="str">
        <f t="shared" si="114"/>
        <v>Avance satisfactorio</v>
      </c>
      <c r="AF184" s="145" t="s">
        <v>1990</v>
      </c>
      <c r="AG184" s="145" t="s">
        <v>1991</v>
      </c>
      <c r="AH184" s="242" t="s">
        <v>91</v>
      </c>
      <c r="AI184" s="80" t="s">
        <v>98</v>
      </c>
      <c r="AJ184" s="150">
        <v>34005906</v>
      </c>
      <c r="AK184" s="150">
        <v>6801181.0199999996</v>
      </c>
      <c r="AL184" s="354">
        <v>115753500</v>
      </c>
      <c r="AM184" s="354">
        <v>115753500</v>
      </c>
      <c r="AN184" s="354">
        <v>3652460</v>
      </c>
      <c r="AP184" s="208">
        <v>0.5</v>
      </c>
      <c r="AQ184" s="77">
        <f t="shared" si="113"/>
        <v>1</v>
      </c>
      <c r="AR184" s="78" t="str">
        <f t="shared" si="115"/>
        <v>Avance satisfactorio</v>
      </c>
      <c r="AS184" s="197" t="s">
        <v>1992</v>
      </c>
      <c r="AT184" s="198" t="s">
        <v>1993</v>
      </c>
      <c r="AU184" s="79" t="s">
        <v>91</v>
      </c>
      <c r="AV184" s="80" t="s">
        <v>98</v>
      </c>
      <c r="AW184" s="319">
        <v>34005906</v>
      </c>
      <c r="AX184" s="320">
        <v>6801181</v>
      </c>
      <c r="AY184" s="403">
        <v>115753500</v>
      </c>
      <c r="AZ184" s="404">
        <v>115753500</v>
      </c>
      <c r="BA184" s="405">
        <v>39727260</v>
      </c>
      <c r="BC184" s="144">
        <v>0.7</v>
      </c>
      <c r="BD184" s="833">
        <f t="shared" si="89"/>
        <v>1</v>
      </c>
      <c r="BE184" s="604" t="str">
        <f t="shared" si="90"/>
        <v>Avance satisfactorio</v>
      </c>
      <c r="BF184" s="145" t="s">
        <v>1994</v>
      </c>
      <c r="BG184" s="145" t="s">
        <v>1995</v>
      </c>
      <c r="BH184" s="145" t="s">
        <v>91</v>
      </c>
      <c r="BI184" s="834" t="str">
        <f t="shared" si="86"/>
        <v>En gestión</v>
      </c>
      <c r="BJ184" s="885">
        <v>34005906</v>
      </c>
      <c r="BK184" s="886">
        <v>25504429</v>
      </c>
      <c r="BL184" s="212"/>
      <c r="BM184" s="212"/>
      <c r="BN184" s="254"/>
      <c r="BP184" s="98"/>
      <c r="BQ184" s="240">
        <f t="shared" si="109"/>
        <v>0.28571428571428575</v>
      </c>
      <c r="BR184" s="241" t="str">
        <f t="shared" si="91"/>
        <v>Avance insuficiente</v>
      </c>
      <c r="BS184" s="243"/>
      <c r="BT184" s="243"/>
      <c r="BU184" s="243"/>
      <c r="BV184" s="80" t="str">
        <f t="shared" si="110"/>
        <v>En gestión</v>
      </c>
      <c r="BW184" s="81"/>
      <c r="BX184" s="81"/>
      <c r="BY184" s="81"/>
      <c r="BZ184" s="81"/>
      <c r="CA184" s="81"/>
    </row>
    <row r="185" spans="2:79" ht="50.25" customHeight="1">
      <c r="B185" s="336" t="s">
        <v>1920</v>
      </c>
      <c r="C185" s="401" t="s">
        <v>1998</v>
      </c>
      <c r="D185" s="391" t="s">
        <v>2316</v>
      </c>
      <c r="E185" s="391" t="s">
        <v>1965</v>
      </c>
      <c r="F185" s="391" t="s">
        <v>290</v>
      </c>
      <c r="G185" s="248">
        <v>4</v>
      </c>
      <c r="H185" s="490" t="s">
        <v>1999</v>
      </c>
      <c r="I185" s="503" t="s">
        <v>85</v>
      </c>
      <c r="J185" s="503" t="s">
        <v>153</v>
      </c>
      <c r="K185" s="395" t="s">
        <v>2000</v>
      </c>
      <c r="L185" s="395" t="s">
        <v>2457</v>
      </c>
      <c r="M185" s="394" t="s">
        <v>2002</v>
      </c>
      <c r="N185" s="249" t="s">
        <v>156</v>
      </c>
      <c r="O185" s="248">
        <v>1</v>
      </c>
      <c r="P185" s="248">
        <v>2</v>
      </c>
      <c r="Q185" s="248">
        <v>3</v>
      </c>
      <c r="R185" s="248">
        <v>4</v>
      </c>
      <c r="S185" s="236" t="s">
        <v>108</v>
      </c>
      <c r="T185" s="239">
        <v>198860592</v>
      </c>
      <c r="U185" s="338" t="s">
        <v>1369</v>
      </c>
      <c r="V185" s="308" t="s">
        <v>1385</v>
      </c>
      <c r="W185" s="341">
        <v>115753500</v>
      </c>
      <c r="X185" s="236" t="s">
        <v>138</v>
      </c>
      <c r="Y185" s="236" t="s">
        <v>91</v>
      </c>
      <c r="Z185" s="236" t="s">
        <v>139</v>
      </c>
      <c r="AA185" s="40" t="s">
        <v>91</v>
      </c>
      <c r="AC185" s="113">
        <v>25</v>
      </c>
      <c r="AD185" s="240">
        <f t="shared" si="107"/>
        <v>1</v>
      </c>
      <c r="AE185" s="241" t="str">
        <f t="shared" si="114"/>
        <v>Avance satisfactorio</v>
      </c>
      <c r="AF185" s="145" t="s">
        <v>2003</v>
      </c>
      <c r="AG185" s="145" t="s">
        <v>2004</v>
      </c>
      <c r="AH185" s="242" t="s">
        <v>91</v>
      </c>
      <c r="AI185" s="80" t="s">
        <v>98</v>
      </c>
      <c r="AJ185" s="150">
        <v>198860592</v>
      </c>
      <c r="AK185" s="150">
        <v>49715148</v>
      </c>
      <c r="AL185" s="354">
        <v>115753500</v>
      </c>
      <c r="AM185" s="354">
        <v>115753500</v>
      </c>
      <c r="AN185" s="354">
        <v>3652460</v>
      </c>
      <c r="AP185" s="210">
        <v>2</v>
      </c>
      <c r="AQ185" s="77">
        <f t="shared" si="113"/>
        <v>1</v>
      </c>
      <c r="AR185" s="78" t="str">
        <f t="shared" si="115"/>
        <v>Avance satisfactorio</v>
      </c>
      <c r="AS185" s="197" t="s">
        <v>2005</v>
      </c>
      <c r="AT185" s="198" t="s">
        <v>2006</v>
      </c>
      <c r="AU185" s="79" t="s">
        <v>91</v>
      </c>
      <c r="AV185" s="80" t="s">
        <v>98</v>
      </c>
      <c r="AW185" s="321">
        <v>198860592</v>
      </c>
      <c r="AX185" s="322">
        <v>49715148</v>
      </c>
      <c r="AY185" s="403">
        <v>115753500</v>
      </c>
      <c r="AZ185" s="404">
        <v>115753500</v>
      </c>
      <c r="BA185" s="405">
        <v>39727260</v>
      </c>
      <c r="BC185" s="793">
        <v>3</v>
      </c>
      <c r="BD185" s="833">
        <f t="shared" si="89"/>
        <v>1</v>
      </c>
      <c r="BE185" s="604" t="str">
        <f t="shared" si="90"/>
        <v>Avance satisfactorio</v>
      </c>
      <c r="BF185" s="145" t="s">
        <v>2007</v>
      </c>
      <c r="BG185" s="145" t="s">
        <v>2008</v>
      </c>
      <c r="BH185" s="145" t="s">
        <v>91</v>
      </c>
      <c r="BI185" s="834" t="str">
        <f t="shared" si="86"/>
        <v>En gestión</v>
      </c>
      <c r="BJ185" s="885">
        <v>198860592</v>
      </c>
      <c r="BK185" s="886">
        <v>149145444</v>
      </c>
      <c r="BL185" s="212"/>
      <c r="BM185" s="212"/>
      <c r="BN185" s="254"/>
      <c r="BP185" s="98"/>
      <c r="BQ185" s="240">
        <f t="shared" si="109"/>
        <v>1</v>
      </c>
      <c r="BR185" s="241" t="str">
        <f t="shared" si="91"/>
        <v>Avance satisfactorio</v>
      </c>
      <c r="BS185" s="243"/>
      <c r="BT185" s="243"/>
      <c r="BU185" s="243"/>
      <c r="BV185" s="80" t="str">
        <f t="shared" si="110"/>
        <v>En gestión</v>
      </c>
      <c r="BW185" s="81"/>
      <c r="BX185" s="81"/>
      <c r="BY185" s="81"/>
      <c r="BZ185" s="81"/>
      <c r="CA185" s="81"/>
    </row>
    <row r="186" spans="2:79" ht="50.25" customHeight="1">
      <c r="B186" s="336" t="s">
        <v>1920</v>
      </c>
      <c r="C186" s="401" t="s">
        <v>2011</v>
      </c>
      <c r="D186" s="391" t="s">
        <v>2316</v>
      </c>
      <c r="E186" s="391" t="s">
        <v>2012</v>
      </c>
      <c r="F186" s="391" t="s">
        <v>83</v>
      </c>
      <c r="G186" s="238">
        <v>1</v>
      </c>
      <c r="H186" s="490" t="s">
        <v>2013</v>
      </c>
      <c r="I186" s="503" t="s">
        <v>85</v>
      </c>
      <c r="J186" s="503" t="s">
        <v>86</v>
      </c>
      <c r="K186" s="395" t="s">
        <v>2014</v>
      </c>
      <c r="L186" s="395" t="s">
        <v>2015</v>
      </c>
      <c r="M186" s="394">
        <v>45689</v>
      </c>
      <c r="N186" s="249" t="s">
        <v>156</v>
      </c>
      <c r="O186" s="235">
        <v>0.1</v>
      </c>
      <c r="P186" s="235">
        <v>0.3</v>
      </c>
      <c r="Q186" s="235">
        <v>0.6</v>
      </c>
      <c r="R186" s="235">
        <v>1</v>
      </c>
      <c r="S186" s="236" t="s">
        <v>108</v>
      </c>
      <c r="T186" s="239">
        <v>198860592</v>
      </c>
      <c r="U186" s="338" t="s">
        <v>1369</v>
      </c>
      <c r="V186" s="308" t="s">
        <v>1274</v>
      </c>
      <c r="W186" s="341">
        <v>222386880</v>
      </c>
      <c r="X186" s="236" t="s">
        <v>138</v>
      </c>
      <c r="Y186" s="236" t="s">
        <v>91</v>
      </c>
      <c r="Z186" s="236" t="s">
        <v>139</v>
      </c>
      <c r="AA186" s="40" t="s">
        <v>91</v>
      </c>
      <c r="AC186" s="112">
        <v>0.1</v>
      </c>
      <c r="AD186" s="240">
        <f t="shared" si="107"/>
        <v>1</v>
      </c>
      <c r="AE186" s="241" t="str">
        <f t="shared" si="114"/>
        <v>Avance satisfactorio</v>
      </c>
      <c r="AF186" s="145" t="s">
        <v>2016</v>
      </c>
      <c r="AG186" s="145" t="s">
        <v>2017</v>
      </c>
      <c r="AH186" s="242" t="s">
        <v>91</v>
      </c>
      <c r="AI186" s="80" t="s">
        <v>98</v>
      </c>
      <c r="AJ186" s="151">
        <v>198860592</v>
      </c>
      <c r="AK186" s="151">
        <v>49715148</v>
      </c>
      <c r="AL186" s="355">
        <v>222386880</v>
      </c>
      <c r="AM186" s="355">
        <v>222386880</v>
      </c>
      <c r="AN186" s="355">
        <v>17580613</v>
      </c>
      <c r="AP186" s="208">
        <v>0.3</v>
      </c>
      <c r="AQ186" s="77">
        <f t="shared" si="113"/>
        <v>1</v>
      </c>
      <c r="AR186" s="78" t="str">
        <f t="shared" si="115"/>
        <v>Avance satisfactorio</v>
      </c>
      <c r="AS186" s="197" t="s">
        <v>2018</v>
      </c>
      <c r="AT186" s="198" t="s">
        <v>2019</v>
      </c>
      <c r="AU186" s="79" t="s">
        <v>91</v>
      </c>
      <c r="AV186" s="80" t="s">
        <v>98</v>
      </c>
      <c r="AW186" s="319">
        <v>198860592</v>
      </c>
      <c r="AX186" s="320">
        <v>49715148</v>
      </c>
      <c r="AY186" s="403">
        <v>222386880</v>
      </c>
      <c r="AZ186" s="404">
        <v>222386880</v>
      </c>
      <c r="BA186" s="405">
        <v>82757600</v>
      </c>
      <c r="BC186" s="144">
        <v>0.57999999999999996</v>
      </c>
      <c r="BD186" s="833">
        <f t="shared" si="89"/>
        <v>0.96666666666666667</v>
      </c>
      <c r="BE186" s="604" t="str">
        <f t="shared" si="90"/>
        <v>Avance satisfactorio</v>
      </c>
      <c r="BF186" s="616" t="s">
        <v>2020</v>
      </c>
      <c r="BG186" s="145" t="s">
        <v>2021</v>
      </c>
      <c r="BH186" s="145" t="s">
        <v>91</v>
      </c>
      <c r="BI186" s="834" t="str">
        <f t="shared" si="86"/>
        <v>En gestión</v>
      </c>
      <c r="BJ186" s="885">
        <v>198860592</v>
      </c>
      <c r="BK186" s="886">
        <v>149145444</v>
      </c>
      <c r="BL186" s="212"/>
      <c r="BM186" s="212"/>
      <c r="BN186" s="254"/>
      <c r="BP186" s="98"/>
      <c r="BQ186" s="240">
        <f t="shared" si="109"/>
        <v>0.16666666666666669</v>
      </c>
      <c r="BR186" s="241" t="str">
        <f t="shared" si="91"/>
        <v>Avance insuficiente</v>
      </c>
      <c r="BS186" s="243"/>
      <c r="BT186" s="243"/>
      <c r="BU186" s="243"/>
      <c r="BV186" s="80" t="str">
        <f t="shared" si="110"/>
        <v>En gestión</v>
      </c>
      <c r="BW186" s="81"/>
      <c r="BX186" s="81"/>
      <c r="BY186" s="81"/>
      <c r="BZ186" s="81"/>
      <c r="CA186" s="81"/>
    </row>
    <row r="187" spans="2:79" ht="50.25" customHeight="1">
      <c r="B187" s="336" t="s">
        <v>1920</v>
      </c>
      <c r="C187" s="233" t="s">
        <v>2024</v>
      </c>
      <c r="D187" s="391" t="s">
        <v>2316</v>
      </c>
      <c r="E187" s="391" t="s">
        <v>1965</v>
      </c>
      <c r="F187" s="391" t="s">
        <v>290</v>
      </c>
      <c r="G187" s="238">
        <v>1</v>
      </c>
      <c r="H187" s="490" t="s">
        <v>2025</v>
      </c>
      <c r="I187" s="503" t="s">
        <v>85</v>
      </c>
      <c r="J187" s="503" t="s">
        <v>86</v>
      </c>
      <c r="K187" s="395" t="s">
        <v>2026</v>
      </c>
      <c r="L187" s="394" t="s">
        <v>2027</v>
      </c>
      <c r="M187" s="394">
        <v>45658</v>
      </c>
      <c r="N187" s="249" t="s">
        <v>156</v>
      </c>
      <c r="O187" s="238">
        <v>0.25</v>
      </c>
      <c r="P187" s="238">
        <v>0.5</v>
      </c>
      <c r="Q187" s="238">
        <v>0.75</v>
      </c>
      <c r="R187" s="238">
        <v>1</v>
      </c>
      <c r="S187" s="236" t="s">
        <v>108</v>
      </c>
      <c r="T187" s="239">
        <v>25865076</v>
      </c>
      <c r="U187" s="338" t="s">
        <v>1369</v>
      </c>
      <c r="V187" s="310" t="s">
        <v>1370</v>
      </c>
      <c r="W187" s="341">
        <v>115951000</v>
      </c>
      <c r="X187" s="236" t="s">
        <v>138</v>
      </c>
      <c r="Y187" s="236" t="s">
        <v>91</v>
      </c>
      <c r="Z187" s="236" t="s">
        <v>139</v>
      </c>
      <c r="AA187" s="40" t="s">
        <v>91</v>
      </c>
      <c r="AC187" s="112">
        <v>0.25</v>
      </c>
      <c r="AD187" s="240">
        <f t="shared" si="107"/>
        <v>1</v>
      </c>
      <c r="AE187" s="241" t="str">
        <f t="shared" si="114"/>
        <v>Avance satisfactorio</v>
      </c>
      <c r="AF187" s="145" t="s">
        <v>2028</v>
      </c>
      <c r="AG187" s="145" t="s">
        <v>2029</v>
      </c>
      <c r="AH187" s="242" t="s">
        <v>91</v>
      </c>
      <c r="AI187" s="80" t="s">
        <v>98</v>
      </c>
      <c r="AJ187" s="150">
        <v>25865076</v>
      </c>
      <c r="AK187" s="152">
        <v>6466269</v>
      </c>
      <c r="AL187" s="356">
        <v>115951000</v>
      </c>
      <c r="AM187" s="356">
        <v>115951000</v>
      </c>
      <c r="AN187" s="356">
        <v>4933188</v>
      </c>
      <c r="AP187" s="208">
        <v>0.5</v>
      </c>
      <c r="AQ187" s="77">
        <f t="shared" si="113"/>
        <v>1</v>
      </c>
      <c r="AR187" s="78" t="str">
        <f t="shared" si="115"/>
        <v>Avance satisfactorio</v>
      </c>
      <c r="AS187" s="197" t="s">
        <v>2030</v>
      </c>
      <c r="AT187" s="198" t="s">
        <v>2031</v>
      </c>
      <c r="AU187" s="79" t="s">
        <v>91</v>
      </c>
      <c r="AV187" s="80" t="s">
        <v>98</v>
      </c>
      <c r="AW187" s="319">
        <v>25865076</v>
      </c>
      <c r="AX187" s="323">
        <v>6466269</v>
      </c>
      <c r="AY187" s="403">
        <v>115951000</v>
      </c>
      <c r="AZ187" s="404">
        <v>115951000</v>
      </c>
      <c r="BA187" s="405">
        <v>40505549</v>
      </c>
      <c r="BC187" s="144">
        <v>0.75</v>
      </c>
      <c r="BD187" s="833">
        <f t="shared" si="89"/>
        <v>1</v>
      </c>
      <c r="BE187" s="604" t="str">
        <f t="shared" si="90"/>
        <v>Avance satisfactorio</v>
      </c>
      <c r="BF187" s="145" t="s">
        <v>2032</v>
      </c>
      <c r="BG187" s="145" t="s">
        <v>2033</v>
      </c>
      <c r="BH187" s="145" t="s">
        <v>91</v>
      </c>
      <c r="BI187" s="834" t="str">
        <f t="shared" si="86"/>
        <v>En gestión</v>
      </c>
      <c r="BJ187" s="885">
        <v>25865076</v>
      </c>
      <c r="BK187" s="886">
        <v>19398807</v>
      </c>
      <c r="BL187" s="212"/>
      <c r="BM187" s="212"/>
      <c r="BN187" s="254"/>
      <c r="BP187" s="98"/>
      <c r="BQ187" s="240">
        <f t="shared" si="109"/>
        <v>0.33333333333333331</v>
      </c>
      <c r="BR187" s="241" t="str">
        <f t="shared" si="91"/>
        <v>Avance insuficiente</v>
      </c>
      <c r="BS187" s="243"/>
      <c r="BT187" s="243"/>
      <c r="BU187" s="243"/>
      <c r="BV187" s="80" t="str">
        <f t="shared" si="110"/>
        <v>En gestión</v>
      </c>
      <c r="BW187" s="81"/>
      <c r="BX187" s="81"/>
      <c r="BY187" s="81"/>
      <c r="BZ187" s="81"/>
      <c r="CA187" s="81"/>
    </row>
    <row r="188" spans="2:79" ht="50.25" customHeight="1">
      <c r="B188" s="336" t="s">
        <v>1920</v>
      </c>
      <c r="C188" s="401" t="s">
        <v>2036</v>
      </c>
      <c r="D188" s="391" t="s">
        <v>2316</v>
      </c>
      <c r="E188" s="391" t="s">
        <v>1965</v>
      </c>
      <c r="F188" s="391" t="s">
        <v>290</v>
      </c>
      <c r="G188" s="235">
        <v>1</v>
      </c>
      <c r="H188" s="490" t="s">
        <v>2037</v>
      </c>
      <c r="I188" s="503" t="s">
        <v>85</v>
      </c>
      <c r="J188" s="503" t="s">
        <v>86</v>
      </c>
      <c r="K188" s="395" t="s">
        <v>2038</v>
      </c>
      <c r="L188" s="395" t="s">
        <v>2039</v>
      </c>
      <c r="M188" s="394">
        <v>45689</v>
      </c>
      <c r="N188" s="249" t="s">
        <v>156</v>
      </c>
      <c r="O188" s="235">
        <v>0.1</v>
      </c>
      <c r="P188" s="235">
        <v>0.3</v>
      </c>
      <c r="Q188" s="235">
        <v>0.65</v>
      </c>
      <c r="R188" s="235">
        <v>1</v>
      </c>
      <c r="S188" s="236" t="s">
        <v>91</v>
      </c>
      <c r="T188" s="239" t="s">
        <v>91</v>
      </c>
      <c r="U188" s="332" t="s">
        <v>1016</v>
      </c>
      <c r="V188" s="308" t="s">
        <v>1274</v>
      </c>
      <c r="W188" s="341">
        <v>44993474</v>
      </c>
      <c r="X188" s="236" t="s">
        <v>138</v>
      </c>
      <c r="Y188" s="236" t="s">
        <v>91</v>
      </c>
      <c r="Z188" s="236" t="s">
        <v>139</v>
      </c>
      <c r="AA188" s="40" t="s">
        <v>91</v>
      </c>
      <c r="AC188" s="112">
        <v>0.05</v>
      </c>
      <c r="AD188" s="240">
        <f t="shared" si="107"/>
        <v>0.5</v>
      </c>
      <c r="AE188" s="241" t="str">
        <f t="shared" si="114"/>
        <v>Avance insuficiente</v>
      </c>
      <c r="AF188" s="145" t="s">
        <v>2040</v>
      </c>
      <c r="AG188" s="145" t="s">
        <v>2041</v>
      </c>
      <c r="AH188" s="242" t="s">
        <v>2042</v>
      </c>
      <c r="AI188" s="80" t="str">
        <f t="shared" si="108"/>
        <v>En gestión</v>
      </c>
      <c r="AJ188" s="151" t="s">
        <v>91</v>
      </c>
      <c r="AK188" s="294" t="s">
        <v>91</v>
      </c>
      <c r="AL188" s="367">
        <v>44993474</v>
      </c>
      <c r="AM188" s="367">
        <v>40993281</v>
      </c>
      <c r="AN188" s="367">
        <v>254651.67</v>
      </c>
      <c r="AP188" s="208">
        <v>0.3</v>
      </c>
      <c r="AQ188" s="77">
        <f t="shared" si="113"/>
        <v>1</v>
      </c>
      <c r="AR188" s="78" t="str">
        <f t="shared" si="115"/>
        <v>Avance satisfactorio</v>
      </c>
      <c r="AS188" s="197" t="s">
        <v>2043</v>
      </c>
      <c r="AT188" s="198" t="s">
        <v>2044</v>
      </c>
      <c r="AU188" s="79" t="s">
        <v>91</v>
      </c>
      <c r="AV188" s="80" t="s">
        <v>98</v>
      </c>
      <c r="AW188" s="324" t="s">
        <v>91</v>
      </c>
      <c r="AX188" s="324" t="s">
        <v>91</v>
      </c>
      <c r="AY188" s="403">
        <v>44993474</v>
      </c>
      <c r="AZ188" s="404">
        <v>40993281</v>
      </c>
      <c r="BA188" s="405">
        <v>11235799</v>
      </c>
      <c r="BC188" s="144">
        <v>0.75</v>
      </c>
      <c r="BD188" s="833">
        <f t="shared" si="89"/>
        <v>1</v>
      </c>
      <c r="BE188" s="604" t="str">
        <f t="shared" si="90"/>
        <v>Avance satisfactorio</v>
      </c>
      <c r="BF188" s="145" t="s">
        <v>2045</v>
      </c>
      <c r="BG188" s="145" t="s">
        <v>2046</v>
      </c>
      <c r="BH188" s="145" t="s">
        <v>91</v>
      </c>
      <c r="BI188" s="834" t="str">
        <f t="shared" si="86"/>
        <v>En gestión</v>
      </c>
      <c r="BJ188" s="887">
        <v>0</v>
      </c>
      <c r="BK188" s="888">
        <v>0</v>
      </c>
      <c r="BL188" s="212"/>
      <c r="BM188" s="212"/>
      <c r="BN188" s="254"/>
      <c r="BP188" s="98"/>
      <c r="BQ188" s="240">
        <f t="shared" si="109"/>
        <v>7.6923076923076927E-2</v>
      </c>
      <c r="BR188" s="241" t="str">
        <f t="shared" si="91"/>
        <v>Avance insuficiente</v>
      </c>
      <c r="BS188" s="243"/>
      <c r="BT188" s="243"/>
      <c r="BU188" s="243"/>
      <c r="BV188" s="80" t="str">
        <f t="shared" si="110"/>
        <v>En gestión</v>
      </c>
      <c r="BW188" s="81"/>
      <c r="BX188" s="81"/>
      <c r="BY188" s="81"/>
      <c r="BZ188" s="81"/>
      <c r="CA188" s="81"/>
    </row>
    <row r="189" spans="2:79" ht="50.25" customHeight="1">
      <c r="B189" s="336" t="s">
        <v>1920</v>
      </c>
      <c r="C189" s="401" t="s">
        <v>2049</v>
      </c>
      <c r="D189" s="391" t="s">
        <v>81</v>
      </c>
      <c r="E189" s="391" t="s">
        <v>277</v>
      </c>
      <c r="F189" s="391" t="s">
        <v>290</v>
      </c>
      <c r="G189" s="235">
        <v>1</v>
      </c>
      <c r="H189" s="490" t="s">
        <v>2050</v>
      </c>
      <c r="I189" s="503" t="s">
        <v>85</v>
      </c>
      <c r="J189" s="503" t="s">
        <v>86</v>
      </c>
      <c r="K189" s="395" t="s">
        <v>2038</v>
      </c>
      <c r="L189" s="395" t="s">
        <v>2051</v>
      </c>
      <c r="M189" s="394">
        <v>45689</v>
      </c>
      <c r="N189" s="249" t="s">
        <v>156</v>
      </c>
      <c r="O189" s="235">
        <v>0.1</v>
      </c>
      <c r="P189" s="235">
        <v>0.3</v>
      </c>
      <c r="Q189" s="235">
        <v>0.65</v>
      </c>
      <c r="R189" s="235">
        <v>1</v>
      </c>
      <c r="S189" s="236" t="s">
        <v>91</v>
      </c>
      <c r="T189" s="239" t="s">
        <v>91</v>
      </c>
      <c r="U189" s="332" t="s">
        <v>1016</v>
      </c>
      <c r="V189" s="308" t="s">
        <v>1274</v>
      </c>
      <c r="W189" s="341">
        <v>44993474</v>
      </c>
      <c r="X189" s="236" t="s">
        <v>138</v>
      </c>
      <c r="Y189" s="236" t="s">
        <v>91</v>
      </c>
      <c r="Z189" s="236" t="s">
        <v>139</v>
      </c>
      <c r="AA189" s="40" t="s">
        <v>91</v>
      </c>
      <c r="AC189" s="112">
        <v>0.05</v>
      </c>
      <c r="AD189" s="240">
        <f t="shared" si="107"/>
        <v>0.5</v>
      </c>
      <c r="AE189" s="241" t="str">
        <f t="shared" si="114"/>
        <v>Avance insuficiente</v>
      </c>
      <c r="AF189" s="145" t="s">
        <v>2052</v>
      </c>
      <c r="AG189" s="145" t="s">
        <v>2053</v>
      </c>
      <c r="AH189" s="242" t="s">
        <v>2042</v>
      </c>
      <c r="AI189" s="80" t="str">
        <f t="shared" si="108"/>
        <v>En gestión</v>
      </c>
      <c r="AJ189" s="293" t="s">
        <v>91</v>
      </c>
      <c r="AK189" s="295" t="s">
        <v>91</v>
      </c>
      <c r="AL189" s="368">
        <v>44993474</v>
      </c>
      <c r="AM189" s="368">
        <v>40993281</v>
      </c>
      <c r="AN189" s="368">
        <v>254651.67</v>
      </c>
      <c r="AP189" s="208">
        <v>0.1</v>
      </c>
      <c r="AQ189" s="77">
        <f t="shared" si="113"/>
        <v>0.33333333333333337</v>
      </c>
      <c r="AR189" s="78" t="str">
        <f t="shared" si="115"/>
        <v>Avance insuficiente</v>
      </c>
      <c r="AS189" s="197" t="s">
        <v>2054</v>
      </c>
      <c r="AT189" s="198" t="s">
        <v>2055</v>
      </c>
      <c r="AU189" s="198" t="s">
        <v>2056</v>
      </c>
      <c r="AV189" s="80" t="s">
        <v>98</v>
      </c>
      <c r="AW189" s="325" t="s">
        <v>91</v>
      </c>
      <c r="AX189" s="325" t="s">
        <v>91</v>
      </c>
      <c r="AY189" s="403">
        <v>44993474</v>
      </c>
      <c r="AZ189" s="404">
        <v>40993281</v>
      </c>
      <c r="BA189" s="405">
        <v>11235799</v>
      </c>
      <c r="BC189" s="144">
        <v>0.75</v>
      </c>
      <c r="BD189" s="833">
        <f t="shared" si="89"/>
        <v>1</v>
      </c>
      <c r="BE189" s="604" t="str">
        <f t="shared" si="90"/>
        <v>Avance satisfactorio</v>
      </c>
      <c r="BF189" s="145" t="s">
        <v>2057</v>
      </c>
      <c r="BG189" s="145" t="s">
        <v>2058</v>
      </c>
      <c r="BH189" s="145" t="s">
        <v>91</v>
      </c>
      <c r="BI189" s="834" t="str">
        <f t="shared" si="86"/>
        <v>En gestión</v>
      </c>
      <c r="BJ189" s="887">
        <v>0</v>
      </c>
      <c r="BK189" s="888">
        <v>0</v>
      </c>
      <c r="BL189" s="212"/>
      <c r="BM189" s="212"/>
      <c r="BN189" s="254"/>
      <c r="BP189" s="98"/>
      <c r="BQ189" s="240">
        <f t="shared" si="109"/>
        <v>7.6923076923076927E-2</v>
      </c>
      <c r="BR189" s="241" t="str">
        <f t="shared" si="91"/>
        <v>Avance insuficiente</v>
      </c>
      <c r="BS189" s="243"/>
      <c r="BT189" s="243"/>
      <c r="BU189" s="243"/>
      <c r="BV189" s="80" t="str">
        <f t="shared" si="110"/>
        <v>En gestión</v>
      </c>
      <c r="BW189" s="81"/>
      <c r="BX189" s="81"/>
      <c r="BY189" s="81"/>
      <c r="BZ189" s="81"/>
      <c r="CA189" s="81"/>
    </row>
    <row r="190" spans="2:79" ht="50.25" customHeight="1">
      <c r="B190" s="336" t="s">
        <v>1920</v>
      </c>
      <c r="C190" s="233" t="s">
        <v>2061</v>
      </c>
      <c r="D190" s="391" t="s">
        <v>81</v>
      </c>
      <c r="E190" s="391" t="s">
        <v>277</v>
      </c>
      <c r="F190" s="391" t="s">
        <v>290</v>
      </c>
      <c r="G190" s="291">
        <v>6</v>
      </c>
      <c r="H190" s="490" t="s">
        <v>2062</v>
      </c>
      <c r="I190" s="503" t="s">
        <v>85</v>
      </c>
      <c r="J190" s="503" t="s">
        <v>153</v>
      </c>
      <c r="K190" s="395" t="s">
        <v>2063</v>
      </c>
      <c r="L190" s="395" t="s">
        <v>2064</v>
      </c>
      <c r="M190" s="394">
        <v>45749</v>
      </c>
      <c r="N190" s="249" t="s">
        <v>156</v>
      </c>
      <c r="O190" s="291">
        <v>0</v>
      </c>
      <c r="P190" s="291">
        <v>2</v>
      </c>
      <c r="Q190" s="291">
        <v>4</v>
      </c>
      <c r="R190" s="291">
        <v>6</v>
      </c>
      <c r="S190" s="236" t="s">
        <v>91</v>
      </c>
      <c r="T190" s="239" t="s">
        <v>91</v>
      </c>
      <c r="U190" s="332" t="s">
        <v>1016</v>
      </c>
      <c r="V190" s="308" t="s">
        <v>1373</v>
      </c>
      <c r="W190" s="341">
        <v>315019579</v>
      </c>
      <c r="X190" s="236" t="s">
        <v>138</v>
      </c>
      <c r="Y190" s="236" t="s">
        <v>91</v>
      </c>
      <c r="Z190" s="236" t="s">
        <v>139</v>
      </c>
      <c r="AA190" s="40" t="s">
        <v>91</v>
      </c>
      <c r="AC190" s="113"/>
      <c r="AD190" s="240" t="str">
        <f t="shared" si="107"/>
        <v>No Aplica</v>
      </c>
      <c r="AE190" s="241" t="str">
        <f t="shared" si="114"/>
        <v>No reporta avance en el periodo</v>
      </c>
      <c r="AF190" s="145" t="s">
        <v>2065</v>
      </c>
      <c r="AG190" s="145" t="s">
        <v>2066</v>
      </c>
      <c r="AH190" s="292" t="s">
        <v>91</v>
      </c>
      <c r="AI190" s="80" t="str">
        <f t="shared" si="108"/>
        <v>Sin iniciar</v>
      </c>
      <c r="AJ190" s="293">
        <v>0</v>
      </c>
      <c r="AK190" s="293">
        <v>0</v>
      </c>
      <c r="AL190" s="353">
        <v>315019579</v>
      </c>
      <c r="AM190" s="353">
        <v>277055900</v>
      </c>
      <c r="AN190" s="353">
        <v>17079634</v>
      </c>
      <c r="AP190" s="210">
        <v>15</v>
      </c>
      <c r="AQ190" s="77">
        <f t="shared" si="113"/>
        <v>1</v>
      </c>
      <c r="AR190" s="78" t="str">
        <f t="shared" si="115"/>
        <v>Avance satisfactorio</v>
      </c>
      <c r="AS190" s="197" t="s">
        <v>2067</v>
      </c>
      <c r="AT190" s="198" t="s">
        <v>2068</v>
      </c>
      <c r="AU190" s="198" t="s">
        <v>2069</v>
      </c>
      <c r="AV190" s="80" t="s">
        <v>98</v>
      </c>
      <c r="AW190" s="326">
        <v>114328000</v>
      </c>
      <c r="AX190" s="327">
        <f>((114328000/12)*40%)*3</f>
        <v>11432800.000000002</v>
      </c>
      <c r="AY190" s="403">
        <v>315019579</v>
      </c>
      <c r="AZ190" s="404">
        <v>281055900</v>
      </c>
      <c r="BA190" s="405">
        <v>96258264</v>
      </c>
      <c r="BC190" s="793">
        <v>3.9</v>
      </c>
      <c r="BD190" s="833">
        <f t="shared" si="89"/>
        <v>0.97499999999999998</v>
      </c>
      <c r="BE190" s="604" t="str">
        <f t="shared" si="90"/>
        <v>Avance satisfactorio</v>
      </c>
      <c r="BF190" s="145" t="s">
        <v>2070</v>
      </c>
      <c r="BG190" s="145" t="s">
        <v>2071</v>
      </c>
      <c r="BH190" s="145" t="s">
        <v>91</v>
      </c>
      <c r="BI190" s="834" t="str">
        <f t="shared" si="86"/>
        <v>En gestión</v>
      </c>
      <c r="BJ190" s="883">
        <v>114328000</v>
      </c>
      <c r="BK190" s="884">
        <v>85746000</v>
      </c>
      <c r="BL190" s="212"/>
      <c r="BM190" s="212"/>
      <c r="BN190" s="254"/>
      <c r="BP190" s="98"/>
      <c r="BQ190" s="240">
        <f t="shared" si="109"/>
        <v>0</v>
      </c>
      <c r="BR190" s="241" t="str">
        <f t="shared" si="91"/>
        <v>Avance insuficiente</v>
      </c>
      <c r="BS190" s="243"/>
      <c r="BT190" s="243"/>
      <c r="BU190" s="243"/>
      <c r="BV190" s="80" t="str">
        <f t="shared" si="110"/>
        <v>En gestión</v>
      </c>
      <c r="BW190" s="81"/>
      <c r="BX190" s="81"/>
      <c r="BY190" s="81"/>
      <c r="BZ190" s="81"/>
      <c r="CA190" s="81"/>
    </row>
    <row r="191" spans="2:79" ht="50.25" customHeight="1">
      <c r="B191" s="336" t="s">
        <v>1920</v>
      </c>
      <c r="C191" s="401" t="s">
        <v>2074</v>
      </c>
      <c r="D191" s="391" t="s">
        <v>2316</v>
      </c>
      <c r="E191" s="391" t="s">
        <v>2075</v>
      </c>
      <c r="F191" s="391" t="s">
        <v>83</v>
      </c>
      <c r="G191" s="235">
        <v>0.3</v>
      </c>
      <c r="H191" s="490" t="s">
        <v>2076</v>
      </c>
      <c r="I191" s="503" t="s">
        <v>85</v>
      </c>
      <c r="J191" s="503" t="s">
        <v>86</v>
      </c>
      <c r="K191" s="395" t="s">
        <v>2077</v>
      </c>
      <c r="L191" s="395" t="s">
        <v>2078</v>
      </c>
      <c r="M191" s="394">
        <v>45689</v>
      </c>
      <c r="N191" s="249" t="s">
        <v>156</v>
      </c>
      <c r="O191" s="235">
        <v>0.05</v>
      </c>
      <c r="P191" s="235">
        <v>0.25</v>
      </c>
      <c r="Q191" s="402">
        <v>0.3</v>
      </c>
      <c r="R191" s="402">
        <v>0.3</v>
      </c>
      <c r="S191" s="236" t="s">
        <v>108</v>
      </c>
      <c r="T191" s="239">
        <v>19836616</v>
      </c>
      <c r="U191" s="332" t="s">
        <v>1016</v>
      </c>
      <c r="V191" s="308" t="s">
        <v>1274</v>
      </c>
      <c r="W191" s="341">
        <v>44993474</v>
      </c>
      <c r="X191" s="236" t="s">
        <v>138</v>
      </c>
      <c r="Y191" s="236" t="s">
        <v>91</v>
      </c>
      <c r="Z191" s="236" t="s">
        <v>139</v>
      </c>
      <c r="AA191" s="40" t="s">
        <v>91</v>
      </c>
      <c r="AC191" s="112">
        <v>0.05</v>
      </c>
      <c r="AD191" s="240">
        <f t="shared" si="107"/>
        <v>1</v>
      </c>
      <c r="AE191" s="241" t="str">
        <f t="shared" si="114"/>
        <v>Avance satisfactorio</v>
      </c>
      <c r="AF191" s="145" t="s">
        <v>2079</v>
      </c>
      <c r="AG191" s="145" t="s">
        <v>2080</v>
      </c>
      <c r="AH191" s="242" t="s">
        <v>91</v>
      </c>
      <c r="AI191" s="80" t="s">
        <v>98</v>
      </c>
      <c r="AJ191" s="150">
        <v>19836616</v>
      </c>
      <c r="AK191" s="152">
        <v>4959154</v>
      </c>
      <c r="AL191" s="356">
        <v>44993474</v>
      </c>
      <c r="AM191" s="356">
        <v>40993281</v>
      </c>
      <c r="AN191" s="356">
        <v>254651.67</v>
      </c>
      <c r="AP191" s="208">
        <v>0.2</v>
      </c>
      <c r="AQ191" s="77">
        <f t="shared" si="113"/>
        <v>0.8</v>
      </c>
      <c r="AR191" s="78" t="str">
        <f t="shared" si="115"/>
        <v>Avance suficiente</v>
      </c>
      <c r="AS191" s="197" t="s">
        <v>2081</v>
      </c>
      <c r="AT191" s="198" t="s">
        <v>2082</v>
      </c>
      <c r="AU191" s="198" t="s">
        <v>2083</v>
      </c>
      <c r="AV191" s="80" t="s">
        <v>98</v>
      </c>
      <c r="AW191" s="328">
        <v>19836616</v>
      </c>
      <c r="AX191" s="329">
        <v>4959154</v>
      </c>
      <c r="AY191" s="403">
        <v>44993474</v>
      </c>
      <c r="AZ191" s="404">
        <v>40993281</v>
      </c>
      <c r="BA191" s="405">
        <v>11235799</v>
      </c>
      <c r="BC191" s="144">
        <v>0.24</v>
      </c>
      <c r="BD191" s="833">
        <f t="shared" si="89"/>
        <v>0.8</v>
      </c>
      <c r="BE191" s="604" t="str">
        <f t="shared" si="90"/>
        <v>Avance suficiente</v>
      </c>
      <c r="BF191" s="145" t="s">
        <v>2084</v>
      </c>
      <c r="BG191" s="145" t="s">
        <v>2085</v>
      </c>
      <c r="BH191" s="145" t="s">
        <v>2086</v>
      </c>
      <c r="BI191" s="834" t="str">
        <f t="shared" si="86"/>
        <v>En gestión</v>
      </c>
      <c r="BJ191" s="885">
        <v>19836616</v>
      </c>
      <c r="BK191" s="886">
        <v>14877462</v>
      </c>
      <c r="BL191" s="212"/>
      <c r="BM191" s="212"/>
      <c r="BN191" s="254"/>
      <c r="BP191" s="98"/>
      <c r="BQ191" s="240">
        <f t="shared" si="109"/>
        <v>0.16666666666666669</v>
      </c>
      <c r="BR191" s="241" t="str">
        <f t="shared" si="91"/>
        <v>Avance insuficiente</v>
      </c>
      <c r="BS191" s="243"/>
      <c r="BT191" s="243"/>
      <c r="BU191" s="243"/>
      <c r="BV191" s="80" t="str">
        <f t="shared" si="110"/>
        <v>En gestión</v>
      </c>
      <c r="BW191" s="81"/>
      <c r="BX191" s="81"/>
      <c r="BY191" s="81"/>
      <c r="BZ191" s="81"/>
      <c r="CA191" s="81"/>
    </row>
    <row r="192" spans="2:79" ht="50.25" customHeight="1">
      <c r="B192" s="336" t="s">
        <v>1920</v>
      </c>
      <c r="C192" s="233" t="s">
        <v>2089</v>
      </c>
      <c r="D192" s="391" t="s">
        <v>2316</v>
      </c>
      <c r="E192" s="391" t="s">
        <v>1965</v>
      </c>
      <c r="F192" s="391" t="s">
        <v>290</v>
      </c>
      <c r="G192" s="235">
        <v>1</v>
      </c>
      <c r="H192" s="490" t="s">
        <v>2090</v>
      </c>
      <c r="I192" s="503" t="s">
        <v>85</v>
      </c>
      <c r="J192" s="503" t="s">
        <v>86</v>
      </c>
      <c r="K192" s="395" t="s">
        <v>2091</v>
      </c>
      <c r="L192" s="394" t="s">
        <v>2092</v>
      </c>
      <c r="M192" s="394">
        <v>45748</v>
      </c>
      <c r="N192" s="249" t="s">
        <v>156</v>
      </c>
      <c r="O192" s="296">
        <v>0</v>
      </c>
      <c r="P192" s="238">
        <v>0.3</v>
      </c>
      <c r="Q192" s="238">
        <v>0.6</v>
      </c>
      <c r="R192" s="238">
        <v>1</v>
      </c>
      <c r="S192" s="236" t="s">
        <v>108</v>
      </c>
      <c r="T192" s="239">
        <v>25919694</v>
      </c>
      <c r="U192" s="338" t="s">
        <v>1369</v>
      </c>
      <c r="V192" s="308" t="s">
        <v>1385</v>
      </c>
      <c r="W192" s="341">
        <v>115753500</v>
      </c>
      <c r="X192" s="236" t="s">
        <v>138</v>
      </c>
      <c r="Y192" s="236" t="s">
        <v>91</v>
      </c>
      <c r="Z192" s="236" t="s">
        <v>139</v>
      </c>
      <c r="AA192" s="40" t="s">
        <v>91</v>
      </c>
      <c r="AC192" s="112"/>
      <c r="AD192" s="240" t="str">
        <f t="shared" si="107"/>
        <v>No Aplica</v>
      </c>
      <c r="AE192" s="241" t="str">
        <f t="shared" si="114"/>
        <v>No reporta avance en el periodo</v>
      </c>
      <c r="AF192" s="378" t="s">
        <v>315</v>
      </c>
      <c r="AG192" s="378" t="s">
        <v>91</v>
      </c>
      <c r="AH192" s="292" t="s">
        <v>91</v>
      </c>
      <c r="AI192" s="80" t="str">
        <f t="shared" si="108"/>
        <v>Sin iniciar</v>
      </c>
      <c r="AJ192" s="293">
        <v>0</v>
      </c>
      <c r="AK192" s="293">
        <v>0</v>
      </c>
      <c r="AL192" s="353">
        <v>115753500</v>
      </c>
      <c r="AM192" s="353">
        <v>115753500</v>
      </c>
      <c r="AN192" s="353">
        <v>3652460</v>
      </c>
      <c r="AP192" s="208">
        <v>0.3</v>
      </c>
      <c r="AQ192" s="77">
        <f t="shared" si="113"/>
        <v>1</v>
      </c>
      <c r="AR192" s="78" t="str">
        <f t="shared" si="115"/>
        <v>Avance satisfactorio</v>
      </c>
      <c r="AS192" s="197" t="s">
        <v>2093</v>
      </c>
      <c r="AT192" s="198" t="s">
        <v>2094</v>
      </c>
      <c r="AU192" s="79" t="s">
        <v>91</v>
      </c>
      <c r="AV192" s="80" t="s">
        <v>98</v>
      </c>
      <c r="AW192" s="330">
        <v>25919694</v>
      </c>
      <c r="AX192" s="316">
        <v>8639898</v>
      </c>
      <c r="AY192" s="403">
        <v>115753500</v>
      </c>
      <c r="AZ192" s="404">
        <v>115753500</v>
      </c>
      <c r="BA192" s="405">
        <v>39727260</v>
      </c>
      <c r="BC192" s="144">
        <v>0.6</v>
      </c>
      <c r="BD192" s="833">
        <f t="shared" si="89"/>
        <v>1</v>
      </c>
      <c r="BE192" s="604" t="str">
        <f t="shared" si="90"/>
        <v>Avance satisfactorio</v>
      </c>
      <c r="BF192" s="145" t="s">
        <v>2095</v>
      </c>
      <c r="BG192" s="145" t="s">
        <v>2096</v>
      </c>
      <c r="BH192" s="145" t="s">
        <v>91</v>
      </c>
      <c r="BI192" s="834" t="str">
        <f t="shared" si="86"/>
        <v>En gestión</v>
      </c>
      <c r="BJ192" s="885">
        <v>25919694</v>
      </c>
      <c r="BK192" s="886">
        <v>19439770</v>
      </c>
      <c r="BL192" s="212"/>
      <c r="BM192" s="212"/>
      <c r="BN192" s="254"/>
      <c r="BP192" s="98"/>
      <c r="BQ192" s="240">
        <f t="shared" si="109"/>
        <v>0</v>
      </c>
      <c r="BR192" s="241" t="str">
        <f t="shared" si="91"/>
        <v>Avance insuficiente</v>
      </c>
      <c r="BS192" s="243"/>
      <c r="BT192" s="243"/>
      <c r="BU192" s="243"/>
      <c r="BV192" s="80" t="str">
        <f t="shared" si="110"/>
        <v>En gestión</v>
      </c>
      <c r="BW192" s="81"/>
      <c r="BX192" s="81"/>
      <c r="BY192" s="81"/>
      <c r="BZ192" s="81"/>
      <c r="CA192" s="81"/>
    </row>
    <row r="193" spans="2:79" ht="50.25" customHeight="1">
      <c r="B193" s="336" t="s">
        <v>1920</v>
      </c>
      <c r="C193" s="233" t="s">
        <v>2099</v>
      </c>
      <c r="D193" s="391" t="s">
        <v>81</v>
      </c>
      <c r="E193" s="391" t="s">
        <v>277</v>
      </c>
      <c r="F193" s="391" t="s">
        <v>2100</v>
      </c>
      <c r="G193" s="118">
        <v>1</v>
      </c>
      <c r="H193" s="494" t="s">
        <v>2101</v>
      </c>
      <c r="I193" s="505" t="s">
        <v>85</v>
      </c>
      <c r="J193" s="503" t="s">
        <v>86</v>
      </c>
      <c r="K193" s="395" t="s">
        <v>2102</v>
      </c>
      <c r="L193" s="395" t="s">
        <v>2103</v>
      </c>
      <c r="M193" s="394">
        <v>45748</v>
      </c>
      <c r="N193" s="249" t="s">
        <v>156</v>
      </c>
      <c r="O193" s="297">
        <v>0</v>
      </c>
      <c r="P193" s="298">
        <v>0.33</v>
      </c>
      <c r="Q193" s="298">
        <v>0.66</v>
      </c>
      <c r="R193" s="298">
        <v>1</v>
      </c>
      <c r="S193" s="121" t="s">
        <v>108</v>
      </c>
      <c r="T193" s="299">
        <v>50000000</v>
      </c>
      <c r="U193" s="164" t="s">
        <v>294</v>
      </c>
      <c r="V193" s="163" t="s">
        <v>288</v>
      </c>
      <c r="W193" s="341">
        <v>83810000</v>
      </c>
      <c r="X193" s="122" t="s">
        <v>138</v>
      </c>
      <c r="Y193" s="123" t="s">
        <v>91</v>
      </c>
      <c r="Z193" s="123" t="s">
        <v>139</v>
      </c>
      <c r="AA193" s="124" t="s">
        <v>91</v>
      </c>
      <c r="AC193" s="112"/>
      <c r="AD193" s="240" t="str">
        <f t="shared" si="107"/>
        <v>No Aplica</v>
      </c>
      <c r="AE193" s="241" t="str">
        <f t="shared" si="114"/>
        <v>No reporta avance en el periodo</v>
      </c>
      <c r="AF193" s="378" t="s">
        <v>315</v>
      </c>
      <c r="AG193" s="378" t="s">
        <v>91</v>
      </c>
      <c r="AH193" s="292" t="s">
        <v>91</v>
      </c>
      <c r="AI193" s="80" t="str">
        <f t="shared" si="108"/>
        <v>Sin iniciar</v>
      </c>
      <c r="AJ193" s="293">
        <v>0</v>
      </c>
      <c r="AK193" s="293">
        <v>0</v>
      </c>
      <c r="AL193" s="353">
        <v>83810000</v>
      </c>
      <c r="AM193" s="353" t="s">
        <v>781</v>
      </c>
      <c r="AN193" s="353" t="s">
        <v>781</v>
      </c>
      <c r="AP193" s="208">
        <v>0.33</v>
      </c>
      <c r="AQ193" s="77">
        <f t="shared" si="113"/>
        <v>1</v>
      </c>
      <c r="AR193" s="78" t="str">
        <f t="shared" si="115"/>
        <v>Avance satisfactorio</v>
      </c>
      <c r="AS193" s="197" t="s">
        <v>2104</v>
      </c>
      <c r="AT193" s="198" t="s">
        <v>2105</v>
      </c>
      <c r="AU193" s="79" t="s">
        <v>91</v>
      </c>
      <c r="AV193" s="80" t="s">
        <v>98</v>
      </c>
      <c r="AW193" s="330">
        <v>50000000</v>
      </c>
      <c r="AX193" s="330">
        <f>AW193/3</f>
        <v>16666666.666666666</v>
      </c>
      <c r="AY193" s="403">
        <v>83810000</v>
      </c>
      <c r="AZ193" s="404">
        <v>62400000</v>
      </c>
      <c r="BA193" s="405">
        <v>6240000</v>
      </c>
      <c r="BC193" s="144">
        <v>0.66</v>
      </c>
      <c r="BD193" s="833">
        <f t="shared" si="89"/>
        <v>1</v>
      </c>
      <c r="BE193" s="604" t="str">
        <f t="shared" si="90"/>
        <v>Avance satisfactorio</v>
      </c>
      <c r="BF193" s="145" t="s">
        <v>2106</v>
      </c>
      <c r="BG193" s="145" t="s">
        <v>2107</v>
      </c>
      <c r="BH193" s="145" t="s">
        <v>91</v>
      </c>
      <c r="BI193" s="834" t="str">
        <f t="shared" si="86"/>
        <v>En gestión</v>
      </c>
      <c r="BJ193" s="885">
        <v>50000000</v>
      </c>
      <c r="BK193" s="886">
        <v>37500000</v>
      </c>
      <c r="BL193" s="212"/>
      <c r="BM193" s="212"/>
      <c r="BN193" s="254"/>
      <c r="BP193" s="98"/>
      <c r="BQ193" s="240">
        <f t="shared" si="109"/>
        <v>0</v>
      </c>
      <c r="BR193" s="241" t="str">
        <f t="shared" si="91"/>
        <v>Avance insuficiente</v>
      </c>
      <c r="BS193" s="243"/>
      <c r="BT193" s="243"/>
      <c r="BU193" s="243"/>
      <c r="BV193" s="80" t="str">
        <f t="shared" si="110"/>
        <v>En gestión</v>
      </c>
      <c r="BW193" s="81"/>
      <c r="BX193" s="81"/>
      <c r="BY193" s="81"/>
      <c r="BZ193" s="81"/>
      <c r="CA193" s="81"/>
    </row>
    <row r="194" spans="2:79" ht="50.25" customHeight="1">
      <c r="B194" s="102" t="s">
        <v>2110</v>
      </c>
      <c r="C194" s="233" t="s">
        <v>2111</v>
      </c>
      <c r="D194" s="67" t="s">
        <v>254</v>
      </c>
      <c r="E194" s="67" t="s">
        <v>277</v>
      </c>
      <c r="F194" s="67" t="s">
        <v>83</v>
      </c>
      <c r="G194" s="252">
        <v>1</v>
      </c>
      <c r="H194" s="487" t="s">
        <v>2112</v>
      </c>
      <c r="I194" s="497" t="s">
        <v>85</v>
      </c>
      <c r="J194" s="497" t="s">
        <v>86</v>
      </c>
      <c r="K194" s="40" t="s">
        <v>2113</v>
      </c>
      <c r="L194" s="40" t="s">
        <v>2114</v>
      </c>
      <c r="M194" s="103" t="s">
        <v>89</v>
      </c>
      <c r="N194" s="237" t="s">
        <v>156</v>
      </c>
      <c r="O194" s="252">
        <v>0.05</v>
      </c>
      <c r="P194" s="252">
        <v>0.3</v>
      </c>
      <c r="Q194" s="252">
        <v>0.6</v>
      </c>
      <c r="R194" s="252">
        <v>1</v>
      </c>
      <c r="S194" s="236" t="s">
        <v>108</v>
      </c>
      <c r="T194" s="239">
        <v>55581378</v>
      </c>
      <c r="U194" s="164" t="s">
        <v>91</v>
      </c>
      <c r="V194" s="163" t="s">
        <v>91</v>
      </c>
      <c r="W194" s="341">
        <v>0</v>
      </c>
      <c r="X194" s="236" t="s">
        <v>243</v>
      </c>
      <c r="Y194" s="236" t="s">
        <v>91</v>
      </c>
      <c r="Z194" s="236" t="s">
        <v>93</v>
      </c>
      <c r="AA194" s="40" t="s">
        <v>91</v>
      </c>
      <c r="AC194" s="144">
        <v>0.15</v>
      </c>
      <c r="AD194" s="240">
        <f t="shared" si="107"/>
        <v>1</v>
      </c>
      <c r="AE194" s="241" t="str">
        <f t="shared" ref="AE194:AE206" si="116">IF(ISTEXT(AD194),"No reporta avance en el periodo",IF(AD194&lt;=69%,"Avance insuficiente",IF(AD194&gt;95%,"Avance satisfactorio",IF(AD194&gt;70%,"Avance suficiente",IF(AD194&lt;94%,"Avance suficiente",0)))))</f>
        <v>Avance satisfactorio</v>
      </c>
      <c r="AF194" s="145" t="s">
        <v>2115</v>
      </c>
      <c r="AG194" s="145" t="s">
        <v>2116</v>
      </c>
      <c r="AH194" s="242" t="s">
        <v>91</v>
      </c>
      <c r="AI194" s="80" t="s">
        <v>98</v>
      </c>
      <c r="AJ194" s="257">
        <v>55581378</v>
      </c>
      <c r="AK194" s="257">
        <v>13895344.5</v>
      </c>
      <c r="AL194" s="155" t="s">
        <v>780</v>
      </c>
      <c r="AM194" s="155" t="s">
        <v>780</v>
      </c>
      <c r="AN194" s="155" t="s">
        <v>780</v>
      </c>
      <c r="AP194" s="98">
        <v>0.5</v>
      </c>
      <c r="AQ194" s="77">
        <f>+IF(P194=0,"No Aplica",IF(AP194/P194&gt;=100%,100%,AC194/P194))</f>
        <v>1</v>
      </c>
      <c r="AR194" s="78" t="str">
        <f>IF(ISTEXT(AQ194),"No reporta avance en el periodo",IF(AQ194&lt;=69%,"Avance insuficiente",IF(AQ194&gt;95%,"Avance satisfactorio",IF(AQ194&gt;70%,"Avance suficiente",IF(AQ194&lt;94%,"Avance suficiente",0)))))</f>
        <v>Avance satisfactorio</v>
      </c>
      <c r="AS194" s="79" t="s">
        <v>2117</v>
      </c>
      <c r="AT194" s="187" t="s">
        <v>2118</v>
      </c>
      <c r="AU194" s="79" t="s">
        <v>91</v>
      </c>
      <c r="AV194" s="80" t="s">
        <v>98</v>
      </c>
      <c r="AW194" s="330">
        <f>+T194</f>
        <v>55581378</v>
      </c>
      <c r="AX194" s="330">
        <v>13895345</v>
      </c>
      <c r="AY194" s="330">
        <v>0</v>
      </c>
      <c r="AZ194" s="330">
        <v>0</v>
      </c>
      <c r="BA194" s="330">
        <v>0</v>
      </c>
      <c r="BC194" s="144">
        <v>0.85</v>
      </c>
      <c r="BD194" s="833">
        <f t="shared" si="89"/>
        <v>1</v>
      </c>
      <c r="BE194" s="604" t="str">
        <f>IF(ISTEXT(BD194),"No reporta avance en el periodo",IF(BD194&lt;=69%,"Avance insuficiente",IF(BD194&gt;95%,"Avance satisfactorio",IF(BD194&gt;70%,"Avance suficiente",IF(BD194&lt;94%,"Avance suficiente",0)))))</f>
        <v>Avance satisfactorio</v>
      </c>
      <c r="BF194" s="145" t="s">
        <v>2119</v>
      </c>
      <c r="BG194" s="145" t="s">
        <v>2120</v>
      </c>
      <c r="BH194" s="145" t="s">
        <v>91</v>
      </c>
      <c r="BI194" s="834" t="str">
        <f t="shared" si="86"/>
        <v>En gestión</v>
      </c>
      <c r="BJ194" s="847">
        <v>55581378</v>
      </c>
      <c r="BK194" s="840">
        <v>13895345</v>
      </c>
      <c r="BL194" s="848"/>
      <c r="BM194" s="848"/>
      <c r="BN194" s="254"/>
      <c r="BP194" s="98"/>
      <c r="BQ194" s="240">
        <f t="shared" si="109"/>
        <v>0.25</v>
      </c>
      <c r="BR194" s="241" t="str">
        <f t="shared" si="91"/>
        <v>Avance insuficiente</v>
      </c>
      <c r="BS194" s="243"/>
      <c r="BT194" s="243"/>
      <c r="BU194" s="243"/>
      <c r="BV194" s="80" t="str">
        <f t="shared" si="110"/>
        <v>En gestión</v>
      </c>
      <c r="BW194" s="81"/>
      <c r="BX194" s="81"/>
      <c r="BY194" s="81"/>
      <c r="BZ194" s="81"/>
      <c r="CA194" s="81"/>
    </row>
    <row r="195" spans="2:79" ht="50.25" customHeight="1">
      <c r="B195" s="102" t="s">
        <v>2110</v>
      </c>
      <c r="C195" s="233" t="s">
        <v>2123</v>
      </c>
      <c r="D195" s="67" t="s">
        <v>2316</v>
      </c>
      <c r="E195" s="67" t="s">
        <v>277</v>
      </c>
      <c r="F195" s="67" t="s">
        <v>83</v>
      </c>
      <c r="G195" s="252">
        <v>1</v>
      </c>
      <c r="H195" s="488" t="s">
        <v>2124</v>
      </c>
      <c r="I195" s="497" t="s">
        <v>85</v>
      </c>
      <c r="J195" s="497" t="s">
        <v>86</v>
      </c>
      <c r="K195" s="40" t="s">
        <v>2125</v>
      </c>
      <c r="L195" s="40" t="s">
        <v>2126</v>
      </c>
      <c r="M195" s="103">
        <v>45667</v>
      </c>
      <c r="N195" s="237" t="s">
        <v>156</v>
      </c>
      <c r="O195" s="252">
        <v>0.05</v>
      </c>
      <c r="P195" s="252">
        <v>0.3</v>
      </c>
      <c r="Q195" s="252">
        <v>0.6</v>
      </c>
      <c r="R195" s="252">
        <v>1</v>
      </c>
      <c r="S195" s="236" t="s">
        <v>108</v>
      </c>
      <c r="T195" s="239">
        <v>26099668</v>
      </c>
      <c r="U195" s="164" t="s">
        <v>91</v>
      </c>
      <c r="V195" s="163" t="s">
        <v>91</v>
      </c>
      <c r="W195" s="341">
        <v>0</v>
      </c>
      <c r="X195" s="236" t="s">
        <v>138</v>
      </c>
      <c r="Y195" s="236" t="s">
        <v>91</v>
      </c>
      <c r="Z195" s="236" t="s">
        <v>139</v>
      </c>
      <c r="AA195" s="40" t="s">
        <v>91</v>
      </c>
      <c r="AC195" s="131"/>
      <c r="AD195" s="240">
        <f t="shared" si="107"/>
        <v>0</v>
      </c>
      <c r="AE195" s="241" t="str">
        <f t="shared" si="116"/>
        <v>Avance insuficiente</v>
      </c>
      <c r="AF195" s="145" t="s">
        <v>2127</v>
      </c>
      <c r="AG195" s="145" t="s">
        <v>2128</v>
      </c>
      <c r="AH195" s="242" t="s">
        <v>91</v>
      </c>
      <c r="AI195" s="80" t="s">
        <v>98</v>
      </c>
      <c r="AJ195" s="257">
        <v>26099668</v>
      </c>
      <c r="AK195" s="257">
        <f>+AJ195/4</f>
        <v>6524917</v>
      </c>
      <c r="AL195" s="155" t="s">
        <v>780</v>
      </c>
      <c r="AM195" s="155" t="s">
        <v>780</v>
      </c>
      <c r="AN195" s="155" t="s">
        <v>780</v>
      </c>
      <c r="AP195" s="98">
        <v>0.3</v>
      </c>
      <c r="AQ195" s="77">
        <f>+IF(P195=0,"No Aplica",IF(AP195/P195&gt;=100%,100%,AC195/P195))</f>
        <v>1</v>
      </c>
      <c r="AR195" s="78" t="str">
        <f t="shared" ref="AR195:AR201" si="117">IF(ISTEXT(AQ195),"No reporta avance en el periodo",IF(AQ195&lt;=69%,"Avance insuficiente",IF(AQ195&gt;95%,"Avance satisfactorio",IF(AQ195&gt;70%,"Avance suficiente",IF(AQ195&lt;94%,"Avance suficiente",0)))))</f>
        <v>Avance satisfactorio</v>
      </c>
      <c r="AS195" s="79" t="s">
        <v>2129</v>
      </c>
      <c r="AT195" s="187" t="s">
        <v>2130</v>
      </c>
      <c r="AU195" s="79" t="s">
        <v>91</v>
      </c>
      <c r="AV195" s="80" t="s">
        <v>98</v>
      </c>
      <c r="AW195" s="330">
        <f>+T195</f>
        <v>26099668</v>
      </c>
      <c r="AX195" s="330">
        <v>6524957</v>
      </c>
      <c r="AY195" s="330">
        <v>0</v>
      </c>
      <c r="AZ195" s="330">
        <v>0</v>
      </c>
      <c r="BA195" s="330">
        <v>0</v>
      </c>
      <c r="BC195" s="144">
        <v>0.7</v>
      </c>
      <c r="BD195" s="833">
        <f t="shared" si="89"/>
        <v>1</v>
      </c>
      <c r="BE195" s="604" t="str">
        <f t="shared" ref="BE195:BE201" si="118">IF(ISTEXT(BD195),"No reporta avance en el periodo",IF(BD195&lt;=69%,"Avance insuficiente",IF(BD195&gt;95%,"Avance satisfactorio",IF(BD195&gt;70%,"Avance suficiente",IF(BD195&lt;94%,"Avance suficiente",0)))))</f>
        <v>Avance satisfactorio</v>
      </c>
      <c r="BF195" s="145" t="s">
        <v>2131</v>
      </c>
      <c r="BG195" s="145" t="s">
        <v>2132</v>
      </c>
      <c r="BH195" s="145" t="s">
        <v>91</v>
      </c>
      <c r="BI195" s="834" t="str">
        <f t="shared" si="86"/>
        <v>En gestión</v>
      </c>
      <c r="BJ195" s="847">
        <v>26099668</v>
      </c>
      <c r="BK195" s="840">
        <f>+(BJ195/4)*3</f>
        <v>19574751</v>
      </c>
      <c r="BL195" s="848"/>
      <c r="BM195" s="848"/>
      <c r="BN195" s="254"/>
      <c r="BP195" s="98"/>
      <c r="BQ195" s="240">
        <f t="shared" si="109"/>
        <v>0</v>
      </c>
      <c r="BR195" s="241" t="str">
        <f t="shared" si="91"/>
        <v>Avance insuficiente</v>
      </c>
      <c r="BS195" s="243"/>
      <c r="BT195" s="243"/>
      <c r="BU195" s="243"/>
      <c r="BV195" s="80" t="str">
        <f t="shared" si="110"/>
        <v>En gestión</v>
      </c>
      <c r="BW195" s="81"/>
      <c r="BX195" s="81"/>
      <c r="BY195" s="81"/>
      <c r="BZ195" s="81"/>
      <c r="CA195" s="81"/>
    </row>
    <row r="196" spans="2:79" ht="50.25" customHeight="1">
      <c r="B196" s="102" t="s">
        <v>2110</v>
      </c>
      <c r="C196" s="233" t="s">
        <v>2135</v>
      </c>
      <c r="D196" s="67" t="s">
        <v>254</v>
      </c>
      <c r="E196" s="67" t="s">
        <v>277</v>
      </c>
      <c r="F196" s="67" t="s">
        <v>83</v>
      </c>
      <c r="G196" s="261">
        <v>4</v>
      </c>
      <c r="H196" s="488" t="s">
        <v>2136</v>
      </c>
      <c r="I196" s="497" t="s">
        <v>85</v>
      </c>
      <c r="J196" s="497" t="s">
        <v>153</v>
      </c>
      <c r="K196" s="40" t="s">
        <v>2137</v>
      </c>
      <c r="L196" s="40" t="s">
        <v>2138</v>
      </c>
      <c r="M196" s="103">
        <v>45659</v>
      </c>
      <c r="N196" s="237" t="s">
        <v>156</v>
      </c>
      <c r="O196" s="261">
        <v>1</v>
      </c>
      <c r="P196" s="261">
        <v>2</v>
      </c>
      <c r="Q196" s="261">
        <v>3</v>
      </c>
      <c r="R196" s="261">
        <v>4</v>
      </c>
      <c r="S196" s="236" t="s">
        <v>108</v>
      </c>
      <c r="T196" s="239">
        <v>27040000</v>
      </c>
      <c r="U196" s="164" t="s">
        <v>91</v>
      </c>
      <c r="V196" s="163" t="s">
        <v>91</v>
      </c>
      <c r="W196" s="341">
        <v>0</v>
      </c>
      <c r="X196" s="236" t="s">
        <v>138</v>
      </c>
      <c r="Y196" s="236" t="s">
        <v>91</v>
      </c>
      <c r="Z196" s="236" t="s">
        <v>139</v>
      </c>
      <c r="AA196" s="40" t="s">
        <v>91</v>
      </c>
      <c r="AC196" s="113">
        <v>1</v>
      </c>
      <c r="AD196" s="240">
        <f t="shared" si="107"/>
        <v>1</v>
      </c>
      <c r="AE196" s="241" t="str">
        <f t="shared" si="116"/>
        <v>Avance satisfactorio</v>
      </c>
      <c r="AF196" s="145" t="s">
        <v>2139</v>
      </c>
      <c r="AG196" s="145" t="s">
        <v>2140</v>
      </c>
      <c r="AH196" s="242" t="s">
        <v>91</v>
      </c>
      <c r="AI196" s="80" t="s">
        <v>98</v>
      </c>
      <c r="AJ196" s="257">
        <v>27040000</v>
      </c>
      <c r="AK196" s="155">
        <v>6760000</v>
      </c>
      <c r="AL196" s="155" t="s">
        <v>780</v>
      </c>
      <c r="AM196" s="155" t="s">
        <v>780</v>
      </c>
      <c r="AN196" s="155" t="s">
        <v>780</v>
      </c>
      <c r="AP196" s="98"/>
      <c r="AQ196" s="77" t="s">
        <v>101</v>
      </c>
      <c r="AR196" s="78" t="s">
        <v>102</v>
      </c>
      <c r="AS196" s="115" t="s">
        <v>2141</v>
      </c>
      <c r="AT196" s="115" t="s">
        <v>2141</v>
      </c>
      <c r="AU196" s="79" t="s">
        <v>91</v>
      </c>
      <c r="AV196" s="80" t="s">
        <v>98</v>
      </c>
      <c r="AW196" s="406" t="s">
        <v>2141</v>
      </c>
      <c r="AX196" s="406" t="s">
        <v>2141</v>
      </c>
      <c r="AY196" s="330">
        <v>0</v>
      </c>
      <c r="AZ196" s="330">
        <v>0</v>
      </c>
      <c r="BA196" s="330">
        <v>0</v>
      </c>
      <c r="BC196" s="144"/>
      <c r="BD196" s="833" t="s">
        <v>101</v>
      </c>
      <c r="BE196" s="604" t="s">
        <v>102</v>
      </c>
      <c r="BF196" s="145" t="s">
        <v>2142</v>
      </c>
      <c r="BG196" s="145" t="s">
        <v>91</v>
      </c>
      <c r="BH196" s="145" t="s">
        <v>91</v>
      </c>
      <c r="BI196" s="834" t="s">
        <v>98</v>
      </c>
      <c r="BJ196" s="852">
        <v>0</v>
      </c>
      <c r="BK196" s="264">
        <v>0</v>
      </c>
      <c r="BL196" s="848"/>
      <c r="BM196" s="848"/>
      <c r="BN196" s="254"/>
      <c r="BP196" s="98"/>
      <c r="BQ196" s="240" t="str">
        <f t="shared" si="109"/>
        <v>No Aplica</v>
      </c>
      <c r="BR196" s="241" t="str">
        <f t="shared" si="91"/>
        <v>No reporta avance en el periodo</v>
      </c>
      <c r="BS196" s="243"/>
      <c r="BT196" s="243"/>
      <c r="BU196" s="243"/>
      <c r="BV196" s="80" t="str">
        <f t="shared" si="110"/>
        <v>Sin iniciar</v>
      </c>
      <c r="BW196" s="81"/>
      <c r="BX196" s="81"/>
      <c r="BY196" s="81"/>
      <c r="BZ196" s="81"/>
      <c r="CA196" s="81"/>
    </row>
    <row r="197" spans="2:79" ht="50.25" customHeight="1">
      <c r="B197" s="102" t="s">
        <v>2110</v>
      </c>
      <c r="C197" s="233" t="s">
        <v>2143</v>
      </c>
      <c r="D197" s="67" t="s">
        <v>150</v>
      </c>
      <c r="E197" s="67" t="s">
        <v>277</v>
      </c>
      <c r="F197" s="67" t="s">
        <v>83</v>
      </c>
      <c r="G197" s="252">
        <v>1</v>
      </c>
      <c r="H197" s="488" t="s">
        <v>2144</v>
      </c>
      <c r="I197" s="497" t="s">
        <v>85</v>
      </c>
      <c r="J197" s="497" t="s">
        <v>86</v>
      </c>
      <c r="K197" s="40" t="s">
        <v>2145</v>
      </c>
      <c r="L197" s="40" t="s">
        <v>2146</v>
      </c>
      <c r="M197" s="103">
        <v>45659</v>
      </c>
      <c r="N197" s="237" t="s">
        <v>156</v>
      </c>
      <c r="O197" s="252">
        <v>0.1</v>
      </c>
      <c r="P197" s="252">
        <v>0.35</v>
      </c>
      <c r="Q197" s="252">
        <v>0.65</v>
      </c>
      <c r="R197" s="252">
        <v>1</v>
      </c>
      <c r="S197" s="236" t="s">
        <v>108</v>
      </c>
      <c r="T197" s="239">
        <v>6123016</v>
      </c>
      <c r="U197" s="164" t="s">
        <v>91</v>
      </c>
      <c r="V197" s="163" t="s">
        <v>91</v>
      </c>
      <c r="W197" s="341">
        <v>0</v>
      </c>
      <c r="X197" s="236" t="s">
        <v>243</v>
      </c>
      <c r="Y197" s="236" t="s">
        <v>91</v>
      </c>
      <c r="Z197" s="236" t="s">
        <v>707</v>
      </c>
      <c r="AA197" s="40" t="s">
        <v>91</v>
      </c>
      <c r="AC197" s="112">
        <v>0.1</v>
      </c>
      <c r="AD197" s="240">
        <f t="shared" si="107"/>
        <v>1</v>
      </c>
      <c r="AE197" s="241" t="str">
        <f t="shared" si="116"/>
        <v>Avance satisfactorio</v>
      </c>
      <c r="AF197" s="145" t="s">
        <v>2147</v>
      </c>
      <c r="AG197" s="145" t="s">
        <v>2148</v>
      </c>
      <c r="AH197" s="242" t="s">
        <v>91</v>
      </c>
      <c r="AI197" s="80" t="s">
        <v>98</v>
      </c>
      <c r="AJ197" s="257">
        <v>6123016</v>
      </c>
      <c r="AK197" s="155">
        <v>612301</v>
      </c>
      <c r="AL197" s="155" t="s">
        <v>780</v>
      </c>
      <c r="AM197" s="155" t="s">
        <v>780</v>
      </c>
      <c r="AN197" s="155" t="s">
        <v>780</v>
      </c>
      <c r="AP197" s="204">
        <v>0.35</v>
      </c>
      <c r="AQ197" s="201">
        <f>+IF(P197=0,"No Aplica",IF(AP197/P197&gt;=100%,100%,AC197/P197))</f>
        <v>1</v>
      </c>
      <c r="AR197" s="202" t="str">
        <f t="shared" si="117"/>
        <v>Avance satisfactorio</v>
      </c>
      <c r="AS197" s="203" t="s">
        <v>2149</v>
      </c>
      <c r="AT197" s="187" t="s">
        <v>2150</v>
      </c>
      <c r="AU197" s="79" t="s">
        <v>91</v>
      </c>
      <c r="AV197" s="80" t="s">
        <v>98</v>
      </c>
      <c r="AW197" s="384">
        <v>6123016</v>
      </c>
      <c r="AX197" s="330">
        <v>2143055</v>
      </c>
      <c r="AY197" s="330">
        <v>0</v>
      </c>
      <c r="AZ197" s="330">
        <v>0</v>
      </c>
      <c r="BA197" s="330">
        <v>0</v>
      </c>
      <c r="BC197" s="144">
        <v>0.75</v>
      </c>
      <c r="BD197" s="833">
        <f t="shared" si="89"/>
        <v>1</v>
      </c>
      <c r="BE197" s="604" t="str">
        <f t="shared" si="118"/>
        <v>Avance satisfactorio</v>
      </c>
      <c r="BF197" s="145" t="s">
        <v>2151</v>
      </c>
      <c r="BG197" s="145" t="s">
        <v>2152</v>
      </c>
      <c r="BH197" s="145" t="s">
        <v>91</v>
      </c>
      <c r="BI197" s="834" t="str">
        <f t="shared" si="86"/>
        <v>En gestión</v>
      </c>
      <c r="BJ197" s="889">
        <v>6123016</v>
      </c>
      <c r="BK197" s="264">
        <v>4592262</v>
      </c>
      <c r="BL197" s="848"/>
      <c r="BM197" s="848" t="s">
        <v>91</v>
      </c>
      <c r="BN197" s="254"/>
      <c r="BP197" s="98"/>
      <c r="BQ197" s="240">
        <f t="shared" si="109"/>
        <v>0.15384615384615385</v>
      </c>
      <c r="BR197" s="241" t="str">
        <f t="shared" si="91"/>
        <v>Avance insuficiente</v>
      </c>
      <c r="BS197" s="243"/>
      <c r="BT197" s="243"/>
      <c r="BU197" s="243"/>
      <c r="BV197" s="80" t="str">
        <f t="shared" si="110"/>
        <v>En gestión</v>
      </c>
      <c r="BW197" s="81"/>
      <c r="BX197" s="81"/>
      <c r="BY197" s="81"/>
      <c r="BZ197" s="81"/>
      <c r="CA197" s="81"/>
    </row>
    <row r="198" spans="2:79" ht="50.25" customHeight="1">
      <c r="B198" s="102" t="s">
        <v>2110</v>
      </c>
      <c r="C198" s="233" t="s">
        <v>2155</v>
      </c>
      <c r="D198" s="67" t="s">
        <v>150</v>
      </c>
      <c r="E198" s="67" t="s">
        <v>277</v>
      </c>
      <c r="F198" s="67" t="s">
        <v>83</v>
      </c>
      <c r="G198" s="252">
        <v>1</v>
      </c>
      <c r="H198" s="488" t="s">
        <v>2156</v>
      </c>
      <c r="I198" s="497" t="s">
        <v>85</v>
      </c>
      <c r="J198" s="497" t="s">
        <v>86</v>
      </c>
      <c r="K198" s="40" t="s">
        <v>2145</v>
      </c>
      <c r="L198" s="40" t="s">
        <v>2157</v>
      </c>
      <c r="M198" s="103">
        <v>45659</v>
      </c>
      <c r="N198" s="237" t="s">
        <v>156</v>
      </c>
      <c r="O198" s="252">
        <v>0.1</v>
      </c>
      <c r="P198" s="252">
        <v>0.35</v>
      </c>
      <c r="Q198" s="252">
        <v>0.65</v>
      </c>
      <c r="R198" s="252">
        <v>1</v>
      </c>
      <c r="S198" s="236" t="s">
        <v>108</v>
      </c>
      <c r="T198" s="239">
        <v>6123016</v>
      </c>
      <c r="U198" s="164" t="s">
        <v>91</v>
      </c>
      <c r="V198" s="163" t="s">
        <v>91</v>
      </c>
      <c r="W198" s="341">
        <v>0</v>
      </c>
      <c r="X198" s="236" t="s">
        <v>230</v>
      </c>
      <c r="Y198" s="236" t="s">
        <v>91</v>
      </c>
      <c r="Z198" s="236" t="s">
        <v>707</v>
      </c>
      <c r="AA198" s="40" t="s">
        <v>91</v>
      </c>
      <c r="AC198" s="112">
        <v>0.1</v>
      </c>
      <c r="AD198" s="240">
        <f t="shared" si="107"/>
        <v>1</v>
      </c>
      <c r="AE198" s="241" t="str">
        <f t="shared" si="116"/>
        <v>Avance satisfactorio</v>
      </c>
      <c r="AF198" s="145" t="s">
        <v>2158</v>
      </c>
      <c r="AG198" s="145" t="s">
        <v>2159</v>
      </c>
      <c r="AH198" s="242" t="s">
        <v>91</v>
      </c>
      <c r="AI198" s="80" t="s">
        <v>98</v>
      </c>
      <c r="AJ198" s="257">
        <v>6123016</v>
      </c>
      <c r="AK198" s="155">
        <v>612301</v>
      </c>
      <c r="AL198" s="155" t="s">
        <v>780</v>
      </c>
      <c r="AM198" s="155" t="s">
        <v>780</v>
      </c>
      <c r="AN198" s="155" t="s">
        <v>780</v>
      </c>
      <c r="AP198" s="204">
        <v>0.35</v>
      </c>
      <c r="AQ198" s="201">
        <v>1</v>
      </c>
      <c r="AR198" s="202" t="str">
        <f t="shared" si="117"/>
        <v>Avance satisfactorio</v>
      </c>
      <c r="AS198" s="205" t="s">
        <v>2160</v>
      </c>
      <c r="AT198" s="206" t="s">
        <v>2161</v>
      </c>
      <c r="AU198" s="79" t="s">
        <v>91</v>
      </c>
      <c r="AV198" s="80" t="s">
        <v>98</v>
      </c>
      <c r="AW198" s="384">
        <v>6123016</v>
      </c>
      <c r="AX198" s="330">
        <v>2143055</v>
      </c>
      <c r="AY198" s="330">
        <v>0</v>
      </c>
      <c r="AZ198" s="330">
        <v>0</v>
      </c>
      <c r="BA198" s="330">
        <v>0</v>
      </c>
      <c r="BC198" s="144">
        <v>0.65</v>
      </c>
      <c r="BD198" s="833">
        <f t="shared" si="89"/>
        <v>1</v>
      </c>
      <c r="BE198" s="604" t="str">
        <f t="shared" si="118"/>
        <v>Avance satisfactorio</v>
      </c>
      <c r="BF198" s="145" t="s">
        <v>2162</v>
      </c>
      <c r="BG198" s="145" t="s">
        <v>2163</v>
      </c>
      <c r="BH198" s="145" t="s">
        <v>91</v>
      </c>
      <c r="BI198" s="834" t="str">
        <f t="shared" si="86"/>
        <v>En gestión</v>
      </c>
      <c r="BJ198" s="889">
        <v>6123016</v>
      </c>
      <c r="BK198" s="264">
        <v>4592262</v>
      </c>
      <c r="BL198" s="848" t="s">
        <v>91</v>
      </c>
      <c r="BM198" s="848" t="s">
        <v>91</v>
      </c>
      <c r="BN198" s="254"/>
      <c r="BP198" s="98"/>
      <c r="BQ198" s="240">
        <f t="shared" si="109"/>
        <v>0.15384615384615385</v>
      </c>
      <c r="BR198" s="241" t="str">
        <f t="shared" si="91"/>
        <v>Avance insuficiente</v>
      </c>
      <c r="BS198" s="243"/>
      <c r="BT198" s="243"/>
      <c r="BU198" s="243"/>
      <c r="BV198" s="80" t="str">
        <f t="shared" si="110"/>
        <v>En gestión</v>
      </c>
      <c r="BW198" s="81"/>
      <c r="BX198" s="81"/>
      <c r="BY198" s="81"/>
      <c r="BZ198" s="81"/>
      <c r="CA198" s="81"/>
    </row>
    <row r="199" spans="2:79" ht="50.25" customHeight="1">
      <c r="B199" s="102" t="s">
        <v>2110</v>
      </c>
      <c r="C199" s="233" t="s">
        <v>2166</v>
      </c>
      <c r="D199" s="67" t="s">
        <v>150</v>
      </c>
      <c r="E199" s="67" t="s">
        <v>728</v>
      </c>
      <c r="F199" s="67" t="s">
        <v>83</v>
      </c>
      <c r="G199" s="252">
        <v>1</v>
      </c>
      <c r="H199" s="488" t="s">
        <v>2167</v>
      </c>
      <c r="I199" s="497" t="s">
        <v>85</v>
      </c>
      <c r="J199" s="497" t="s">
        <v>86</v>
      </c>
      <c r="K199" s="40" t="s">
        <v>2168</v>
      </c>
      <c r="L199" s="40" t="s">
        <v>2169</v>
      </c>
      <c r="M199" s="103">
        <v>45748</v>
      </c>
      <c r="N199" s="237" t="s">
        <v>156</v>
      </c>
      <c r="O199" s="252">
        <v>0</v>
      </c>
      <c r="P199" s="252">
        <v>0.25</v>
      </c>
      <c r="Q199" s="252">
        <v>0.5</v>
      </c>
      <c r="R199" s="252">
        <v>1</v>
      </c>
      <c r="S199" s="236" t="s">
        <v>91</v>
      </c>
      <c r="T199" s="239" t="s">
        <v>91</v>
      </c>
      <c r="U199" s="164" t="s">
        <v>91</v>
      </c>
      <c r="V199" s="163" t="s">
        <v>91</v>
      </c>
      <c r="W199" s="341">
        <v>0</v>
      </c>
      <c r="X199" s="236" t="s">
        <v>138</v>
      </c>
      <c r="Y199" s="236" t="s">
        <v>91</v>
      </c>
      <c r="Z199" s="236" t="s">
        <v>2170</v>
      </c>
      <c r="AA199" s="40" t="s">
        <v>91</v>
      </c>
      <c r="AC199" s="112"/>
      <c r="AD199" s="240" t="str">
        <f t="shared" si="107"/>
        <v>No Aplica</v>
      </c>
      <c r="AE199" s="241" t="str">
        <f t="shared" si="116"/>
        <v>No reporta avance en el periodo</v>
      </c>
      <c r="AF199" s="145" t="s">
        <v>315</v>
      </c>
      <c r="AG199" s="145" t="s">
        <v>91</v>
      </c>
      <c r="AH199" s="242" t="s">
        <v>91</v>
      </c>
      <c r="AI199" s="80" t="str">
        <f t="shared" si="108"/>
        <v>Sin iniciar</v>
      </c>
      <c r="AJ199" s="155">
        <v>0</v>
      </c>
      <c r="AK199" s="155">
        <v>0</v>
      </c>
      <c r="AL199" s="155" t="s">
        <v>780</v>
      </c>
      <c r="AM199" s="155" t="s">
        <v>780</v>
      </c>
      <c r="AN199" s="155" t="s">
        <v>780</v>
      </c>
      <c r="AP199" s="98"/>
      <c r="AQ199" s="77">
        <f t="shared" ref="AQ199:AQ209" si="119">+IF(P199=0,"No Aplica",IF(AP199/P199&gt;=100%,100%,AC199/P199))</f>
        <v>0</v>
      </c>
      <c r="AR199" s="78" t="str">
        <f t="shared" si="117"/>
        <v>Avance insuficiente</v>
      </c>
      <c r="AS199" s="115" t="s">
        <v>2141</v>
      </c>
      <c r="AT199" s="115" t="s">
        <v>2141</v>
      </c>
      <c r="AU199" s="79" t="s">
        <v>91</v>
      </c>
      <c r="AV199" s="80" t="str">
        <f t="shared" ref="AV199:AV205" si="120">IF(AP199&lt;1%,"Sin iniciar",IF(AP199&gt;=G199,"Terminado","En gestión"))</f>
        <v>Sin iniciar</v>
      </c>
      <c r="AW199" s="406" t="s">
        <v>2141</v>
      </c>
      <c r="AX199" s="406" t="s">
        <v>2141</v>
      </c>
      <c r="AY199" s="330">
        <v>0</v>
      </c>
      <c r="AZ199" s="330">
        <v>0</v>
      </c>
      <c r="BA199" s="330">
        <v>0</v>
      </c>
      <c r="BC199" s="144"/>
      <c r="BD199" s="833" t="s">
        <v>101</v>
      </c>
      <c r="BE199" s="604" t="s">
        <v>102</v>
      </c>
      <c r="BF199" s="145" t="s">
        <v>2142</v>
      </c>
      <c r="BG199" s="145" t="s">
        <v>91</v>
      </c>
      <c r="BH199" s="145" t="s">
        <v>91</v>
      </c>
      <c r="BI199" s="834" t="s">
        <v>98</v>
      </c>
      <c r="BJ199" s="852">
        <v>0</v>
      </c>
      <c r="BK199" s="264">
        <v>0</v>
      </c>
      <c r="BL199" s="865">
        <v>0</v>
      </c>
      <c r="BM199" s="865">
        <v>0</v>
      </c>
      <c r="BN199" s="865">
        <v>0</v>
      </c>
      <c r="BP199" s="98"/>
      <c r="BQ199" s="240" t="str">
        <f t="shared" si="109"/>
        <v>No Aplica</v>
      </c>
      <c r="BR199" s="241" t="str">
        <f t="shared" si="91"/>
        <v>No reporta avance en el periodo</v>
      </c>
      <c r="BS199" s="243"/>
      <c r="BT199" s="243"/>
      <c r="BU199" s="243"/>
      <c r="BV199" s="80" t="str">
        <f t="shared" si="110"/>
        <v>Sin iniciar</v>
      </c>
      <c r="BW199" s="81"/>
      <c r="BX199" s="81"/>
      <c r="BY199" s="81"/>
      <c r="BZ199" s="81"/>
      <c r="CA199" s="81"/>
    </row>
    <row r="200" spans="2:79" ht="50.25" customHeight="1">
      <c r="B200" s="102" t="s">
        <v>2110</v>
      </c>
      <c r="C200" s="233" t="s">
        <v>2171</v>
      </c>
      <c r="D200" s="67" t="s">
        <v>254</v>
      </c>
      <c r="E200" s="67" t="s">
        <v>2172</v>
      </c>
      <c r="F200" s="67" t="s">
        <v>83</v>
      </c>
      <c r="G200" s="261">
        <v>12</v>
      </c>
      <c r="H200" s="488" t="s">
        <v>2173</v>
      </c>
      <c r="I200" s="497" t="s">
        <v>85</v>
      </c>
      <c r="J200" s="497" t="s">
        <v>153</v>
      </c>
      <c r="K200" s="40" t="s">
        <v>2174</v>
      </c>
      <c r="L200" s="40" t="s">
        <v>2175</v>
      </c>
      <c r="M200" s="103">
        <v>45689</v>
      </c>
      <c r="N200" s="237" t="s">
        <v>156</v>
      </c>
      <c r="O200" s="261">
        <v>3</v>
      </c>
      <c r="P200" s="261">
        <v>6</v>
      </c>
      <c r="Q200" s="261">
        <v>9</v>
      </c>
      <c r="R200" s="261">
        <v>12</v>
      </c>
      <c r="S200" s="236" t="s">
        <v>91</v>
      </c>
      <c r="T200" s="239" t="s">
        <v>91</v>
      </c>
      <c r="U200" s="164" t="s">
        <v>91</v>
      </c>
      <c r="V200" s="163" t="s">
        <v>91</v>
      </c>
      <c r="W200" s="341">
        <v>0</v>
      </c>
      <c r="X200" s="236" t="s">
        <v>138</v>
      </c>
      <c r="Y200" s="236" t="s">
        <v>91</v>
      </c>
      <c r="Z200" s="236" t="s">
        <v>139</v>
      </c>
      <c r="AA200" s="40" t="s">
        <v>91</v>
      </c>
      <c r="AC200" s="113">
        <v>4</v>
      </c>
      <c r="AD200" s="240">
        <f t="shared" si="107"/>
        <v>1</v>
      </c>
      <c r="AE200" s="241" t="str">
        <f t="shared" si="116"/>
        <v>Avance satisfactorio</v>
      </c>
      <c r="AF200" s="145" t="s">
        <v>2176</v>
      </c>
      <c r="AG200" s="145" t="s">
        <v>2177</v>
      </c>
      <c r="AH200" s="300" t="s">
        <v>2178</v>
      </c>
      <c r="AI200" s="80" t="s">
        <v>98</v>
      </c>
      <c r="AJ200" s="155">
        <v>0</v>
      </c>
      <c r="AK200" s="155">
        <v>0</v>
      </c>
      <c r="AL200" s="155" t="s">
        <v>780</v>
      </c>
      <c r="AM200" s="155" t="s">
        <v>780</v>
      </c>
      <c r="AN200" s="155" t="s">
        <v>780</v>
      </c>
      <c r="AP200" s="113">
        <v>6</v>
      </c>
      <c r="AQ200" s="77">
        <f t="shared" si="119"/>
        <v>1</v>
      </c>
      <c r="AR200" s="78" t="str">
        <f t="shared" si="117"/>
        <v>Avance satisfactorio</v>
      </c>
      <c r="AS200" s="114" t="s">
        <v>2179</v>
      </c>
      <c r="AT200" s="187" t="s">
        <v>2180</v>
      </c>
      <c r="AU200" s="114" t="s">
        <v>91</v>
      </c>
      <c r="AV200" s="80" t="s">
        <v>98</v>
      </c>
      <c r="AW200" s="330">
        <f>+AJ200</f>
        <v>0</v>
      </c>
      <c r="AX200" s="406">
        <v>8772464</v>
      </c>
      <c r="AY200" s="330">
        <v>0</v>
      </c>
      <c r="AZ200" s="330">
        <v>0</v>
      </c>
      <c r="BA200" s="330">
        <v>0</v>
      </c>
      <c r="BC200" s="800">
        <v>9</v>
      </c>
      <c r="BD200" s="833">
        <f t="shared" si="89"/>
        <v>1</v>
      </c>
      <c r="BE200" s="604" t="str">
        <f t="shared" si="118"/>
        <v>Avance satisfactorio</v>
      </c>
      <c r="BF200" s="145" t="s">
        <v>2181</v>
      </c>
      <c r="BG200" s="145" t="s">
        <v>2182</v>
      </c>
      <c r="BH200" s="616" t="s">
        <v>91</v>
      </c>
      <c r="BI200" s="834" t="str">
        <f t="shared" si="86"/>
        <v>En gestión</v>
      </c>
      <c r="BJ200" s="847">
        <v>35089856</v>
      </c>
      <c r="BK200" s="840">
        <v>26317392</v>
      </c>
      <c r="BL200" s="890" t="s">
        <v>2141</v>
      </c>
      <c r="BM200" s="890" t="s">
        <v>2141</v>
      </c>
      <c r="BN200" s="254"/>
      <c r="BP200" s="98"/>
      <c r="BQ200" s="240">
        <f t="shared" si="109"/>
        <v>0.44444444444444442</v>
      </c>
      <c r="BR200" s="241" t="str">
        <f t="shared" si="91"/>
        <v>Avance insuficiente</v>
      </c>
      <c r="BS200" s="243"/>
      <c r="BT200" s="243"/>
      <c r="BU200" s="243"/>
      <c r="BV200" s="80" t="str">
        <f t="shared" si="110"/>
        <v>En gestión</v>
      </c>
      <c r="BW200" s="81"/>
      <c r="BX200" s="81"/>
      <c r="BY200" s="81"/>
      <c r="BZ200" s="81"/>
      <c r="CA200" s="81"/>
    </row>
    <row r="201" spans="2:79" ht="50.25" customHeight="1">
      <c r="B201" s="102" t="s">
        <v>2110</v>
      </c>
      <c r="C201" s="233" t="s">
        <v>2185</v>
      </c>
      <c r="D201" s="116" t="s">
        <v>2316</v>
      </c>
      <c r="E201" s="116" t="s">
        <v>2186</v>
      </c>
      <c r="F201" s="116" t="s">
        <v>83</v>
      </c>
      <c r="G201" s="301">
        <v>1</v>
      </c>
      <c r="H201" s="489" t="s">
        <v>2187</v>
      </c>
      <c r="I201" s="506" t="s">
        <v>85</v>
      </c>
      <c r="J201" s="497" t="s">
        <v>86</v>
      </c>
      <c r="K201" s="41" t="s">
        <v>2188</v>
      </c>
      <c r="L201" s="41" t="s">
        <v>2189</v>
      </c>
      <c r="M201" s="117">
        <v>45689</v>
      </c>
      <c r="N201" s="237" t="s">
        <v>156</v>
      </c>
      <c r="O201" s="301">
        <v>0.25</v>
      </c>
      <c r="P201" s="301">
        <v>0.5</v>
      </c>
      <c r="Q201" s="301">
        <v>0.75</v>
      </c>
      <c r="R201" s="301">
        <v>1</v>
      </c>
      <c r="S201" s="302" t="s">
        <v>108</v>
      </c>
      <c r="T201" s="246">
        <v>24000000</v>
      </c>
      <c r="U201" s="164" t="s">
        <v>91</v>
      </c>
      <c r="V201" s="163" t="s">
        <v>91</v>
      </c>
      <c r="W201" s="341">
        <v>0</v>
      </c>
      <c r="X201" s="302" t="s">
        <v>138</v>
      </c>
      <c r="Y201" s="302" t="s">
        <v>101</v>
      </c>
      <c r="Z201" s="302" t="s">
        <v>2190</v>
      </c>
      <c r="AA201" s="45" t="s">
        <v>91</v>
      </c>
      <c r="AC201" s="112">
        <v>0.25</v>
      </c>
      <c r="AD201" s="240">
        <f t="shared" si="107"/>
        <v>1</v>
      </c>
      <c r="AE201" s="241" t="str">
        <f t="shared" si="116"/>
        <v>Avance satisfactorio</v>
      </c>
      <c r="AF201" s="145" t="s">
        <v>2191</v>
      </c>
      <c r="AG201" s="145" t="s">
        <v>2192</v>
      </c>
      <c r="AH201" s="242" t="s">
        <v>91</v>
      </c>
      <c r="AI201" s="80" t="s">
        <v>98</v>
      </c>
      <c r="AJ201" s="303">
        <v>24000000</v>
      </c>
      <c r="AK201" s="155">
        <v>240000</v>
      </c>
      <c r="AL201" s="155" t="s">
        <v>780</v>
      </c>
      <c r="AM201" s="155" t="s">
        <v>780</v>
      </c>
      <c r="AN201" s="155" t="s">
        <v>780</v>
      </c>
      <c r="AP201" s="98">
        <v>0.5</v>
      </c>
      <c r="AQ201" s="77">
        <f t="shared" si="119"/>
        <v>1</v>
      </c>
      <c r="AR201" s="78" t="str">
        <f t="shared" si="117"/>
        <v>Avance satisfactorio</v>
      </c>
      <c r="AS201" s="79" t="s">
        <v>2193</v>
      </c>
      <c r="AT201" s="187" t="s">
        <v>2194</v>
      </c>
      <c r="AU201" s="79" t="s">
        <v>2195</v>
      </c>
      <c r="AV201" s="80" t="s">
        <v>98</v>
      </c>
      <c r="AW201" s="428">
        <v>24000000</v>
      </c>
      <c r="AX201" s="406">
        <v>3278000</v>
      </c>
      <c r="AY201" s="330">
        <v>0</v>
      </c>
      <c r="AZ201" s="330">
        <v>0</v>
      </c>
      <c r="BA201" s="330">
        <v>0</v>
      </c>
      <c r="BC201" s="144">
        <v>0.75</v>
      </c>
      <c r="BD201" s="833">
        <f t="shared" si="89"/>
        <v>1</v>
      </c>
      <c r="BE201" s="604" t="str">
        <f t="shared" si="118"/>
        <v>Avance satisfactorio</v>
      </c>
      <c r="BF201" s="145" t="s">
        <v>2196</v>
      </c>
      <c r="BG201" s="145" t="s">
        <v>2197</v>
      </c>
      <c r="BH201" s="145" t="s">
        <v>91</v>
      </c>
      <c r="BI201" s="834" t="str">
        <f t="shared" si="86"/>
        <v>En gestión</v>
      </c>
      <c r="BJ201" s="852">
        <v>24000000</v>
      </c>
      <c r="BK201" s="264">
        <v>17000000</v>
      </c>
      <c r="BL201" s="848" t="s">
        <v>91</v>
      </c>
      <c r="BM201" s="848" t="s">
        <v>91</v>
      </c>
      <c r="BN201" s="254"/>
      <c r="BP201" s="98"/>
      <c r="BQ201" s="240">
        <f t="shared" si="109"/>
        <v>0.33333333333333331</v>
      </c>
      <c r="BR201" s="241" t="str">
        <f t="shared" si="91"/>
        <v>Avance insuficiente</v>
      </c>
      <c r="BS201" s="243"/>
      <c r="BT201" s="243"/>
      <c r="BU201" s="243"/>
      <c r="BV201" s="80" t="str">
        <f t="shared" si="110"/>
        <v>En gestión</v>
      </c>
      <c r="BW201" s="81"/>
      <c r="BX201" s="81"/>
      <c r="BY201" s="81"/>
      <c r="BZ201" s="81"/>
      <c r="CA201" s="81"/>
    </row>
    <row r="202" spans="2:79" ht="50.25" customHeight="1">
      <c r="B202" s="336" t="s">
        <v>2199</v>
      </c>
      <c r="C202" s="233" t="s">
        <v>2200</v>
      </c>
      <c r="D202" s="391" t="s">
        <v>2316</v>
      </c>
      <c r="E202" s="391" t="s">
        <v>277</v>
      </c>
      <c r="F202" s="391" t="s">
        <v>290</v>
      </c>
      <c r="G202" s="261">
        <v>8</v>
      </c>
      <c r="H202" s="495" t="s">
        <v>2201</v>
      </c>
      <c r="I202" s="503" t="s">
        <v>85</v>
      </c>
      <c r="J202" s="503" t="s">
        <v>153</v>
      </c>
      <c r="K202" s="395" t="s">
        <v>2202</v>
      </c>
      <c r="L202" s="395" t="s">
        <v>2203</v>
      </c>
      <c r="M202" s="394">
        <v>45748</v>
      </c>
      <c r="N202" s="249" t="s">
        <v>156</v>
      </c>
      <c r="O202" s="261">
        <v>0</v>
      </c>
      <c r="P202" s="261">
        <v>2</v>
      </c>
      <c r="Q202" s="261">
        <v>4</v>
      </c>
      <c r="R202" s="261">
        <v>8</v>
      </c>
      <c r="S202" s="236" t="s">
        <v>2353</v>
      </c>
      <c r="T202" s="236" t="s">
        <v>2353</v>
      </c>
      <c r="U202" s="164" t="s">
        <v>91</v>
      </c>
      <c r="V202" s="163" t="s">
        <v>91</v>
      </c>
      <c r="W202" s="341">
        <v>0</v>
      </c>
      <c r="X202" s="236" t="s">
        <v>138</v>
      </c>
      <c r="Y202" s="236" t="s">
        <v>91</v>
      </c>
      <c r="Z202" s="236" t="s">
        <v>139</v>
      </c>
      <c r="AA202" s="40" t="s">
        <v>94</v>
      </c>
      <c r="AC202" s="113"/>
      <c r="AD202" s="240" t="str">
        <f t="shared" si="107"/>
        <v>No Aplica</v>
      </c>
      <c r="AE202" s="241" t="str">
        <f t="shared" si="116"/>
        <v>No reporta avance en el periodo</v>
      </c>
      <c r="AF202" s="145" t="s">
        <v>315</v>
      </c>
      <c r="AG202" s="145" t="s">
        <v>91</v>
      </c>
      <c r="AH202" s="242" t="s">
        <v>91</v>
      </c>
      <c r="AI202" s="80" t="str">
        <f t="shared" si="108"/>
        <v>Sin iniciar</v>
      </c>
      <c r="AJ202" s="155">
        <v>0</v>
      </c>
      <c r="AK202" s="155">
        <v>0</v>
      </c>
      <c r="AL202" s="155" t="s">
        <v>780</v>
      </c>
      <c r="AM202" s="155" t="s">
        <v>780</v>
      </c>
      <c r="AN202" s="155" t="s">
        <v>780</v>
      </c>
      <c r="AP202" s="218">
        <v>6</v>
      </c>
      <c r="AQ202" s="77">
        <f t="shared" si="119"/>
        <v>1</v>
      </c>
      <c r="AR202" s="78" t="str">
        <f>IF(ISTEXT(AQ202),"No reporta avance en el periodo",IF(AQ202&lt;=69%,"Avance insuficiente",IF(AQ202&gt;95%,"Avance satisfactorio",IF(AQ202&gt;70%,"Avance suficiente",IF(AQ202&lt;94%,"Avance suficiente",0)))))</f>
        <v>Avance satisfactorio</v>
      </c>
      <c r="AS202" s="226" t="s">
        <v>2458</v>
      </c>
      <c r="AT202" s="137" t="s">
        <v>2205</v>
      </c>
      <c r="AU202" s="79" t="s">
        <v>91</v>
      </c>
      <c r="AV202" s="80" t="s">
        <v>98</v>
      </c>
      <c r="AW202" s="330">
        <v>63202666.659999996</v>
      </c>
      <c r="AX202" s="330">
        <v>20093332.800000001</v>
      </c>
      <c r="AY202" s="330">
        <v>0</v>
      </c>
      <c r="AZ202" s="330">
        <v>0</v>
      </c>
      <c r="BA202" s="330">
        <v>0</v>
      </c>
      <c r="BC202" s="689">
        <v>8</v>
      </c>
      <c r="BD202" s="833">
        <f t="shared" ref="BD202:BD209" si="121">+IF(Q202=0,"No Aplica",IF(BC202/Q202&gt;=100%,100%,BC202/Q202))</f>
        <v>1</v>
      </c>
      <c r="BE202" s="604" t="str">
        <f t="shared" si="90"/>
        <v>Avance satisfactorio</v>
      </c>
      <c r="BF202" s="145" t="s">
        <v>2206</v>
      </c>
      <c r="BG202" s="145" t="s">
        <v>2207</v>
      </c>
      <c r="BH202" s="145" t="s">
        <v>91</v>
      </c>
      <c r="BI202" s="834" t="str">
        <f t="shared" si="86"/>
        <v>Terminado</v>
      </c>
      <c r="BJ202" s="881">
        <v>63202666</v>
      </c>
      <c r="BK202" s="881">
        <v>63202666</v>
      </c>
      <c r="BL202" s="212"/>
      <c r="BM202" s="212"/>
      <c r="BN202" s="254"/>
      <c r="BP202" s="98"/>
      <c r="BQ202" s="240">
        <f t="shared" si="109"/>
        <v>0</v>
      </c>
      <c r="BR202" s="241" t="str">
        <f t="shared" si="91"/>
        <v>Avance insuficiente</v>
      </c>
      <c r="BS202" s="243"/>
      <c r="BT202" s="243"/>
      <c r="BU202" s="243"/>
      <c r="BV202" s="80" t="str">
        <f t="shared" si="110"/>
        <v>Terminado</v>
      </c>
      <c r="BW202" s="81"/>
      <c r="BX202" s="81"/>
      <c r="BY202" s="81"/>
      <c r="BZ202" s="81"/>
      <c r="CA202" s="81"/>
    </row>
    <row r="203" spans="2:79" ht="50.25" customHeight="1">
      <c r="B203" s="336" t="s">
        <v>2199</v>
      </c>
      <c r="C203" s="233" t="s">
        <v>2208</v>
      </c>
      <c r="D203" s="391" t="s">
        <v>2316</v>
      </c>
      <c r="E203" s="391" t="s">
        <v>277</v>
      </c>
      <c r="F203" s="391" t="s">
        <v>290</v>
      </c>
      <c r="G203" s="261">
        <v>16</v>
      </c>
      <c r="H203" s="490" t="s">
        <v>2209</v>
      </c>
      <c r="I203" s="503" t="s">
        <v>85</v>
      </c>
      <c r="J203" s="503" t="s">
        <v>153</v>
      </c>
      <c r="K203" s="395" t="s">
        <v>2210</v>
      </c>
      <c r="L203" s="395" t="s">
        <v>2211</v>
      </c>
      <c r="M203" s="394">
        <v>45931</v>
      </c>
      <c r="N203" s="249" t="s">
        <v>156</v>
      </c>
      <c r="O203" s="261">
        <v>0</v>
      </c>
      <c r="P203" s="261">
        <v>0</v>
      </c>
      <c r="Q203" s="261">
        <v>0</v>
      </c>
      <c r="R203" s="261">
        <v>16</v>
      </c>
      <c r="S203" s="236" t="s">
        <v>2353</v>
      </c>
      <c r="T203" s="236" t="s">
        <v>2353</v>
      </c>
      <c r="U203" s="164" t="s">
        <v>91</v>
      </c>
      <c r="V203" s="163" t="s">
        <v>91</v>
      </c>
      <c r="W203" s="341">
        <v>0</v>
      </c>
      <c r="X203" s="236" t="s">
        <v>138</v>
      </c>
      <c r="Y203" s="236" t="s">
        <v>91</v>
      </c>
      <c r="Z203" s="236" t="s">
        <v>139</v>
      </c>
      <c r="AA203" s="40" t="s">
        <v>94</v>
      </c>
      <c r="AC203" s="113"/>
      <c r="AD203" s="240" t="str">
        <f t="shared" si="107"/>
        <v>No Aplica</v>
      </c>
      <c r="AE203" s="241" t="str">
        <f t="shared" si="116"/>
        <v>No reporta avance en el periodo</v>
      </c>
      <c r="AF203" s="145" t="s">
        <v>1171</v>
      </c>
      <c r="AG203" s="145" t="s">
        <v>91</v>
      </c>
      <c r="AH203" s="242" t="s">
        <v>91</v>
      </c>
      <c r="AI203" s="80" t="str">
        <f t="shared" si="108"/>
        <v>Sin iniciar</v>
      </c>
      <c r="AJ203" s="155">
        <v>0</v>
      </c>
      <c r="AK203" s="155">
        <v>0</v>
      </c>
      <c r="AL203" s="155" t="s">
        <v>780</v>
      </c>
      <c r="AM203" s="155" t="s">
        <v>780</v>
      </c>
      <c r="AN203" s="155" t="s">
        <v>780</v>
      </c>
      <c r="AP203" s="98"/>
      <c r="AQ203" s="77" t="str">
        <f t="shared" si="119"/>
        <v>No Aplica</v>
      </c>
      <c r="AR203" s="78" t="str">
        <f t="shared" ref="AR203:AR205" si="122">IF(ISTEXT(AQ203),"No reporta avance en el periodo",IF(AQ203&lt;=69%,"Avance insuficiente",IF(AQ203&gt;95%,"Avance satisfactorio",IF(AQ203&gt;70%,"Avance suficiente",IF(AQ203&lt;94%,"Avance suficiente",0)))))</f>
        <v>No reporta avance en el periodo</v>
      </c>
      <c r="AS203" s="79" t="s">
        <v>91</v>
      </c>
      <c r="AT203" s="79" t="s">
        <v>91</v>
      </c>
      <c r="AU203" s="79" t="s">
        <v>91</v>
      </c>
      <c r="AV203" s="80" t="str">
        <f t="shared" si="120"/>
        <v>Sin iniciar</v>
      </c>
      <c r="AW203" s="330">
        <v>0</v>
      </c>
      <c r="AX203" s="330">
        <v>0</v>
      </c>
      <c r="AY203" s="330">
        <v>0</v>
      </c>
      <c r="AZ203" s="330">
        <v>0</v>
      </c>
      <c r="BA203" s="330">
        <v>0</v>
      </c>
      <c r="BC203" s="144"/>
      <c r="BD203" s="833" t="str">
        <f t="shared" si="121"/>
        <v>No Aplica</v>
      </c>
      <c r="BE203" s="604" t="str">
        <f t="shared" ref="BE203:BE209" si="123">IF(ISTEXT(BD203),"No reporta avance en el periodo",IF(BD203&lt;=69%,"Avance insuficiente",IF(BD203&gt;95%,"Avance satisfactorio",IF(BD203&gt;70%,"Avance suficiente",IF(BD203&lt;94%,"Avance suficiente",0)))))</f>
        <v>No reporta avance en el periodo</v>
      </c>
      <c r="BF203" s="145" t="s">
        <v>2212</v>
      </c>
      <c r="BG203" s="145" t="s">
        <v>91</v>
      </c>
      <c r="BH203" s="145" t="s">
        <v>91</v>
      </c>
      <c r="BI203" s="834" t="s">
        <v>141</v>
      </c>
      <c r="BJ203" s="852">
        <v>0</v>
      </c>
      <c r="BK203" s="264">
        <v>0</v>
      </c>
      <c r="BL203" s="865">
        <v>0</v>
      </c>
      <c r="BM203" s="865">
        <v>0</v>
      </c>
      <c r="BN203" s="865">
        <v>0</v>
      </c>
      <c r="BP203" s="98"/>
      <c r="BQ203" s="240" t="str">
        <f t="shared" si="109"/>
        <v>No Aplica</v>
      </c>
      <c r="BR203" s="241" t="str">
        <f t="shared" si="91"/>
        <v>No reporta avance en el periodo</v>
      </c>
      <c r="BS203" s="243"/>
      <c r="BT203" s="243"/>
      <c r="BU203" s="243"/>
      <c r="BV203" s="80" t="str">
        <f t="shared" si="110"/>
        <v>Sin iniciar</v>
      </c>
      <c r="BW203" s="81"/>
      <c r="BX203" s="81"/>
      <c r="BY203" s="81"/>
      <c r="BZ203" s="81"/>
      <c r="CA203" s="81"/>
    </row>
    <row r="204" spans="2:79" ht="50.25" customHeight="1">
      <c r="B204" s="336" t="s">
        <v>2199</v>
      </c>
      <c r="C204" s="233" t="s">
        <v>2215</v>
      </c>
      <c r="D204" s="391" t="s">
        <v>2316</v>
      </c>
      <c r="E204" s="391" t="s">
        <v>277</v>
      </c>
      <c r="F204" s="391" t="s">
        <v>290</v>
      </c>
      <c r="G204" s="252">
        <v>0.9</v>
      </c>
      <c r="H204" s="490" t="s">
        <v>2216</v>
      </c>
      <c r="I204" s="503" t="s">
        <v>85</v>
      </c>
      <c r="J204" s="503" t="s">
        <v>86</v>
      </c>
      <c r="K204" s="395" t="s">
        <v>2217</v>
      </c>
      <c r="L204" s="395" t="s">
        <v>2218</v>
      </c>
      <c r="M204" s="394">
        <v>45748</v>
      </c>
      <c r="N204" s="249" t="s">
        <v>156</v>
      </c>
      <c r="O204" s="252">
        <v>0</v>
      </c>
      <c r="P204" s="252">
        <v>0.25</v>
      </c>
      <c r="Q204" s="252">
        <v>0.5</v>
      </c>
      <c r="R204" s="252">
        <v>0.9</v>
      </c>
      <c r="S204" s="236" t="s">
        <v>91</v>
      </c>
      <c r="T204" s="239" t="s">
        <v>91</v>
      </c>
      <c r="U204" s="332" t="s">
        <v>2219</v>
      </c>
      <c r="V204" s="308" t="s">
        <v>2220</v>
      </c>
      <c r="W204" s="341">
        <v>0</v>
      </c>
      <c r="X204" s="236" t="s">
        <v>138</v>
      </c>
      <c r="Y204" s="236" t="s">
        <v>91</v>
      </c>
      <c r="Z204" s="236" t="s">
        <v>627</v>
      </c>
      <c r="AA204" s="40" t="s">
        <v>94</v>
      </c>
      <c r="AC204" s="112"/>
      <c r="AD204" s="240" t="str">
        <f t="shared" si="107"/>
        <v>No Aplica</v>
      </c>
      <c r="AE204" s="241" t="str">
        <f t="shared" si="116"/>
        <v>No reporta avance en el periodo</v>
      </c>
      <c r="AF204" s="145" t="s">
        <v>315</v>
      </c>
      <c r="AG204" s="145" t="s">
        <v>91</v>
      </c>
      <c r="AH204" s="242" t="s">
        <v>91</v>
      </c>
      <c r="AI204" s="80" t="str">
        <f t="shared" si="108"/>
        <v>Sin iniciar</v>
      </c>
      <c r="AJ204" s="155">
        <v>0</v>
      </c>
      <c r="AK204" s="155">
        <v>0</v>
      </c>
      <c r="AL204" s="155" t="s">
        <v>780</v>
      </c>
      <c r="AM204" s="155" t="s">
        <v>780</v>
      </c>
      <c r="AN204" s="155" t="s">
        <v>780</v>
      </c>
      <c r="AP204" s="98">
        <v>0.36599999999999999</v>
      </c>
      <c r="AQ204" s="77">
        <f t="shared" si="119"/>
        <v>1</v>
      </c>
      <c r="AR204" s="78" t="str">
        <f t="shared" si="122"/>
        <v>Avance satisfactorio</v>
      </c>
      <c r="AS204" s="137" t="s">
        <v>2221</v>
      </c>
      <c r="AT204" s="79" t="s">
        <v>2222</v>
      </c>
      <c r="AU204" s="79" t="s">
        <v>91</v>
      </c>
      <c r="AV204" s="80" t="s">
        <v>98</v>
      </c>
      <c r="AW204" s="330">
        <v>0</v>
      </c>
      <c r="AX204" s="330">
        <v>0</v>
      </c>
      <c r="AY204" s="330">
        <v>0</v>
      </c>
      <c r="AZ204" s="330">
        <v>0</v>
      </c>
      <c r="BA204" s="330">
        <v>0</v>
      </c>
      <c r="BC204" s="144">
        <v>0.77100000000000002</v>
      </c>
      <c r="BD204" s="833">
        <f t="shared" si="121"/>
        <v>1</v>
      </c>
      <c r="BE204" s="604" t="str">
        <f t="shared" si="123"/>
        <v>Avance satisfactorio</v>
      </c>
      <c r="BF204" s="145" t="s">
        <v>2223</v>
      </c>
      <c r="BG204" s="145" t="s">
        <v>2224</v>
      </c>
      <c r="BH204" s="145" t="s">
        <v>91</v>
      </c>
      <c r="BI204" s="834" t="str">
        <f t="shared" si="86"/>
        <v>En gestión</v>
      </c>
      <c r="BJ204" s="881">
        <v>15800666</v>
      </c>
      <c r="BK204" s="376">
        <v>9133333</v>
      </c>
      <c r="BL204" s="212"/>
      <c r="BM204" s="212"/>
      <c r="BN204" s="254"/>
      <c r="BP204" s="98"/>
      <c r="BQ204" s="240">
        <f t="shared" si="109"/>
        <v>0</v>
      </c>
      <c r="BR204" s="241" t="str">
        <f t="shared" si="91"/>
        <v>Avance insuficiente</v>
      </c>
      <c r="BS204" s="243"/>
      <c r="BT204" s="243"/>
      <c r="BU204" s="243"/>
      <c r="BV204" s="80" t="str">
        <f t="shared" si="110"/>
        <v>En gestión</v>
      </c>
      <c r="BW204" s="81"/>
      <c r="BX204" s="81"/>
      <c r="BY204" s="81"/>
      <c r="BZ204" s="81"/>
      <c r="CA204" s="81"/>
    </row>
    <row r="205" spans="2:79" ht="50.25" customHeight="1">
      <c r="B205" s="336" t="s">
        <v>2199</v>
      </c>
      <c r="C205" s="233" t="s">
        <v>2228</v>
      </c>
      <c r="D205" s="391" t="s">
        <v>2316</v>
      </c>
      <c r="E205" s="391" t="s">
        <v>277</v>
      </c>
      <c r="F205" s="391" t="s">
        <v>290</v>
      </c>
      <c r="G205" s="252">
        <v>0.9</v>
      </c>
      <c r="H205" s="490" t="s">
        <v>2229</v>
      </c>
      <c r="I205" s="503" t="s">
        <v>85</v>
      </c>
      <c r="J205" s="503" t="s">
        <v>86</v>
      </c>
      <c r="K205" s="395" t="s">
        <v>2230</v>
      </c>
      <c r="L205" s="395" t="s">
        <v>2218</v>
      </c>
      <c r="M205" s="394">
        <v>45931</v>
      </c>
      <c r="N205" s="249" t="s">
        <v>156</v>
      </c>
      <c r="O205" s="252">
        <v>0</v>
      </c>
      <c r="P205" s="252">
        <v>0</v>
      </c>
      <c r="Q205" s="252">
        <v>0</v>
      </c>
      <c r="R205" s="252">
        <v>0.9</v>
      </c>
      <c r="S205" s="236" t="s">
        <v>91</v>
      </c>
      <c r="T205" s="239" t="s">
        <v>91</v>
      </c>
      <c r="U205" s="332" t="s">
        <v>2219</v>
      </c>
      <c r="V205" s="308" t="s">
        <v>2220</v>
      </c>
      <c r="W205" s="341">
        <v>0</v>
      </c>
      <c r="X205" s="236" t="s">
        <v>138</v>
      </c>
      <c r="Y205" s="236" t="s">
        <v>91</v>
      </c>
      <c r="Z205" s="236" t="s">
        <v>627</v>
      </c>
      <c r="AA205" s="40" t="s">
        <v>94</v>
      </c>
      <c r="AC205" s="112"/>
      <c r="AD205" s="240" t="str">
        <f t="shared" si="107"/>
        <v>No Aplica</v>
      </c>
      <c r="AE205" s="241" t="str">
        <f t="shared" si="116"/>
        <v>No reporta avance en el periodo</v>
      </c>
      <c r="AF205" s="145" t="s">
        <v>1171</v>
      </c>
      <c r="AG205" s="145" t="s">
        <v>91</v>
      </c>
      <c r="AH205" s="242" t="s">
        <v>91</v>
      </c>
      <c r="AI205" s="80" t="str">
        <f t="shared" si="108"/>
        <v>Sin iniciar</v>
      </c>
      <c r="AJ205" s="155">
        <v>0</v>
      </c>
      <c r="AK205" s="155">
        <v>0</v>
      </c>
      <c r="AL205" s="155" t="s">
        <v>780</v>
      </c>
      <c r="AM205" s="155" t="s">
        <v>780</v>
      </c>
      <c r="AN205" s="155" t="s">
        <v>780</v>
      </c>
      <c r="AP205" s="98"/>
      <c r="AQ205" s="77" t="str">
        <f t="shared" si="119"/>
        <v>No Aplica</v>
      </c>
      <c r="AR205" s="78" t="str">
        <f t="shared" si="122"/>
        <v>No reporta avance en el periodo</v>
      </c>
      <c r="AS205" s="79" t="s">
        <v>91</v>
      </c>
      <c r="AT205" s="79" t="s">
        <v>91</v>
      </c>
      <c r="AU205" s="79" t="s">
        <v>91</v>
      </c>
      <c r="AV205" s="80" t="str">
        <f t="shared" si="120"/>
        <v>Sin iniciar</v>
      </c>
      <c r="AW205" s="330">
        <v>0</v>
      </c>
      <c r="AX205" s="330">
        <v>0</v>
      </c>
      <c r="AY205" s="330">
        <v>0</v>
      </c>
      <c r="AZ205" s="330">
        <v>0</v>
      </c>
      <c r="BA205" s="330">
        <v>0</v>
      </c>
      <c r="BC205" s="144"/>
      <c r="BD205" s="833" t="str">
        <f t="shared" si="121"/>
        <v>No Aplica</v>
      </c>
      <c r="BE205" s="604" t="str">
        <f t="shared" si="123"/>
        <v>No reporta avance en el periodo</v>
      </c>
      <c r="BF205" s="145" t="s">
        <v>2212</v>
      </c>
      <c r="BG205" s="145" t="s">
        <v>91</v>
      </c>
      <c r="BH205" s="145" t="s">
        <v>91</v>
      </c>
      <c r="BI205" s="834" t="str">
        <f t="shared" si="86"/>
        <v>Sin iniciar</v>
      </c>
      <c r="BJ205" s="852">
        <v>0</v>
      </c>
      <c r="BK205" s="264">
        <v>0</v>
      </c>
      <c r="BL205" s="865">
        <v>0</v>
      </c>
      <c r="BM205" s="865">
        <v>0</v>
      </c>
      <c r="BN205" s="865">
        <v>0</v>
      </c>
      <c r="BP205" s="98"/>
      <c r="BQ205" s="240" t="str">
        <f t="shared" si="109"/>
        <v>No Aplica</v>
      </c>
      <c r="BR205" s="241" t="str">
        <f t="shared" si="91"/>
        <v>No reporta avance en el periodo</v>
      </c>
      <c r="BS205" s="243"/>
      <c r="BT205" s="243"/>
      <c r="BU205" s="243"/>
      <c r="BV205" s="80" t="str">
        <f t="shared" si="110"/>
        <v>Sin iniciar</v>
      </c>
      <c r="BW205" s="81"/>
      <c r="BX205" s="81"/>
      <c r="BY205" s="81"/>
      <c r="BZ205" s="81"/>
      <c r="CA205" s="81"/>
    </row>
    <row r="206" spans="2:79" ht="50.25" customHeight="1">
      <c r="B206" s="102" t="s">
        <v>2234</v>
      </c>
      <c r="C206" s="233" t="s">
        <v>2235</v>
      </c>
      <c r="D206" s="67" t="s">
        <v>254</v>
      </c>
      <c r="E206" s="67" t="s">
        <v>2236</v>
      </c>
      <c r="F206" s="67" t="s">
        <v>83</v>
      </c>
      <c r="G206" s="252">
        <v>1</v>
      </c>
      <c r="H206" s="488" t="s">
        <v>2237</v>
      </c>
      <c r="I206" s="497" t="s">
        <v>85</v>
      </c>
      <c r="J206" s="497" t="s">
        <v>86</v>
      </c>
      <c r="K206" s="40" t="s">
        <v>2238</v>
      </c>
      <c r="L206" s="40" t="s">
        <v>2239</v>
      </c>
      <c r="M206" s="103" t="s">
        <v>559</v>
      </c>
      <c r="N206" s="236" t="s">
        <v>156</v>
      </c>
      <c r="O206" s="252">
        <v>0.25</v>
      </c>
      <c r="P206" s="252">
        <v>0.5</v>
      </c>
      <c r="Q206" s="252">
        <v>0.75</v>
      </c>
      <c r="R206" s="252">
        <v>1</v>
      </c>
      <c r="S206" s="236" t="s">
        <v>108</v>
      </c>
      <c r="T206" s="239">
        <v>23000663</v>
      </c>
      <c r="U206" s="332" t="s">
        <v>157</v>
      </c>
      <c r="V206" s="308" t="s">
        <v>158</v>
      </c>
      <c r="W206" s="341">
        <v>15900000</v>
      </c>
      <c r="X206" s="236" t="s">
        <v>913</v>
      </c>
      <c r="Y206" s="236" t="s">
        <v>1769</v>
      </c>
      <c r="Z206" s="236" t="s">
        <v>707</v>
      </c>
      <c r="AA206" s="40" t="s">
        <v>1410</v>
      </c>
      <c r="AC206" s="112">
        <v>0.25</v>
      </c>
      <c r="AD206" s="240">
        <f t="shared" si="107"/>
        <v>1</v>
      </c>
      <c r="AE206" s="241" t="str">
        <f t="shared" si="116"/>
        <v>Avance satisfactorio</v>
      </c>
      <c r="AF206" s="145" t="s">
        <v>2240</v>
      </c>
      <c r="AG206" s="145" t="s">
        <v>2241</v>
      </c>
      <c r="AH206" s="242" t="s">
        <v>91</v>
      </c>
      <c r="AI206" s="80" t="s">
        <v>98</v>
      </c>
      <c r="AJ206" s="177">
        <v>23000363</v>
      </c>
      <c r="AK206" s="178">
        <f>+AJ206/4</f>
        <v>5750090.75</v>
      </c>
      <c r="AL206" s="172">
        <v>15900000</v>
      </c>
      <c r="AM206" s="172">
        <v>12500000</v>
      </c>
      <c r="AN206" s="172">
        <v>1125000</v>
      </c>
      <c r="AP206" s="98">
        <v>0.5</v>
      </c>
      <c r="AQ206" s="77">
        <f t="shared" si="119"/>
        <v>1</v>
      </c>
      <c r="AR206" s="78" t="str">
        <f>IF(ISTEXT(AQ206),"No reporta avance en el periodo",IF(AQ206&lt;=69%,"Avance insuficiente",IF(AQ206&gt;95%,"Avance satisfactorio",IF(AQ206&gt;70%,"Avance suficiente",IF(AQ206&lt;94%,"Avance suficiente",0)))))</f>
        <v>Avance satisfactorio</v>
      </c>
      <c r="AS206" s="79" t="s">
        <v>2242</v>
      </c>
      <c r="AT206" s="79" t="s">
        <v>2243</v>
      </c>
      <c r="AU206" s="79" t="s">
        <v>91</v>
      </c>
      <c r="AV206" s="80" t="s">
        <v>98</v>
      </c>
      <c r="AW206" s="406">
        <v>23000363</v>
      </c>
      <c r="AX206" s="429">
        <f>+AW206/4</f>
        <v>5750090.75</v>
      </c>
      <c r="AY206" s="403">
        <v>15900000</v>
      </c>
      <c r="AZ206" s="404">
        <v>12500000</v>
      </c>
      <c r="BA206" s="405">
        <v>4875000</v>
      </c>
      <c r="BC206" s="144">
        <v>0.75</v>
      </c>
      <c r="BD206" s="833">
        <f t="shared" si="121"/>
        <v>1</v>
      </c>
      <c r="BE206" s="604" t="str">
        <f t="shared" si="123"/>
        <v>Avance satisfactorio</v>
      </c>
      <c r="BF206" s="145" t="s">
        <v>2244</v>
      </c>
      <c r="BG206" s="145" t="s">
        <v>2245</v>
      </c>
      <c r="BH206" s="616" t="s">
        <v>91</v>
      </c>
      <c r="BI206" s="834" t="str">
        <f t="shared" ref="BI206:BI209" si="124">IF(BC206&lt;1%,"Sin iniciar",IF(BC206&gt;=G206,"Terminado","En gestión"))</f>
        <v>En gestión</v>
      </c>
      <c r="BJ206" s="839">
        <v>23000363</v>
      </c>
      <c r="BK206" s="891">
        <v>17250497.25</v>
      </c>
      <c r="BL206" s="212"/>
      <c r="BM206" s="212"/>
      <c r="BN206" s="254"/>
      <c r="BP206" s="98"/>
      <c r="BQ206" s="240">
        <f t="shared" si="109"/>
        <v>0.33333333333333331</v>
      </c>
      <c r="BR206" s="241" t="str">
        <f t="shared" si="91"/>
        <v>Avance insuficiente</v>
      </c>
      <c r="BS206" s="243"/>
      <c r="BT206" s="243"/>
      <c r="BU206" s="243"/>
      <c r="BV206" s="80" t="str">
        <f t="shared" si="110"/>
        <v>En gestión</v>
      </c>
      <c r="BW206" s="81"/>
      <c r="BX206" s="81"/>
      <c r="BY206" s="81"/>
      <c r="BZ206" s="81"/>
      <c r="CA206" s="81"/>
    </row>
    <row r="207" spans="2:79" ht="50.25" customHeight="1">
      <c r="B207" s="102" t="s">
        <v>2234</v>
      </c>
      <c r="C207" s="233" t="s">
        <v>2249</v>
      </c>
      <c r="D207" s="67" t="s">
        <v>254</v>
      </c>
      <c r="E207" s="67" t="s">
        <v>2236</v>
      </c>
      <c r="F207" s="67" t="s">
        <v>83</v>
      </c>
      <c r="G207" s="252">
        <v>1</v>
      </c>
      <c r="H207" s="488" t="s">
        <v>2250</v>
      </c>
      <c r="I207" s="497" t="s">
        <v>85</v>
      </c>
      <c r="J207" s="497" t="s">
        <v>86</v>
      </c>
      <c r="K207" s="40" t="s">
        <v>2238</v>
      </c>
      <c r="L207" s="40" t="s">
        <v>2251</v>
      </c>
      <c r="M207" s="103">
        <v>45748</v>
      </c>
      <c r="N207" s="236" t="s">
        <v>156</v>
      </c>
      <c r="O207" s="252">
        <v>0.25</v>
      </c>
      <c r="P207" s="252">
        <v>0.5</v>
      </c>
      <c r="Q207" s="252">
        <v>0.75</v>
      </c>
      <c r="R207" s="252">
        <v>1</v>
      </c>
      <c r="S207" s="236" t="s">
        <v>108</v>
      </c>
      <c r="T207" s="239">
        <v>23000663</v>
      </c>
      <c r="U207" s="332" t="s">
        <v>157</v>
      </c>
      <c r="V207" s="308" t="s">
        <v>158</v>
      </c>
      <c r="W207" s="341">
        <v>15900000</v>
      </c>
      <c r="X207" s="236" t="s">
        <v>913</v>
      </c>
      <c r="Y207" s="236" t="s">
        <v>1769</v>
      </c>
      <c r="Z207" s="236" t="s">
        <v>707</v>
      </c>
      <c r="AA207" s="40" t="s">
        <v>1410</v>
      </c>
      <c r="AC207" s="112">
        <v>0.25</v>
      </c>
      <c r="AD207" s="240">
        <f t="shared" si="107"/>
        <v>1</v>
      </c>
      <c r="AE207" s="241" t="str">
        <f t="shared" ref="AE207:AE209" si="125">IF(ISTEXT(AD207),"No reporta avance en el periodo",IF(AD207&lt;=69%,"Avance insuficiente",IF(AD207&gt;95%,"Avance satisfactorio",IF(AD207&gt;70%,"Avance suficiente",IF(AD207&lt;94%,"Avance suficiente",0)))))</f>
        <v>Avance satisfactorio</v>
      </c>
      <c r="AF207" s="145" t="s">
        <v>2252</v>
      </c>
      <c r="AG207" s="145" t="s">
        <v>2253</v>
      </c>
      <c r="AH207" s="242" t="s">
        <v>91</v>
      </c>
      <c r="AI207" s="80" t="s">
        <v>98</v>
      </c>
      <c r="AJ207" s="177">
        <v>23000363</v>
      </c>
      <c r="AK207" s="178">
        <f>+AJ207/4</f>
        <v>5750090.75</v>
      </c>
      <c r="AL207" s="172">
        <v>15900000</v>
      </c>
      <c r="AM207" s="172">
        <v>12500000</v>
      </c>
      <c r="AN207" s="172">
        <v>1125000</v>
      </c>
      <c r="AP207" s="98">
        <v>0.5</v>
      </c>
      <c r="AQ207" s="77">
        <f t="shared" si="119"/>
        <v>1</v>
      </c>
      <c r="AR207" s="78" t="str">
        <f t="shared" ref="AR207:AR209" si="126">IF(ISTEXT(AQ207),"No reporta avance en el periodo",IF(AQ207&lt;=69%,"Avance insuficiente",IF(AQ207&gt;95%,"Avance satisfactorio",IF(AQ207&gt;70%,"Avance suficiente",IF(AQ207&lt;94%,"Avance suficiente",0)))))</f>
        <v>Avance satisfactorio</v>
      </c>
      <c r="AS207" s="79" t="s">
        <v>2254</v>
      </c>
      <c r="AT207" s="79" t="s">
        <v>2255</v>
      </c>
      <c r="AU207" s="79" t="s">
        <v>91</v>
      </c>
      <c r="AV207" s="80" t="s">
        <v>98</v>
      </c>
      <c r="AW207" s="406">
        <v>23000363</v>
      </c>
      <c r="AX207" s="429">
        <f>+AW207/4</f>
        <v>5750090.75</v>
      </c>
      <c r="AY207" s="403">
        <v>15900000</v>
      </c>
      <c r="AZ207" s="404">
        <v>12500000</v>
      </c>
      <c r="BA207" s="405">
        <v>4875000</v>
      </c>
      <c r="BC207" s="144">
        <v>0.75</v>
      </c>
      <c r="BD207" s="833">
        <f t="shared" si="121"/>
        <v>1</v>
      </c>
      <c r="BE207" s="604" t="str">
        <f t="shared" si="123"/>
        <v>Avance satisfactorio</v>
      </c>
      <c r="BF207" s="145" t="s">
        <v>2256</v>
      </c>
      <c r="BG207" s="145" t="s">
        <v>2257</v>
      </c>
      <c r="BH207" s="145" t="s">
        <v>91</v>
      </c>
      <c r="BI207" s="834" t="str">
        <f t="shared" si="124"/>
        <v>En gestión</v>
      </c>
      <c r="BJ207" s="839">
        <v>23000363</v>
      </c>
      <c r="BK207" s="891">
        <v>17250497.25</v>
      </c>
      <c r="BL207" s="212"/>
      <c r="BM207" s="212"/>
      <c r="BN207" s="254"/>
      <c r="BP207" s="98"/>
      <c r="BQ207" s="240">
        <f t="shared" si="109"/>
        <v>0.33333333333333331</v>
      </c>
      <c r="BR207" s="241" t="str">
        <f t="shared" ref="BR207:BR209" si="127">IF(ISTEXT(BQ207),"No reporta avance en el periodo",IF(BQ207&lt;=69%,"Avance insuficiente",IF(BQ207&gt;95%,"Avance satisfactorio",IF(BQ207&gt;70%,"Avance suficiente",IF(BQ207&lt;94%,"Avance suficiente",0)))))</f>
        <v>Avance insuficiente</v>
      </c>
      <c r="BS207" s="243"/>
      <c r="BT207" s="243"/>
      <c r="BU207" s="243"/>
      <c r="BV207" s="80" t="str">
        <f t="shared" si="110"/>
        <v>En gestión</v>
      </c>
      <c r="BW207" s="81"/>
      <c r="BX207" s="81"/>
      <c r="BY207" s="81"/>
      <c r="BZ207" s="81"/>
      <c r="CA207" s="81"/>
    </row>
    <row r="208" spans="2:79" ht="50.25" customHeight="1">
      <c r="B208" s="102" t="s">
        <v>2234</v>
      </c>
      <c r="C208" s="233" t="s">
        <v>2260</v>
      </c>
      <c r="D208" s="67" t="s">
        <v>254</v>
      </c>
      <c r="E208" s="67" t="s">
        <v>2236</v>
      </c>
      <c r="F208" s="67" t="s">
        <v>83</v>
      </c>
      <c r="G208" s="252">
        <v>1</v>
      </c>
      <c r="H208" s="488" t="s">
        <v>2261</v>
      </c>
      <c r="I208" s="497" t="s">
        <v>85</v>
      </c>
      <c r="J208" s="497" t="s">
        <v>86</v>
      </c>
      <c r="K208" s="40" t="s">
        <v>2262</v>
      </c>
      <c r="L208" s="40" t="s">
        <v>2263</v>
      </c>
      <c r="M208" s="103">
        <v>45659</v>
      </c>
      <c r="N208" s="236" t="s">
        <v>156</v>
      </c>
      <c r="O208" s="252">
        <v>0.25</v>
      </c>
      <c r="P208" s="252">
        <v>0.5</v>
      </c>
      <c r="Q208" s="252">
        <v>0.75</v>
      </c>
      <c r="R208" s="252">
        <v>1</v>
      </c>
      <c r="S208" s="236" t="s">
        <v>108</v>
      </c>
      <c r="T208" s="239">
        <v>23000663</v>
      </c>
      <c r="U208" s="332" t="s">
        <v>157</v>
      </c>
      <c r="V208" s="308" t="s">
        <v>158</v>
      </c>
      <c r="W208" s="341">
        <v>15900000</v>
      </c>
      <c r="X208" s="236" t="s">
        <v>913</v>
      </c>
      <c r="Y208" s="236" t="s">
        <v>1769</v>
      </c>
      <c r="Z208" s="236" t="s">
        <v>707</v>
      </c>
      <c r="AA208" s="40" t="s">
        <v>1410</v>
      </c>
      <c r="AC208" s="112">
        <v>0.25</v>
      </c>
      <c r="AD208" s="240">
        <f t="shared" si="107"/>
        <v>1</v>
      </c>
      <c r="AE208" s="241" t="str">
        <f t="shared" si="125"/>
        <v>Avance satisfactorio</v>
      </c>
      <c r="AF208" s="145" t="s">
        <v>2264</v>
      </c>
      <c r="AG208" s="145" t="s">
        <v>2265</v>
      </c>
      <c r="AH208" s="242" t="s">
        <v>91</v>
      </c>
      <c r="AI208" s="80" t="s">
        <v>98</v>
      </c>
      <c r="AJ208" s="177">
        <v>23000363</v>
      </c>
      <c r="AK208" s="178">
        <f>+AJ208/4</f>
        <v>5750090.75</v>
      </c>
      <c r="AL208" s="172">
        <v>15900000</v>
      </c>
      <c r="AM208" s="172">
        <v>12500000</v>
      </c>
      <c r="AN208" s="172">
        <v>1125000</v>
      </c>
      <c r="AP208" s="98">
        <v>0.5</v>
      </c>
      <c r="AQ208" s="77">
        <f t="shared" si="119"/>
        <v>1</v>
      </c>
      <c r="AR208" s="78" t="str">
        <f t="shared" si="126"/>
        <v>Avance satisfactorio</v>
      </c>
      <c r="AS208" s="79" t="s">
        <v>2266</v>
      </c>
      <c r="AT208" s="79" t="s">
        <v>2267</v>
      </c>
      <c r="AU208" s="79" t="s">
        <v>91</v>
      </c>
      <c r="AV208" s="80" t="s">
        <v>98</v>
      </c>
      <c r="AW208" s="406">
        <v>23000363</v>
      </c>
      <c r="AX208" s="429">
        <f>+AW208/4</f>
        <v>5750090.75</v>
      </c>
      <c r="AY208" s="403">
        <v>15900000</v>
      </c>
      <c r="AZ208" s="404">
        <v>12500000</v>
      </c>
      <c r="BA208" s="405">
        <v>4875000</v>
      </c>
      <c r="BC208" s="144">
        <v>0.75</v>
      </c>
      <c r="BD208" s="833">
        <f t="shared" si="121"/>
        <v>1</v>
      </c>
      <c r="BE208" s="604" t="str">
        <f t="shared" si="123"/>
        <v>Avance satisfactorio</v>
      </c>
      <c r="BF208" s="145" t="s">
        <v>2268</v>
      </c>
      <c r="BG208" s="145" t="s">
        <v>2269</v>
      </c>
      <c r="BH208" s="145" t="s">
        <v>91</v>
      </c>
      <c r="BI208" s="834" t="str">
        <f t="shared" si="124"/>
        <v>En gestión</v>
      </c>
      <c r="BJ208" s="839">
        <v>23000363</v>
      </c>
      <c r="BK208" s="891">
        <v>17250497.25</v>
      </c>
      <c r="BL208" s="212"/>
      <c r="BM208" s="212"/>
      <c r="BN208" s="254"/>
      <c r="BP208" s="98"/>
      <c r="BQ208" s="240">
        <f t="shared" si="109"/>
        <v>0.33333333333333331</v>
      </c>
      <c r="BR208" s="241" t="str">
        <f t="shared" si="127"/>
        <v>Avance insuficiente</v>
      </c>
      <c r="BS208" s="243"/>
      <c r="BT208" s="243"/>
      <c r="BU208" s="243"/>
      <c r="BV208" s="80" t="str">
        <f t="shared" si="110"/>
        <v>En gestión</v>
      </c>
      <c r="BW208" s="81"/>
      <c r="BX208" s="81"/>
      <c r="BY208" s="81"/>
      <c r="BZ208" s="81"/>
      <c r="CA208" s="81"/>
    </row>
    <row r="209" spans="2:79" ht="50.25" customHeight="1">
      <c r="B209" s="102" t="s">
        <v>2234</v>
      </c>
      <c r="C209" s="233" t="s">
        <v>2272</v>
      </c>
      <c r="D209" s="67" t="s">
        <v>254</v>
      </c>
      <c r="E209" s="67" t="s">
        <v>2236</v>
      </c>
      <c r="F209" s="67" t="s">
        <v>83</v>
      </c>
      <c r="G209" s="252">
        <v>1</v>
      </c>
      <c r="H209" s="488" t="s">
        <v>2273</v>
      </c>
      <c r="I209" s="497" t="s">
        <v>85</v>
      </c>
      <c r="J209" s="497" t="s">
        <v>86</v>
      </c>
      <c r="K209" s="40" t="s">
        <v>2262</v>
      </c>
      <c r="L209" s="40" t="s">
        <v>2263</v>
      </c>
      <c r="M209" s="103">
        <v>45661</v>
      </c>
      <c r="N209" s="236" t="s">
        <v>156</v>
      </c>
      <c r="O209" s="252">
        <v>0.25</v>
      </c>
      <c r="P209" s="252">
        <v>0.5</v>
      </c>
      <c r="Q209" s="252">
        <v>0.75</v>
      </c>
      <c r="R209" s="252">
        <v>1</v>
      </c>
      <c r="S209" s="236" t="s">
        <v>108</v>
      </c>
      <c r="T209" s="239">
        <v>23000663</v>
      </c>
      <c r="U209" s="332" t="s">
        <v>157</v>
      </c>
      <c r="V209" s="308" t="s">
        <v>158</v>
      </c>
      <c r="W209" s="342">
        <v>15900000</v>
      </c>
      <c r="X209" s="236" t="s">
        <v>913</v>
      </c>
      <c r="Y209" s="236" t="s">
        <v>1769</v>
      </c>
      <c r="Z209" s="236" t="s">
        <v>707</v>
      </c>
      <c r="AA209" s="40" t="s">
        <v>1410</v>
      </c>
      <c r="AC209" s="112">
        <v>0.25</v>
      </c>
      <c r="AD209" s="240">
        <f t="shared" si="107"/>
        <v>1</v>
      </c>
      <c r="AE209" s="241" t="str">
        <f t="shared" si="125"/>
        <v>Avance satisfactorio</v>
      </c>
      <c r="AF209" s="145" t="s">
        <v>2274</v>
      </c>
      <c r="AG209" s="145" t="s">
        <v>2275</v>
      </c>
      <c r="AH209" s="242" t="s">
        <v>91</v>
      </c>
      <c r="AI209" s="80" t="s">
        <v>98</v>
      </c>
      <c r="AJ209" s="177">
        <v>23000363</v>
      </c>
      <c r="AK209" s="178">
        <f>+AJ209/4</f>
        <v>5750090.75</v>
      </c>
      <c r="AL209" s="172">
        <v>15900000</v>
      </c>
      <c r="AM209" s="172">
        <v>12500000</v>
      </c>
      <c r="AN209" s="172">
        <v>1125000</v>
      </c>
      <c r="AP209" s="98">
        <v>0.5</v>
      </c>
      <c r="AQ209" s="77">
        <f t="shared" si="119"/>
        <v>1</v>
      </c>
      <c r="AR209" s="78" t="str">
        <f t="shared" si="126"/>
        <v>Avance satisfactorio</v>
      </c>
      <c r="AS209" s="79" t="s">
        <v>2276</v>
      </c>
      <c r="AT209" s="79" t="s">
        <v>2277</v>
      </c>
      <c r="AU209" s="79" t="s">
        <v>91</v>
      </c>
      <c r="AV209" s="80" t="s">
        <v>98</v>
      </c>
      <c r="AW209" s="406">
        <v>23000363</v>
      </c>
      <c r="AX209" s="429">
        <f>+AW209/4</f>
        <v>5750090.75</v>
      </c>
      <c r="AY209" s="430">
        <v>15900000</v>
      </c>
      <c r="AZ209" s="431">
        <v>12500000</v>
      </c>
      <c r="BA209" s="432">
        <v>4875000</v>
      </c>
      <c r="BC209" s="144">
        <v>0.75</v>
      </c>
      <c r="BD209" s="833">
        <f t="shared" si="121"/>
        <v>1</v>
      </c>
      <c r="BE209" s="604" t="str">
        <f t="shared" si="123"/>
        <v>Avance satisfactorio</v>
      </c>
      <c r="BF209" s="145" t="s">
        <v>2278</v>
      </c>
      <c r="BG209" s="145" t="s">
        <v>2279</v>
      </c>
      <c r="BH209" s="145" t="s">
        <v>91</v>
      </c>
      <c r="BI209" s="834" t="str">
        <f t="shared" si="124"/>
        <v>En gestión</v>
      </c>
      <c r="BJ209" s="839">
        <v>23000363</v>
      </c>
      <c r="BK209" s="891">
        <v>17250497.25</v>
      </c>
      <c r="BL209" s="212"/>
      <c r="BM209" s="212"/>
      <c r="BN209" s="254"/>
      <c r="BP209" s="98"/>
      <c r="BQ209" s="240">
        <f t="shared" si="109"/>
        <v>0.33333333333333331</v>
      </c>
      <c r="BR209" s="241" t="str">
        <f t="shared" si="127"/>
        <v>Avance insuficiente</v>
      </c>
      <c r="BS209" s="243"/>
      <c r="BT209" s="243"/>
      <c r="BU209" s="243"/>
      <c r="BV209" s="80" t="str">
        <f t="shared" si="110"/>
        <v>En gestión</v>
      </c>
      <c r="BW209" s="81"/>
      <c r="BX209" s="81"/>
      <c r="BY209" s="81"/>
      <c r="BZ209" s="81"/>
      <c r="CA209" s="81"/>
    </row>
    <row r="210" spans="2:79" ht="16.5" customHeight="1">
      <c r="W210" s="313">
        <f>SUM(W10:W209)</f>
        <v>194597506973</v>
      </c>
      <c r="AL210" s="313">
        <f>SUM(AL10:AL209)</f>
        <v>194597506973</v>
      </c>
      <c r="AM210" s="313">
        <f>SUM(AM10:AM209)</f>
        <v>137178262695.92</v>
      </c>
      <c r="AN210" s="313">
        <f>SUM(AN10:AN209)</f>
        <v>23695773583.869995</v>
      </c>
      <c r="AY210" s="314">
        <f>+SUM(AY10:AY209)</f>
        <v>194597506973</v>
      </c>
      <c r="AZ210" s="314">
        <f t="shared" ref="AZ210:BA210" si="128">+SUM(AZ10:AZ209)</f>
        <v>159164712258</v>
      </c>
      <c r="BA210" s="314">
        <f t="shared" si="128"/>
        <v>75220068145</v>
      </c>
    </row>
    <row r="217" spans="2:79" ht="16.5" customHeight="1">
      <c r="U217" s="312"/>
    </row>
    <row r="1048575" spans="22:22" ht="16.5" customHeight="1">
      <c r="V1048575" s="100" t="s">
        <v>2459</v>
      </c>
    </row>
  </sheetData>
  <sheetProtection formatCells="0" formatColumns="0" formatRows="0"/>
  <mergeCells count="19">
    <mergeCell ref="D8:E8"/>
    <mergeCell ref="O8:R8"/>
    <mergeCell ref="B4:B5"/>
    <mergeCell ref="B7:C7"/>
    <mergeCell ref="D7:F7"/>
    <mergeCell ref="G7:R7"/>
    <mergeCell ref="S7:W7"/>
    <mergeCell ref="X7:AA7"/>
    <mergeCell ref="C4:K5"/>
    <mergeCell ref="L4:N4"/>
    <mergeCell ref="L5:N5"/>
    <mergeCell ref="BP7:CA7"/>
    <mergeCell ref="AD8:AE8"/>
    <mergeCell ref="AQ8:AR8"/>
    <mergeCell ref="BD8:BE8"/>
    <mergeCell ref="BQ8:BR8"/>
    <mergeCell ref="AC7:AN7"/>
    <mergeCell ref="AP7:BA7"/>
    <mergeCell ref="BC7:BN7"/>
  </mergeCells>
  <conditionalFormatting sqref="AE10:AE209 AR10:AR209 BR21:BR209">
    <cfRule type="containsText" dxfId="133" priority="769" operator="containsText" text="Avance suficiente">
      <formula>NOT(ISERROR(SEARCH("Avance suficiente",AE10)))</formula>
    </cfRule>
    <cfRule type="containsText" dxfId="132" priority="768" operator="containsText" text="Avance insuficiente">
      <formula>NOT(ISERROR(SEARCH("Avance insuficiente",AE10)))</formula>
    </cfRule>
    <cfRule type="containsText" dxfId="131" priority="767" operator="containsText" text="No reporta avance en el periodo">
      <formula>NOT(ISERROR(SEARCH("No reporta avance en el periodo",AE10)))</formula>
    </cfRule>
    <cfRule type="containsText" dxfId="130" priority="770" operator="containsText" text="Avance satisfactorio">
      <formula>NOT(ISERROR(SEARCH("Avance satisfactorio",AE10)))</formula>
    </cfRule>
  </conditionalFormatting>
  <conditionalFormatting sqref="AI10:AI209 BV21:BV209">
    <cfRule type="containsText" dxfId="129" priority="766" operator="containsText" text="En gestión">
      <formula>NOT(ISERROR(SEARCH("En gestión",AI10)))</formula>
    </cfRule>
    <cfRule type="containsText" dxfId="128" priority="765" operator="containsText" text="Terminado">
      <formula>NOT(ISERROR(SEARCH("Terminado",AI10)))</formula>
    </cfRule>
    <cfRule type="containsText" dxfId="127" priority="764" operator="containsText" text="Sin iniciar">
      <formula>NOT(ISERROR(SEARCH("Sin iniciar",AI10)))</formula>
    </cfRule>
  </conditionalFormatting>
  <conditionalFormatting sqref="AV10:AV209">
    <cfRule type="containsText" dxfId="126" priority="247" operator="containsText" text="Sin iniciar">
      <formula>NOT(ISERROR(SEARCH("Sin iniciar",AV10)))</formula>
    </cfRule>
    <cfRule type="containsText" dxfId="125" priority="248" operator="containsText" text="Terminado">
      <formula>NOT(ISERROR(SEARCH("Terminado",AV10)))</formula>
    </cfRule>
    <cfRule type="containsText" dxfId="124" priority="249" operator="containsText" text="En gestión">
      <formula>NOT(ISERROR(SEARCH("En gestión",AV10)))</formula>
    </cfRule>
  </conditionalFormatting>
  <conditionalFormatting sqref="BE10:BE21">
    <cfRule type="containsText" dxfId="123" priority="475" operator="containsText" text="No reporta avance en el periodo">
      <formula>NOT(ISERROR(SEARCH("No reporta avance en el periodo",BE10)))</formula>
    </cfRule>
    <cfRule type="containsText" dxfId="122" priority="476" operator="containsText" text="Avance insuficiente">
      <formula>NOT(ISERROR(SEARCH("Avance insuficiente",BE10)))</formula>
    </cfRule>
    <cfRule type="containsText" dxfId="121" priority="477" operator="containsText" text="Avance suficiente">
      <formula>NOT(ISERROR(SEARCH("Avance suficiente",BE10)))</formula>
    </cfRule>
    <cfRule type="containsText" dxfId="120" priority="478" operator="containsText" text="Avance satisfactorio">
      <formula>NOT(ISERROR(SEARCH("Avance satisfactorio",BE10)))</formula>
    </cfRule>
  </conditionalFormatting>
  <conditionalFormatting sqref="BE14:BE15 BE19">
    <cfRule type="containsText" dxfId="119" priority="471" operator="containsText" text="No reporta avance en el periodo">
      <formula>NOT(ISERROR(SEARCH("No reporta avance en el periodo",BE14)))</formula>
    </cfRule>
    <cfRule type="containsText" dxfId="118" priority="472" operator="containsText" text="Avance insuficiente">
      <formula>NOT(ISERROR(SEARCH("Avance insuficiente",BE14)))</formula>
    </cfRule>
    <cfRule type="containsText" dxfId="117" priority="473" operator="containsText" text="Avance suficiente">
      <formula>NOT(ISERROR(SEARCH("Avance suficiente",BE14)))</formula>
    </cfRule>
    <cfRule type="containsText" dxfId="116" priority="474" operator="containsText" text="Avance satisfactorio">
      <formula>NOT(ISERROR(SEARCH("Avance satisfactorio",BE14)))</formula>
    </cfRule>
  </conditionalFormatting>
  <conditionalFormatting sqref="BE21">
    <cfRule type="containsText" dxfId="115" priority="481" operator="containsText" text="Avance suficiente">
      <formula>NOT(ISERROR(SEARCH("Avance suficiente",BE21)))</formula>
    </cfRule>
    <cfRule type="containsText" dxfId="114" priority="482" operator="containsText" text="Avance satisfactorio">
      <formula>NOT(ISERROR(SEARCH("Avance satisfactorio",BE21)))</formula>
    </cfRule>
    <cfRule type="containsText" dxfId="113" priority="479" operator="containsText" text="No reporta avance en el periodo">
      <formula>NOT(ISERROR(SEARCH("No reporta avance en el periodo",BE21)))</formula>
    </cfRule>
    <cfRule type="containsText" dxfId="112" priority="480" operator="containsText" text="Avance insuficiente">
      <formula>NOT(ISERROR(SEARCH("Avance insuficiente",BE21)))</formula>
    </cfRule>
  </conditionalFormatting>
  <conditionalFormatting sqref="BE22:BE23">
    <cfRule type="containsText" dxfId="111" priority="347" operator="containsText" text="No reporta avance en el periodo">
      <formula>NOT(ISERROR(SEARCH("No reporta avance en el periodo",BE22)))</formula>
    </cfRule>
    <cfRule type="containsText" dxfId="110" priority="348" operator="containsText" text="Avance insuficiente">
      <formula>NOT(ISERROR(SEARCH("Avance insuficiente",BE22)))</formula>
    </cfRule>
    <cfRule type="containsText" dxfId="109" priority="349" operator="containsText" text="Avance suficiente">
      <formula>NOT(ISERROR(SEARCH("Avance suficiente",BE22)))</formula>
    </cfRule>
    <cfRule type="containsText" dxfId="108" priority="350" operator="containsText" text="Avance satisfactorio">
      <formula>NOT(ISERROR(SEARCH("Avance satisfactorio",BE22)))</formula>
    </cfRule>
  </conditionalFormatting>
  <conditionalFormatting sqref="BE22:BE25">
    <cfRule type="containsText" dxfId="107" priority="336" operator="containsText" text="No reporta avance en el periodo">
      <formula>NOT(ISERROR(SEARCH("No reporta avance en el periodo",BE22)))</formula>
    </cfRule>
    <cfRule type="containsText" dxfId="106" priority="337" operator="containsText" text="Avance insuficiente">
      <formula>NOT(ISERROR(SEARCH("Avance insuficiente",BE22)))</formula>
    </cfRule>
    <cfRule type="containsText" dxfId="105" priority="338" operator="containsText" text="Avance suficiente">
      <formula>NOT(ISERROR(SEARCH("Avance suficiente",BE22)))</formula>
    </cfRule>
    <cfRule type="containsText" dxfId="104" priority="339" operator="containsText" text="Avance satisfactorio">
      <formula>NOT(ISERROR(SEARCH("Avance satisfactorio",BE22)))</formula>
    </cfRule>
  </conditionalFormatting>
  <conditionalFormatting sqref="BE24:BE25">
    <cfRule type="containsText" dxfId="103" priority="334" operator="containsText" text="Avance suficiente">
      <formula>NOT(ISERROR(SEARCH("Avance suficiente",BE24)))</formula>
    </cfRule>
    <cfRule type="containsText" dxfId="102" priority="332" operator="containsText" text="No reporta avance en el periodo">
      <formula>NOT(ISERROR(SEARCH("No reporta avance en el periodo",BE24)))</formula>
    </cfRule>
    <cfRule type="containsText" dxfId="101" priority="333" operator="containsText" text="Avance insuficiente">
      <formula>NOT(ISERROR(SEARCH("Avance insuficiente",BE24)))</formula>
    </cfRule>
    <cfRule type="containsText" dxfId="100" priority="335" operator="containsText" text="Avance satisfactorio">
      <formula>NOT(ISERROR(SEARCH("Avance satisfactorio",BE24)))</formula>
    </cfRule>
  </conditionalFormatting>
  <conditionalFormatting sqref="BE26:BE52">
    <cfRule type="containsText" dxfId="99" priority="578" operator="containsText" text="Avance suficiente">
      <formula>NOT(ISERROR(SEARCH("Avance suficiente",BE26)))</formula>
    </cfRule>
    <cfRule type="containsText" dxfId="98" priority="577" operator="containsText" text="Avance insuficiente">
      <formula>NOT(ISERROR(SEARCH("Avance insuficiente",BE26)))</formula>
    </cfRule>
    <cfRule type="containsText" dxfId="97" priority="576" operator="containsText" text="No reporta avance en el periodo">
      <formula>NOT(ISERROR(SEARCH("No reporta avance en el periodo",BE26)))</formula>
    </cfRule>
    <cfRule type="containsText" dxfId="96" priority="579" operator="containsText" text="Avance satisfactorio">
      <formula>NOT(ISERROR(SEARCH("Avance satisfactorio",BE26)))</formula>
    </cfRule>
  </conditionalFormatting>
  <conditionalFormatting sqref="BE26:BE60">
    <cfRule type="containsText" dxfId="95" priority="540" operator="containsText" text="Avance insuficiente">
      <formula>NOT(ISERROR(SEARCH("Avance insuficiente",BE26)))</formula>
    </cfRule>
    <cfRule type="containsText" dxfId="94" priority="541" operator="containsText" text="Avance suficiente">
      <formula>NOT(ISERROR(SEARCH("Avance suficiente",BE26)))</formula>
    </cfRule>
    <cfRule type="containsText" dxfId="93" priority="542" operator="containsText" text="Avance satisfactorio">
      <formula>NOT(ISERROR(SEARCH("Avance satisfactorio",BE26)))</formula>
    </cfRule>
    <cfRule type="containsText" dxfId="92" priority="539" operator="containsText" text="No reporta avance en el periodo">
      <formula>NOT(ISERROR(SEARCH("No reporta avance en el periodo",BE26)))</formula>
    </cfRule>
  </conditionalFormatting>
  <conditionalFormatting sqref="BE53:BE67">
    <cfRule type="containsText" dxfId="91" priority="528" operator="containsText" text="No reporta avance en el periodo">
      <formula>NOT(ISERROR(SEARCH("No reporta avance en el periodo",BE53)))</formula>
    </cfRule>
    <cfRule type="containsText" dxfId="90" priority="530" operator="containsText" text="Avance suficiente">
      <formula>NOT(ISERROR(SEARCH("Avance suficiente",BE53)))</formula>
    </cfRule>
    <cfRule type="containsText" dxfId="89" priority="529" operator="containsText" text="Avance insuficiente">
      <formula>NOT(ISERROR(SEARCH("Avance insuficiente",BE53)))</formula>
    </cfRule>
    <cfRule type="containsText" dxfId="88" priority="531" operator="containsText" text="Avance satisfactorio">
      <formula>NOT(ISERROR(SEARCH("Avance satisfactorio",BE53)))</formula>
    </cfRule>
  </conditionalFormatting>
  <conditionalFormatting sqref="BE61:BE87">
    <cfRule type="containsText" dxfId="87" priority="450" operator="containsText" text="Avance insuficiente">
      <formula>NOT(ISERROR(SEARCH("Avance insuficiente",BE61)))</formula>
    </cfRule>
    <cfRule type="containsText" dxfId="86" priority="451" operator="containsText" text="Avance suficiente">
      <formula>NOT(ISERROR(SEARCH("Avance suficiente",BE61)))</formula>
    </cfRule>
    <cfRule type="containsText" dxfId="85" priority="452" operator="containsText" text="Avance satisfactorio">
      <formula>NOT(ISERROR(SEARCH("Avance satisfactorio",BE61)))</formula>
    </cfRule>
    <cfRule type="containsText" dxfId="84" priority="449" operator="containsText" text="No reporta avance en el periodo">
      <formula>NOT(ISERROR(SEARCH("No reporta avance en el periodo",BE61)))</formula>
    </cfRule>
  </conditionalFormatting>
  <conditionalFormatting sqref="BE78:BE123">
    <cfRule type="containsText" dxfId="83" priority="456" operator="containsText" text="Avance satisfactorio">
      <formula>NOT(ISERROR(SEARCH("Avance satisfactorio",BE78)))</formula>
    </cfRule>
    <cfRule type="containsText" dxfId="82" priority="454" operator="containsText" text="Avance insuficiente">
      <formula>NOT(ISERROR(SEARCH("Avance insuficiente",BE78)))</formula>
    </cfRule>
    <cfRule type="containsText" dxfId="81" priority="453" operator="containsText" text="No reporta avance en el periodo">
      <formula>NOT(ISERROR(SEARCH("No reporta avance en el periodo",BE78)))</formula>
    </cfRule>
    <cfRule type="containsText" dxfId="80" priority="455" operator="containsText" text="Avance suficiente">
      <formula>NOT(ISERROR(SEARCH("Avance suficiente",BE78)))</formula>
    </cfRule>
  </conditionalFormatting>
  <conditionalFormatting sqref="BE91:BE95">
    <cfRule type="containsText" dxfId="79" priority="465" operator="containsText" text="Avance insuficiente">
      <formula>NOT(ISERROR(SEARCH("Avance insuficiente",BE91)))</formula>
    </cfRule>
    <cfRule type="containsText" dxfId="78" priority="467" operator="containsText" text="Avance satisfactorio">
      <formula>NOT(ISERROR(SEARCH("Avance satisfactorio",BE91)))</formula>
    </cfRule>
    <cfRule type="containsText" dxfId="77" priority="466" operator="containsText" text="Avance suficiente">
      <formula>NOT(ISERROR(SEARCH("Avance suficiente",BE91)))</formula>
    </cfRule>
    <cfRule type="containsText" dxfId="76" priority="464" operator="containsText" text="No reporta avance en el periodo">
      <formula>NOT(ISERROR(SEARCH("No reporta avance en el periodo",BE91)))</formula>
    </cfRule>
  </conditionalFormatting>
  <conditionalFormatting sqref="BE99:BE123">
    <cfRule type="containsText" dxfId="75" priority="519" operator="containsText" text="Avance suficiente">
      <formula>NOT(ISERROR(SEARCH("Avance suficiente",BE99)))</formula>
    </cfRule>
    <cfRule type="containsText" dxfId="74" priority="520" operator="containsText" text="Avance satisfactorio">
      <formula>NOT(ISERROR(SEARCH("Avance satisfactorio",BE99)))</formula>
    </cfRule>
    <cfRule type="containsText" dxfId="73" priority="517" operator="containsText" text="No reporta avance en el periodo">
      <formula>NOT(ISERROR(SEARCH("No reporta avance en el periodo",BE99)))</formula>
    </cfRule>
    <cfRule type="containsText" dxfId="72" priority="518" operator="containsText" text="Avance insuficiente">
      <formula>NOT(ISERROR(SEARCH("Avance insuficiente",BE99)))</formula>
    </cfRule>
  </conditionalFormatting>
  <conditionalFormatting sqref="BE124:BE134 BE136:BE138 BE140:BE153">
    <cfRule type="containsText" dxfId="71" priority="310" operator="containsText" text="Avance satisfactorio">
      <formula>NOT(ISERROR(SEARCH("Avance satisfactorio",BE124)))</formula>
    </cfRule>
    <cfRule type="containsText" dxfId="70" priority="309" operator="containsText" text="Avance suficiente">
      <formula>NOT(ISERROR(SEARCH("Avance suficiente",BE124)))</formula>
    </cfRule>
    <cfRule type="containsText" dxfId="69" priority="308" operator="containsText" text="Avance insuficiente">
      <formula>NOT(ISERROR(SEARCH("Avance insuficiente",BE124)))</formula>
    </cfRule>
    <cfRule type="containsText" dxfId="68" priority="307" operator="containsText" text="No reporta avance en el periodo">
      <formula>NOT(ISERROR(SEARCH("No reporta avance en el periodo",BE124)))</formula>
    </cfRule>
  </conditionalFormatting>
  <conditionalFormatting sqref="BE124:BE152">
    <cfRule type="containsText" dxfId="67" priority="291" operator="containsText" text="Avance suficiente">
      <formula>NOT(ISERROR(SEARCH("Avance suficiente",BE124)))</formula>
    </cfRule>
    <cfRule type="containsText" dxfId="66" priority="292" operator="containsText" text="Avance satisfactorio">
      <formula>NOT(ISERROR(SEARCH("Avance satisfactorio",BE124)))</formula>
    </cfRule>
    <cfRule type="containsText" dxfId="65" priority="290" operator="containsText" text="Avance insuficiente">
      <formula>NOT(ISERROR(SEARCH("Avance insuficiente",BE124)))</formula>
    </cfRule>
    <cfRule type="containsText" dxfId="64" priority="289" operator="containsText" text="No reporta avance en el periodo">
      <formula>NOT(ISERROR(SEARCH("No reporta avance en el periodo",BE124)))</formula>
    </cfRule>
  </conditionalFormatting>
  <conditionalFormatting sqref="BE153:BE170">
    <cfRule type="containsText" dxfId="63" priority="360" operator="containsText" text="Avance suficiente">
      <formula>NOT(ISERROR(SEARCH("Avance suficiente",BE153)))</formula>
    </cfRule>
    <cfRule type="containsText" dxfId="62" priority="361" operator="containsText" text="Avance satisfactorio">
      <formula>NOT(ISERROR(SEARCH("Avance satisfactorio",BE153)))</formula>
    </cfRule>
    <cfRule type="containsText" dxfId="61" priority="358" operator="containsText" text="No reporta avance en el periodo">
      <formula>NOT(ISERROR(SEARCH("No reporta avance en el periodo",BE153)))</formula>
    </cfRule>
    <cfRule type="containsText" dxfId="60" priority="359" operator="containsText" text="Avance insuficiente">
      <formula>NOT(ISERROR(SEARCH("Avance insuficiente",BE153)))</formula>
    </cfRule>
  </conditionalFormatting>
  <conditionalFormatting sqref="BE164:BE170">
    <cfRule type="containsText" dxfId="59" priority="354" operator="containsText" text="No reporta avance en el periodo">
      <formula>NOT(ISERROR(SEARCH("No reporta avance en el periodo",BE164)))</formula>
    </cfRule>
    <cfRule type="containsText" dxfId="58" priority="355" operator="containsText" text="Avance insuficiente">
      <formula>NOT(ISERROR(SEARCH("Avance insuficiente",BE164)))</formula>
    </cfRule>
    <cfRule type="containsText" dxfId="57" priority="356" operator="containsText" text="Avance suficiente">
      <formula>NOT(ISERROR(SEARCH("Avance suficiente",BE164)))</formula>
    </cfRule>
    <cfRule type="containsText" dxfId="56" priority="357" operator="containsText" text="Avance satisfactorio">
      <formula>NOT(ISERROR(SEARCH("Avance satisfactorio",BE164)))</formula>
    </cfRule>
  </conditionalFormatting>
  <conditionalFormatting sqref="BE171:BE178">
    <cfRule type="containsText" dxfId="55" priority="444" operator="containsText" text="Avance suficiente">
      <formula>NOT(ISERROR(SEARCH("Avance suficiente",BE171)))</formula>
    </cfRule>
    <cfRule type="containsText" dxfId="54" priority="442" operator="containsText" text="No reporta avance en el periodo">
      <formula>NOT(ISERROR(SEARCH("No reporta avance en el periodo",BE171)))</formula>
    </cfRule>
    <cfRule type="containsText" dxfId="53" priority="445" operator="containsText" text="Avance satisfactorio">
      <formula>NOT(ISERROR(SEARCH("Avance satisfactorio",BE171)))</formula>
    </cfRule>
    <cfRule type="containsText" dxfId="52" priority="443" operator="containsText" text="Avance insuficiente">
      <formula>NOT(ISERROR(SEARCH("Avance insuficiente",BE171)))</formula>
    </cfRule>
  </conditionalFormatting>
  <conditionalFormatting sqref="BE171:BE181">
    <cfRule type="containsText" dxfId="51" priority="431" operator="containsText" text="Avance satisfactorio">
      <formula>NOT(ISERROR(SEARCH("Avance satisfactorio",BE171)))</formula>
    </cfRule>
    <cfRule type="containsText" dxfId="50" priority="428" operator="containsText" text="No reporta avance en el periodo">
      <formula>NOT(ISERROR(SEARCH("No reporta avance en el periodo",BE171)))</formula>
    </cfRule>
    <cfRule type="containsText" dxfId="49" priority="429" operator="containsText" text="Avance insuficiente">
      <formula>NOT(ISERROR(SEARCH("Avance insuficiente",BE171)))</formula>
    </cfRule>
    <cfRule type="containsText" dxfId="48" priority="430" operator="containsText" text="Avance suficiente">
      <formula>NOT(ISERROR(SEARCH("Avance suficiente",BE171)))</formula>
    </cfRule>
  </conditionalFormatting>
  <conditionalFormatting sqref="BE179:BE193">
    <cfRule type="containsText" dxfId="47" priority="394" operator="containsText" text="Avance satisfactorio">
      <formula>NOT(ISERROR(SEARCH("Avance satisfactorio",BE179)))</formula>
    </cfRule>
    <cfRule type="containsText" dxfId="46" priority="391" operator="containsText" text="No reporta avance en el periodo">
      <formula>NOT(ISERROR(SEARCH("No reporta avance en el periodo",BE179)))</formula>
    </cfRule>
    <cfRule type="containsText" dxfId="45" priority="393" operator="containsText" text="Avance suficiente">
      <formula>NOT(ISERROR(SEARCH("Avance suficiente",BE179)))</formula>
    </cfRule>
    <cfRule type="containsText" dxfId="44" priority="392" operator="containsText" text="Avance insuficiente">
      <formula>NOT(ISERROR(SEARCH("Avance insuficiente",BE179)))</formula>
    </cfRule>
  </conditionalFormatting>
  <conditionalFormatting sqref="BE182:BE201">
    <cfRule type="containsText" dxfId="43" priority="372" operator="containsText" text="Avance satisfactorio">
      <formula>NOT(ISERROR(SEARCH("Avance satisfactorio",BE182)))</formula>
    </cfRule>
    <cfRule type="containsText" dxfId="42" priority="369" operator="containsText" text="No reporta avance en el periodo">
      <formula>NOT(ISERROR(SEARCH("No reporta avance en el periodo",BE182)))</formula>
    </cfRule>
    <cfRule type="containsText" dxfId="41" priority="370" operator="containsText" text="Avance insuficiente">
      <formula>NOT(ISERROR(SEARCH("Avance insuficiente",BE182)))</formula>
    </cfRule>
    <cfRule type="containsText" dxfId="40" priority="371" operator="containsText" text="Avance suficiente">
      <formula>NOT(ISERROR(SEARCH("Avance suficiente",BE182)))</formula>
    </cfRule>
  </conditionalFormatting>
  <conditionalFormatting sqref="BE194:BE201">
    <cfRule type="containsText" dxfId="39" priority="367" operator="containsText" text="Avance suficiente">
      <formula>NOT(ISERROR(SEARCH("Avance suficiente",BE194)))</formula>
    </cfRule>
    <cfRule type="containsText" dxfId="38" priority="368" operator="containsText" text="Avance satisfactorio">
      <formula>NOT(ISERROR(SEARCH("Avance satisfactorio",BE194)))</formula>
    </cfRule>
    <cfRule type="containsText" dxfId="37" priority="365" operator="containsText" text="No reporta avance en el periodo">
      <formula>NOT(ISERROR(SEARCH("No reporta avance en el periodo",BE194)))</formula>
    </cfRule>
    <cfRule type="containsText" dxfId="36" priority="366" operator="containsText" text="Avance insuficiente">
      <formula>NOT(ISERROR(SEARCH("Avance insuficiente",BE194)))</formula>
    </cfRule>
  </conditionalFormatting>
  <conditionalFormatting sqref="BE202:BE205">
    <cfRule type="containsText" dxfId="35" priority="420" operator="containsText" text="Avance satisfactorio">
      <formula>NOT(ISERROR(SEARCH("Avance satisfactorio",BE202)))</formula>
    </cfRule>
    <cfRule type="containsText" dxfId="34" priority="419" operator="containsText" text="Avance suficiente">
      <formula>NOT(ISERROR(SEARCH("Avance suficiente",BE202)))</formula>
    </cfRule>
    <cfRule type="containsText" dxfId="33" priority="418" operator="containsText" text="Avance insuficiente">
      <formula>NOT(ISERROR(SEARCH("Avance insuficiente",BE202)))</formula>
    </cfRule>
    <cfRule type="containsText" dxfId="32" priority="417" operator="containsText" text="No reporta avance en el periodo">
      <formula>NOT(ISERROR(SEARCH("No reporta avance en el periodo",BE202)))</formula>
    </cfRule>
  </conditionalFormatting>
  <conditionalFormatting sqref="BE202:BE209">
    <cfRule type="containsText" dxfId="31" priority="383" operator="containsText" text="Avance satisfactorio">
      <formula>NOT(ISERROR(SEARCH("Avance satisfactorio",BE202)))</formula>
    </cfRule>
    <cfRule type="containsText" dxfId="30" priority="382" operator="containsText" text="Avance suficiente">
      <formula>NOT(ISERROR(SEARCH("Avance suficiente",BE202)))</formula>
    </cfRule>
    <cfRule type="containsText" dxfId="29" priority="380" operator="containsText" text="No reporta avance en el periodo">
      <formula>NOT(ISERROR(SEARCH("No reporta avance en el periodo",BE202)))</formula>
    </cfRule>
    <cfRule type="containsText" dxfId="28" priority="381" operator="containsText" text="Avance insuficiente">
      <formula>NOT(ISERROR(SEARCH("Avance insuficiente",BE202)))</formula>
    </cfRule>
  </conditionalFormatting>
  <conditionalFormatting sqref="BE206:BE209">
    <cfRule type="containsText" dxfId="27" priority="379" operator="containsText" text="Avance satisfactorio">
      <formula>NOT(ISERROR(SEARCH("Avance satisfactorio",BE206)))</formula>
    </cfRule>
    <cfRule type="containsText" dxfId="26" priority="376" operator="containsText" text="No reporta avance en el periodo">
      <formula>NOT(ISERROR(SEARCH("No reporta avance en el periodo",BE206)))</formula>
    </cfRule>
    <cfRule type="containsText" dxfId="25" priority="377" operator="containsText" text="Avance insuficiente">
      <formula>NOT(ISERROR(SEARCH("Avance insuficiente",BE206)))</formula>
    </cfRule>
    <cfRule type="containsText" dxfId="24" priority="378" operator="containsText" text="Avance suficiente">
      <formula>NOT(ISERROR(SEARCH("Avance suficiente",BE206)))</formula>
    </cfRule>
  </conditionalFormatting>
  <conditionalFormatting sqref="BI10:BI209">
    <cfRule type="containsText" dxfId="23" priority="1" operator="containsText" text="Sin iniciar">
      <formula>NOT(ISERROR(SEARCH("Sin iniciar",BI10)))</formula>
    </cfRule>
    <cfRule type="containsText" dxfId="22" priority="3" operator="containsText" text="En gestión">
      <formula>NOT(ISERROR(SEARCH("En gestión",BI10)))</formula>
    </cfRule>
    <cfRule type="containsText" dxfId="21" priority="2" operator="containsText" text="Terminado">
      <formula>NOT(ISERROR(SEARCH("Terminado",BI10)))</formula>
    </cfRule>
  </conditionalFormatting>
  <conditionalFormatting sqref="BW10:BW20">
    <cfRule type="containsText" dxfId="20" priority="840" operator="containsText" text="Avance satisfactorio">
      <formula>NOT(ISERROR(SEARCH("Avance satisfactorio",BW10)))</formula>
    </cfRule>
    <cfRule type="containsText" dxfId="19" priority="837" operator="containsText" text="No reporta avance en el periodo">
      <formula>NOT(ISERROR(SEARCH("No reporta avance en el periodo",BW10)))</formula>
    </cfRule>
    <cfRule type="containsText" dxfId="18" priority="838" operator="containsText" text="Avance insuficiente">
      <formula>NOT(ISERROR(SEARCH("Avance insuficiente",BW10)))</formula>
    </cfRule>
    <cfRule type="containsText" dxfId="17" priority="839" operator="containsText" text="Avance suficiente">
      <formula>NOT(ISERROR(SEARCH("Avance suficiente",BW10)))</formula>
    </cfRule>
  </conditionalFormatting>
  <conditionalFormatting sqref="CA10:CA20">
    <cfRule type="containsText" dxfId="16" priority="834" operator="containsText" text="Sin iniciar">
      <formula>NOT(ISERROR(SEARCH("Sin iniciar",CA10)))</formula>
    </cfRule>
    <cfRule type="containsText" dxfId="15" priority="836" operator="containsText" text="En gestión">
      <formula>NOT(ISERROR(SEARCH("En gestión",CA10)))</formula>
    </cfRule>
    <cfRule type="containsText" dxfId="14" priority="835" operator="containsText" text="Terminado">
      <formula>NOT(ISERROR(SEARCH("Terminado",CA10)))</formula>
    </cfRule>
  </conditionalFormatting>
  <dataValidations count="11">
    <dataValidation type="custom" allowBlank="1" showInputMessage="1" showErrorMessage="1" errorTitle="Dato no permitido" error="Meta terminada o no programada. No se requiere diligenciar este campo" sqref="BP171 BU10 BP124 BP88 BH10:BH21 BP23" xr:uid="{8C407202-7483-4B93-9CB1-3D4F729B59D6}">
      <formula1>AND(BN10&lt;&gt;"Terminado", W10&lt;&gt;0, ISNUMBER(W10))</formula1>
    </dataValidation>
    <dataValidation type="custom" allowBlank="1" showInputMessage="1" showErrorMessage="1" errorTitle="Dato no permitido" error="Meta terminada o no programada. No se requiere diligenciar este campo" sqref="BV23 CA10 BV88 BV124 BV171" xr:uid="{FC8C882D-A547-4C74-9E14-D0BB8D2FEF91}">
      <formula1>AND(BV10&lt;&gt;"Terminado", AE10&lt;&gt;0, ISNUMBER(AE10))</formula1>
    </dataValidation>
    <dataValidation type="custom" allowBlank="1" showInputMessage="1" showErrorMessage="1" errorTitle="Dato no permitido" error="Meta terminada o no programada. No se requiere diligenciar este campo" sqref="AP83 AP23 AP90:AP98 AP73:AP78 BP67 AP11:AP12 AP207:AP209 AP70 AP85:AP87 AP173:AP175 AP197:AP198 AP195 AP200:AP201" xr:uid="{25482823-6B34-4E96-B865-108F57522FD1}">
      <formula1>AND(AI11&lt;&gt;"Terminado", P11&lt;&gt;0, ISNUMBER(P11))</formula1>
    </dataValidation>
    <dataValidation type="custom" errorStyle="warning" allowBlank="1" showInputMessage="1" showErrorMessage="1" errorTitle="Dato no permitido" error="Meta terminada o no programada. No se requiere diligenciar este campo" sqref="AP53 AP171 AP194 AP206" xr:uid="{7328C105-DA4F-4ED7-8790-4A66E0EF2645}">
      <formula1>AND(AI53&lt;&gt;"Terminado", P53&lt;&gt;0, ISNUMBER(P53))</formula1>
    </dataValidation>
    <dataValidation type="decimal" allowBlank="1" showInputMessage="1" showErrorMessage="1" sqref="AC116 AP47:AP50 AC62:AC65 BP68:BP87 BP89:BP123 AC17 BU11:BU20 BP172:BP209 AC69:AC70 BP21:BP22 AP69 AP16:AP18 AC121 BP125:BP170 AC86:AC87 AC77:AC80 AC73 AC112:AC113 AC49 AC104:AC109 AC47 AC54:AC60 AC89:AC98 AP20:AP21 AP13 AC20:AC25 AC10:AC12 BP24:BP66" xr:uid="{00BC9DC5-BAE2-419B-B21A-098124533AEA}">
      <formula1>0</formula1>
      <formula2>100</formula2>
    </dataValidation>
    <dataValidation type="custom" allowBlank="1" showInputMessage="1" showErrorMessage="1" errorTitle="Dato no permitido" error="Meta terminada o no programada. No se requiere diligenciar este campo" sqref="AC88 AC122:AC152 AC13:AC14 AC85 AC74:AC76 AC81 AC83 AC26 AC164:AC209 AC46 AC50 AC48 AC53 AC61 AC99:AC103 AC110:AC111 AC114:AC115 AC117:AC120 AC16 AC66:AC68 AP164:AP170" xr:uid="{D1AC7B7C-41BF-4F91-B331-2883601C0EA2}">
      <formula1>AND(O13&lt;&gt;0, ISNUMBER(O13))</formula1>
    </dataValidation>
    <dataValidation type="whole" allowBlank="1" showInputMessage="1" showErrorMessage="1" sqref="AC71:AC72 AC82 AC84 AP72 AP82" xr:uid="{4C79D7E7-66DD-41CE-A1A4-390F9F9B178E}">
      <formula1>1</formula1>
      <formula2>100</formula2>
    </dataValidation>
    <dataValidation type="custom" allowBlank="1" showInputMessage="1" showErrorMessage="1" sqref="AC18" xr:uid="{EFB08630-C527-4E8E-A8B9-0C52F493BAD8}">
      <formula1>AND(O18&lt;&gt;0, ISNUMBER(O18))</formula1>
    </dataValidation>
    <dataValidation type="whole" allowBlank="1" showInputMessage="1" showErrorMessage="1" sqref="AC19 AC15 AP14:AP15 AP19" xr:uid="{0AB0553F-A4B7-4249-8805-F1C1DEC0A94B}">
      <formula1>0</formula1>
      <formula2>100</formula2>
    </dataValidation>
    <dataValidation type="custom" allowBlank="1" showInputMessage="1" showErrorMessage="1" errorTitle="Dato no permitido" error="La meta fue terminada en el periodo anterior_x000a_" sqref="BC10:BC26 BC34:BC38 BC40:BC45 BC53:BC78 BC182:BC209 BC140:BC178 BC80:BC127 BC129:BC138" xr:uid="{10B9225A-8A78-47C2-8BA9-17B9B9BF05CB}">
      <formula1>$AV10&lt;&gt;"Terminado"</formula1>
    </dataValidation>
    <dataValidation type="custom" allowBlank="1" showInputMessage="1" showErrorMessage="1" errorTitle="Dato no permitido" error="Meta terminada o no programada. No se requiere diligenciar este campo" sqref="AC51:AC52" xr:uid="{DF46D4ED-5DEA-45C9-A019-9BA7144D81B7}">
      <formula1>NOT(O51=0)</formula1>
    </dataValidation>
  </dataValidations>
  <hyperlinks>
    <hyperlink ref="AT29" r:id="rId1" xr:uid="{85971D7C-232A-4233-ABFD-72456E569251}"/>
    <hyperlink ref="AT30" r:id="rId2" xr:uid="{86A6C986-942E-4AC7-85DE-A5FF02B84C66}"/>
    <hyperlink ref="AT31" r:id="rId3" xr:uid="{8DC9C76A-1AF6-4E6D-BA79-55308CF5F617}"/>
    <hyperlink ref="AT32" r:id="rId4" xr:uid="{169BCCD5-DC09-4487-84E4-E08C06F8ECFD}"/>
    <hyperlink ref="AT44" r:id="rId5" xr:uid="{306DA430-96A9-470B-87B8-C97EF4C72F95}"/>
    <hyperlink ref="AT178" r:id="rId6" xr:uid="{F495423B-FAB4-4572-A955-D4E1D2A8366E}"/>
    <hyperlink ref="AT200" r:id="rId7" display="https://danegovco.sharepoint.com/sites/PlanesInstitucionales-MetasHisttricasporrea2018-2022/Documentos%20compartidos/Forms/AllItems.aspx?id=%2Fsites%2FPlanesInstitucionales%2DMetasHisttricasporrea2018%2D2022%2FDocumentos%20compartidos%2FDIRECCIONES%20TERRITORIALES%2FEvidencias%20Planes%20Institucionales%202025%2FPAI%2FDT%5F07%2FTRIMESTRE%202&amp;viewid=4898ae3e%2D639a%2D41ac%2Db718%2D8f47bbb2b81e" xr:uid="{5DD60A55-153B-4F9F-9E9F-22BC9A86F523}"/>
    <hyperlink ref="AT194" r:id="rId8" xr:uid="{BE2A8833-FC37-42D4-A46C-51C8E7C1794F}"/>
    <hyperlink ref="AT195" r:id="rId9" display="https://danegovco.sharepoint.com/sites/PlanesInstitucionales-MetasHisttricasporrea2018-2022/Documentos%20compartidos/Forms/AllItems.aspx?id=%2Fsites%2FPlanesInstitucionales%2DMetasHisttricasporrea2018%2D2022%2FDocumentos%20compartidos%2FDIRECCIONES%20TERRITORIALES%2FEvidencias%20Planes%20Institucionales%202025%2FPAI%2FDT%5F02%2FTRIMESTE%20II&amp;viewid=4898ae3e%2D639a%2D41ac%2Db718%2D8f47bbb2b81e" xr:uid="{283C95C0-D5E8-45DB-B5A7-ABD6C4ABBDCE}"/>
    <hyperlink ref="AT201" r:id="rId10" xr:uid="{B5480633-2450-45C3-A6FD-420B79B43B31}"/>
    <hyperlink ref="AT198" r:id="rId11" display="https://danegovco.sharepoint.com/:b:/r/sites/PlanesInstitucionales-MetasHisttricasporrea2018-2022/Documentos%20compartidos/DIRECCIONES%20TERRITORIALES/Evidencias%20Planes%20Institucionales%202025/PAI/DT_05/II%20TRIMESTRE%202025%20-%20DTCOR/Metodolog%C3%ADa%20construcci%C3%B3n%20de%20Matriz%20de%20Indicadores.pdf?csf=1&amp;web=1&amp;e=KfBy6O" xr:uid="{B38C4D87-AD1C-4389-8710-069A11F1EDB5}"/>
    <hyperlink ref="AT197" r:id="rId12" display="https://danegovco.sharepoint.com/:b:/r/sites/PlanesInstitucionales-MetasHisttricasporrea2018-2022/Documentos%20compartidos/DIRECCIONES%20TERRITORIALES/Evidencias%20Planes%20Institucionales%202025/PAI/DT_04/II%20TRIMESTRE%202025%20-%20DTCOR/Taller_Microdatos_Datos_y_Actores_DANE%20V2.pdf?csf=1&amp;web=1&amp;e=Hs94VY" xr:uid="{04AD6758-84E6-4529-BD28-6D8661DC993C}"/>
  </hyperlinks>
  <pageMargins left="0.7" right="0.7" top="0.75" bottom="0.75" header="0.3" footer="0.3"/>
  <pageSetup orientation="portrait" r:id="rId13"/>
  <drawing r:id="rId14"/>
  <legacyDrawing r:id="rId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FEB00-EDCD-4607-B460-AF99993D1006}">
  <sheetPr filterMode="1">
    <tabColor theme="9" tint="-0.499984740745262"/>
  </sheetPr>
  <dimension ref="A1:AW34"/>
  <sheetViews>
    <sheetView showGridLines="0" topLeftCell="E9" zoomScale="64" zoomScaleNormal="64" workbookViewId="0">
      <selection activeCell="H11" sqref="H11"/>
    </sheetView>
  </sheetViews>
  <sheetFormatPr baseColWidth="10" defaultColWidth="9.08984375" defaultRowHeight="14.5"/>
  <cols>
    <col min="1" max="1" width="9.08984375" style="440"/>
    <col min="2" max="2" width="26.36328125" style="440" customWidth="1"/>
    <col min="3" max="3" width="31.90625" style="440" customWidth="1"/>
    <col min="4" max="4" width="41.36328125" style="440" customWidth="1"/>
    <col min="5" max="5" width="44.36328125" style="440" customWidth="1"/>
    <col min="6" max="6" width="27.90625" style="472" customWidth="1"/>
    <col min="7" max="7" width="12.08984375" style="472" bestFit="1" customWidth="1"/>
    <col min="8" max="8" width="34" style="472" customWidth="1"/>
    <col min="9" max="9" width="18.90625" style="472" customWidth="1"/>
    <col min="10" max="10" width="19.36328125" style="472" customWidth="1"/>
    <col min="11" max="11" width="35.90625" style="472" customWidth="1"/>
    <col min="12" max="12" width="26.36328125" style="472" customWidth="1"/>
    <col min="13" max="13" width="13.90625" style="440" customWidth="1"/>
    <col min="14" max="14" width="12.36328125" style="440" customWidth="1"/>
    <col min="15" max="18" width="9.08984375" style="440" customWidth="1"/>
    <col min="19" max="19" width="29.08984375" style="440" customWidth="1"/>
    <col min="20" max="20" width="27.36328125" style="440" customWidth="1"/>
    <col min="21" max="21" width="18.36328125" style="440" customWidth="1"/>
    <col min="22" max="22" width="49.36328125" style="440" customWidth="1"/>
    <col min="23" max="23" width="34.26953125" style="440" customWidth="1"/>
    <col min="24" max="24" width="24.90625" style="440" customWidth="1"/>
    <col min="25" max="25" width="25.08984375" style="440" customWidth="1"/>
    <col min="26" max="27" width="22.36328125" style="440" customWidth="1"/>
    <col min="28" max="28" width="24.36328125" style="440" customWidth="1"/>
    <col min="29" max="29" width="26.36328125" style="440" customWidth="1"/>
    <col min="30" max="30" width="21.08984375" style="440" customWidth="1"/>
    <col min="31" max="31" width="22.36328125" style="440" customWidth="1"/>
    <col min="32" max="32" width="21.08984375" style="440" customWidth="1"/>
    <col min="33" max="33" width="25.7265625" style="440" customWidth="1"/>
    <col min="34" max="34" width="9.08984375" style="440" customWidth="1"/>
    <col min="35" max="35" width="19.7265625" style="440" customWidth="1"/>
    <col min="36" max="36" width="20.36328125" style="440" customWidth="1"/>
    <col min="37" max="37" width="18.36328125" style="440" customWidth="1"/>
    <col min="38" max="38" width="33.36328125" style="440" customWidth="1"/>
    <col min="39" max="39" width="50.08984375" style="440" customWidth="1"/>
    <col min="40" max="40" width="38.90625" style="440" customWidth="1"/>
    <col min="41" max="41" width="23.90625" style="440" customWidth="1"/>
    <col min="42" max="42" width="22" style="440" customWidth="1"/>
    <col min="43" max="43" width="17.08984375" style="440" customWidth="1"/>
    <col min="44" max="44" width="17.90625" style="440" customWidth="1"/>
    <col min="45" max="45" width="18" style="440" customWidth="1"/>
    <col min="46" max="46" width="21.36328125" style="440" customWidth="1"/>
    <col min="47" max="47" width="18.36328125" style="440" customWidth="1"/>
    <col min="48" max="48" width="18" style="440" customWidth="1"/>
    <col min="49" max="49" width="20.08984375" style="440" customWidth="1"/>
    <col min="50" max="16384" width="9.08984375" style="440"/>
  </cols>
  <sheetData>
    <row r="1" spans="1:49">
      <c r="A1" s="445"/>
      <c r="B1" s="445"/>
      <c r="C1" s="445"/>
      <c r="D1" s="445"/>
      <c r="E1" s="445"/>
      <c r="F1" s="439"/>
      <c r="G1" s="439"/>
      <c r="H1" s="439"/>
      <c r="I1" s="439"/>
      <c r="J1" s="439"/>
      <c r="K1" s="439"/>
      <c r="L1" s="439"/>
      <c r="M1" s="445"/>
      <c r="N1" s="445"/>
      <c r="O1" s="445"/>
      <c r="P1" s="445"/>
      <c r="Q1" s="445"/>
      <c r="R1" s="445"/>
      <c r="S1" s="445"/>
      <c r="T1" s="445"/>
      <c r="U1" s="445"/>
      <c r="V1" s="445"/>
      <c r="W1" s="445"/>
      <c r="X1" s="445"/>
      <c r="Y1" s="445"/>
      <c r="Z1" s="445"/>
      <c r="AA1" s="445"/>
      <c r="AB1" s="445"/>
      <c r="AC1" s="445"/>
      <c r="AD1" s="445"/>
      <c r="AE1" s="445"/>
      <c r="AF1" s="445"/>
      <c r="AG1" s="445"/>
      <c r="AH1" s="445"/>
      <c r="AI1" s="445"/>
    </row>
    <row r="2" spans="1:49">
      <c r="A2" s="445"/>
      <c r="B2" s="445"/>
      <c r="C2" s="445"/>
      <c r="D2" s="445"/>
      <c r="E2" s="445"/>
      <c r="F2" s="439"/>
      <c r="G2" s="439"/>
      <c r="H2" s="439"/>
      <c r="I2" s="439"/>
      <c r="J2" s="439"/>
      <c r="K2" s="439"/>
      <c r="L2" s="439"/>
      <c r="M2" s="445"/>
      <c r="N2" s="445"/>
      <c r="O2" s="445"/>
      <c r="P2" s="445"/>
      <c r="Q2" s="445"/>
      <c r="R2" s="445"/>
      <c r="S2" s="445"/>
      <c r="T2" s="445"/>
      <c r="U2" s="445"/>
      <c r="V2" s="445"/>
      <c r="W2" s="445"/>
      <c r="X2" s="445"/>
      <c r="Y2" s="445"/>
      <c r="Z2" s="445"/>
      <c r="AA2" s="445"/>
      <c r="AB2" s="445"/>
      <c r="AC2" s="445"/>
      <c r="AD2" s="445"/>
      <c r="AE2" s="445"/>
      <c r="AF2" s="445"/>
      <c r="AG2" s="445"/>
      <c r="AH2" s="445"/>
      <c r="AI2" s="445"/>
    </row>
    <row r="3" spans="1:49" ht="84.75" customHeight="1">
      <c r="A3" s="445"/>
      <c r="B3" s="446" t="s">
        <v>2463</v>
      </c>
      <c r="C3" s="1618" t="s">
        <v>2464</v>
      </c>
      <c r="D3" s="1619"/>
      <c r="E3" s="1620"/>
      <c r="F3" s="439"/>
      <c r="G3" s="439"/>
      <c r="H3" s="439"/>
      <c r="I3" s="439"/>
      <c r="J3" s="439"/>
      <c r="K3" s="439"/>
      <c r="L3" s="439"/>
      <c r="M3" s="445"/>
      <c r="N3" s="445"/>
      <c r="O3" s="445"/>
      <c r="P3" s="445"/>
      <c r="Q3" s="445"/>
      <c r="R3" s="445"/>
      <c r="S3" s="445"/>
      <c r="T3" s="445"/>
      <c r="U3" s="445"/>
      <c r="V3" s="445"/>
      <c r="W3" s="445"/>
      <c r="X3" s="445"/>
      <c r="Y3" s="445"/>
      <c r="Z3" s="445"/>
      <c r="AA3" s="445"/>
      <c r="AB3" s="445"/>
      <c r="AC3" s="445"/>
      <c r="AD3" s="445"/>
      <c r="AE3" s="445"/>
      <c r="AF3" s="445"/>
      <c r="AG3" s="445"/>
      <c r="AH3" s="445"/>
      <c r="AI3" s="445"/>
    </row>
    <row r="4" spans="1:49">
      <c r="A4" s="445"/>
      <c r="B4" s="445"/>
      <c r="C4" s="445"/>
      <c r="D4" s="445"/>
      <c r="E4" s="445"/>
      <c r="F4" s="439"/>
      <c r="G4" s="439"/>
      <c r="H4" s="439"/>
      <c r="I4" s="439"/>
      <c r="J4" s="439"/>
      <c r="K4" s="439"/>
      <c r="L4" s="439"/>
      <c r="M4" s="445"/>
      <c r="N4" s="445"/>
      <c r="O4" s="445"/>
      <c r="P4" s="445"/>
      <c r="Q4" s="445"/>
      <c r="R4" s="445"/>
      <c r="S4" s="445"/>
      <c r="T4" s="445"/>
      <c r="U4" s="445"/>
      <c r="V4" s="445"/>
      <c r="W4" s="445"/>
      <c r="X4" s="445"/>
      <c r="Y4" s="445"/>
      <c r="Z4" s="445"/>
      <c r="AA4" s="445"/>
      <c r="AB4" s="445"/>
      <c r="AC4" s="445"/>
      <c r="AD4" s="445"/>
      <c r="AE4" s="445"/>
      <c r="AF4" s="445"/>
      <c r="AG4" s="445"/>
      <c r="AH4" s="445"/>
      <c r="AI4" s="445"/>
    </row>
    <row r="5" spans="1:49" ht="22.5" customHeight="1">
      <c r="A5" s="445"/>
      <c r="B5" s="445"/>
      <c r="C5" s="445"/>
      <c r="D5" s="445"/>
      <c r="E5" s="445"/>
      <c r="F5" s="1621" t="s">
        <v>5</v>
      </c>
      <c r="G5" s="1622"/>
      <c r="H5" s="1622"/>
      <c r="I5" s="1622"/>
      <c r="J5" s="1622"/>
      <c r="K5" s="1622"/>
      <c r="L5" s="1623"/>
      <c r="M5" s="1624" t="s">
        <v>2465</v>
      </c>
      <c r="N5" s="1622"/>
      <c r="O5" s="1622"/>
      <c r="P5" s="1622"/>
      <c r="Q5" s="1622"/>
      <c r="R5" s="1623"/>
      <c r="S5" s="1612" t="s">
        <v>2466</v>
      </c>
      <c r="T5" s="1613"/>
      <c r="U5" s="1613"/>
      <c r="V5" s="1613"/>
      <c r="W5" s="1613"/>
      <c r="X5" s="1613"/>
      <c r="Y5" s="1613"/>
      <c r="Z5" s="1614" t="s">
        <v>6</v>
      </c>
      <c r="AA5" s="1614"/>
      <c r="AB5" s="1614"/>
      <c r="AC5" s="1614"/>
      <c r="AD5" s="1614"/>
      <c r="AE5" s="1614"/>
      <c r="AF5" s="1614"/>
      <c r="AG5" s="1614"/>
      <c r="AH5" s="445"/>
      <c r="AI5" s="1612" t="s">
        <v>11</v>
      </c>
      <c r="AJ5" s="1613"/>
      <c r="AK5" s="1613"/>
      <c r="AL5" s="1613"/>
      <c r="AM5" s="1613"/>
      <c r="AN5" s="1613"/>
      <c r="AO5" s="1613"/>
      <c r="AP5" s="1614" t="s">
        <v>6</v>
      </c>
      <c r="AQ5" s="1614"/>
      <c r="AR5" s="1614"/>
      <c r="AS5" s="1614"/>
      <c r="AT5" s="1614"/>
      <c r="AU5" s="1614"/>
      <c r="AV5" s="1614"/>
      <c r="AW5" s="1614"/>
    </row>
    <row r="6" spans="1:49" ht="53.25" customHeight="1">
      <c r="A6" s="445"/>
      <c r="B6" s="1643" t="s">
        <v>2467</v>
      </c>
      <c r="C6" s="1643" t="s">
        <v>2468</v>
      </c>
      <c r="D6" s="1645" t="s">
        <v>2469</v>
      </c>
      <c r="E6" s="1645" t="s">
        <v>2470</v>
      </c>
      <c r="F6" s="447" t="s">
        <v>2471</v>
      </c>
      <c r="G6" s="447" t="s">
        <v>2472</v>
      </c>
      <c r="H6" s="447" t="s">
        <v>2473</v>
      </c>
      <c r="I6" s="447" t="s">
        <v>2474</v>
      </c>
      <c r="J6" s="447" t="s">
        <v>2475</v>
      </c>
      <c r="K6" s="447" t="s">
        <v>2476</v>
      </c>
      <c r="L6" s="448" t="s">
        <v>2477</v>
      </c>
      <c r="M6" s="448" t="s">
        <v>2478</v>
      </c>
      <c r="N6" s="448" t="s">
        <v>2479</v>
      </c>
      <c r="O6" s="1647" t="s">
        <v>2480</v>
      </c>
      <c r="P6" s="1647"/>
      <c r="Q6" s="1647"/>
      <c r="R6" s="1647"/>
      <c r="S6" s="518" t="s">
        <v>34</v>
      </c>
      <c r="T6" s="1615" t="s">
        <v>35</v>
      </c>
      <c r="U6" s="1615"/>
      <c r="V6" s="518" t="s">
        <v>36</v>
      </c>
      <c r="W6" s="518" t="s">
        <v>37</v>
      </c>
      <c r="X6" s="518" t="s">
        <v>38</v>
      </c>
      <c r="Y6" s="524" t="s">
        <v>39</v>
      </c>
      <c r="Z6" s="523" t="s">
        <v>2481</v>
      </c>
      <c r="AA6" s="1616" t="s">
        <v>2482</v>
      </c>
      <c r="AB6" s="1616"/>
      <c r="AC6" s="523" t="s">
        <v>2483</v>
      </c>
      <c r="AD6" s="523" t="s">
        <v>2484</v>
      </c>
      <c r="AE6" s="1616" t="s">
        <v>2485</v>
      </c>
      <c r="AF6" s="1616"/>
      <c r="AG6" s="1616"/>
      <c r="AH6" s="445"/>
      <c r="AI6" s="518" t="s">
        <v>34</v>
      </c>
      <c r="AJ6" s="1615" t="s">
        <v>35</v>
      </c>
      <c r="AK6" s="1615"/>
      <c r="AL6" s="518" t="s">
        <v>36</v>
      </c>
      <c r="AM6" s="518" t="s">
        <v>37</v>
      </c>
      <c r="AN6" s="518" t="s">
        <v>38</v>
      </c>
      <c r="AO6" s="524" t="s">
        <v>39</v>
      </c>
      <c r="AP6" s="523" t="s">
        <v>2481</v>
      </c>
      <c r="AQ6" s="1616" t="s">
        <v>2482</v>
      </c>
      <c r="AR6" s="1616"/>
      <c r="AS6" s="523" t="s">
        <v>2483</v>
      </c>
      <c r="AT6" s="523" t="s">
        <v>2484</v>
      </c>
      <c r="AU6" s="1616" t="s">
        <v>2485</v>
      </c>
      <c r="AV6" s="1616"/>
      <c r="AW6" s="1616"/>
    </row>
    <row r="7" spans="1:49" ht="68.25" customHeight="1">
      <c r="A7" s="445"/>
      <c r="B7" s="1644"/>
      <c r="C7" s="1644"/>
      <c r="D7" s="1646"/>
      <c r="E7" s="1646"/>
      <c r="F7" s="449" t="s">
        <v>45</v>
      </c>
      <c r="G7" s="449" t="s">
        <v>50</v>
      </c>
      <c r="H7" s="449" t="s">
        <v>2486</v>
      </c>
      <c r="I7" s="449" t="s">
        <v>52</v>
      </c>
      <c r="J7" s="449" t="s">
        <v>53</v>
      </c>
      <c r="K7" s="449" t="s">
        <v>54</v>
      </c>
      <c r="L7" s="449" t="s">
        <v>55</v>
      </c>
      <c r="M7" s="449" t="s">
        <v>56</v>
      </c>
      <c r="N7" s="449" t="s">
        <v>56</v>
      </c>
      <c r="O7" s="449" t="s">
        <v>2487</v>
      </c>
      <c r="P7" s="449" t="s">
        <v>2488</v>
      </c>
      <c r="Q7" s="449" t="s">
        <v>2489</v>
      </c>
      <c r="R7" s="522" t="s">
        <v>2490</v>
      </c>
      <c r="S7" s="519" t="s">
        <v>69</v>
      </c>
      <c r="T7" s="519" t="s">
        <v>70</v>
      </c>
      <c r="U7" s="519" t="s">
        <v>71</v>
      </c>
      <c r="V7" s="519" t="s">
        <v>72</v>
      </c>
      <c r="W7" s="519" t="s">
        <v>73</v>
      </c>
      <c r="X7" s="519" t="s">
        <v>74</v>
      </c>
      <c r="Y7" s="520" t="s">
        <v>75</v>
      </c>
      <c r="Z7" s="519" t="s">
        <v>61</v>
      </c>
      <c r="AA7" s="519" t="s">
        <v>2491</v>
      </c>
      <c r="AB7" s="519" t="s">
        <v>2492</v>
      </c>
      <c r="AC7" s="519" t="s">
        <v>63</v>
      </c>
      <c r="AD7" s="519" t="s">
        <v>2493</v>
      </c>
      <c r="AE7" s="519" t="s">
        <v>2494</v>
      </c>
      <c r="AF7" s="519" t="s">
        <v>43</v>
      </c>
      <c r="AG7" s="519" t="s">
        <v>44</v>
      </c>
      <c r="AH7" s="445"/>
      <c r="AI7" s="899" t="s">
        <v>69</v>
      </c>
      <c r="AJ7" s="519" t="s">
        <v>70</v>
      </c>
      <c r="AK7" s="519" t="s">
        <v>71</v>
      </c>
      <c r="AL7" s="519" t="s">
        <v>72</v>
      </c>
      <c r="AM7" s="519" t="s">
        <v>73</v>
      </c>
      <c r="AN7" s="899" t="s">
        <v>74</v>
      </c>
      <c r="AO7" s="520" t="s">
        <v>75</v>
      </c>
      <c r="AP7" s="519" t="s">
        <v>61</v>
      </c>
      <c r="AQ7" s="519" t="s">
        <v>2491</v>
      </c>
      <c r="AR7" s="519" t="s">
        <v>2492</v>
      </c>
      <c r="AS7" s="519" t="s">
        <v>63</v>
      </c>
      <c r="AT7" s="519" t="s">
        <v>2493</v>
      </c>
      <c r="AU7" s="519" t="s">
        <v>2494</v>
      </c>
      <c r="AV7" s="519" t="s">
        <v>43</v>
      </c>
      <c r="AW7" s="519" t="s">
        <v>44</v>
      </c>
    </row>
    <row r="8" spans="1:49" ht="316.5" customHeight="1">
      <c r="A8" s="445"/>
      <c r="B8" s="1625" t="s">
        <v>2495</v>
      </c>
      <c r="C8" s="450" t="s">
        <v>2496</v>
      </c>
      <c r="D8" s="451" t="s">
        <v>2497</v>
      </c>
      <c r="E8" s="452" t="s">
        <v>2498</v>
      </c>
      <c r="F8" s="453" t="s">
        <v>2499</v>
      </c>
      <c r="G8" s="454">
        <v>1</v>
      </c>
      <c r="H8" s="455" t="s">
        <v>2500</v>
      </c>
      <c r="I8" s="456" t="s">
        <v>258</v>
      </c>
      <c r="J8" s="455" t="s">
        <v>86</v>
      </c>
      <c r="K8" s="455" t="s">
        <v>2501</v>
      </c>
      <c r="L8" s="455" t="s">
        <v>2502</v>
      </c>
      <c r="M8" s="517">
        <v>45870</v>
      </c>
      <c r="N8" s="517">
        <v>46022</v>
      </c>
      <c r="O8" s="457">
        <v>0</v>
      </c>
      <c r="P8" s="457">
        <v>0</v>
      </c>
      <c r="Q8" s="457">
        <v>0</v>
      </c>
      <c r="R8" s="457">
        <v>1</v>
      </c>
      <c r="S8" s="478">
        <v>0</v>
      </c>
      <c r="T8" s="77" t="str">
        <f>+IF($Q8=0,"No Aplica",IF(S8/Q8&gt;=100%,100%,S8/Q8))</f>
        <v>No Aplica</v>
      </c>
      <c r="U8" s="78" t="str">
        <f>IF(ISTEXT(T8),"No reporta avance en el periodo",IF(T8&lt;=69%,"Avance insuficiente",IF(T8&gt;95%,"Avance satisfactorio",IF(T8&gt;70%,"Avance suficiente",IF(T8&lt;94%,"Avance suficiente",0)))))</f>
        <v>No reporta avance en el periodo</v>
      </c>
      <c r="V8" s="473" t="s">
        <v>101</v>
      </c>
      <c r="W8" s="473" t="s">
        <v>101</v>
      </c>
      <c r="X8" s="473" t="s">
        <v>101</v>
      </c>
      <c r="Y8" s="521" t="str">
        <f>IF($S8&lt;1%,"Sin iniciar",IF($S8&gt;=$G8,"Terminado","En gestión"))</f>
        <v>Sin iniciar</v>
      </c>
      <c r="Z8" s="473" t="s">
        <v>2503</v>
      </c>
      <c r="AA8" s="516" t="s">
        <v>2504</v>
      </c>
      <c r="AB8" s="525">
        <v>0</v>
      </c>
      <c r="AC8" s="473" t="s">
        <v>101</v>
      </c>
      <c r="AD8" s="473" t="s">
        <v>101</v>
      </c>
      <c r="AE8" s="473" t="s">
        <v>101</v>
      </c>
      <c r="AF8" s="473" t="s">
        <v>101</v>
      </c>
      <c r="AG8" s="473" t="s">
        <v>101</v>
      </c>
      <c r="AH8" s="445"/>
      <c r="AI8" s="893">
        <v>1</v>
      </c>
      <c r="AJ8" s="898">
        <f>+IF($R8=0,"No Aplica",IF(AI8/R8&gt;=100%,100%,AI8/R8))</f>
        <v>1</v>
      </c>
      <c r="AK8" s="78" t="str">
        <f>IF(ISTEXT(AJ8),"No reporta avance en el periodo",IF(AJ8&lt;=69%,"Avance insuficiente",IF(AJ8&gt;95%,"Avance satisfactorio",IF(AJ8&gt;70%,"Avance suficiente",IF(AJ8&lt;94%,"Avance suficiente",0)))))</f>
        <v>Avance satisfactorio</v>
      </c>
      <c r="AL8" s="473" t="s">
        <v>2505</v>
      </c>
      <c r="AM8" s="545" t="s">
        <v>2506</v>
      </c>
      <c r="AN8" s="915" t="s">
        <v>91</v>
      </c>
      <c r="AO8" s="921" t="str">
        <f>IF($AI8&lt;1%,"Sin iniciar",IF($AI8&gt;=$G8,"Terminado","En gestión"))</f>
        <v>Terminado</v>
      </c>
      <c r="AP8" s="473" t="s">
        <v>2507</v>
      </c>
      <c r="AQ8" s="908">
        <v>46000000</v>
      </c>
      <c r="AR8" s="525">
        <v>15000000</v>
      </c>
      <c r="AS8" s="473"/>
      <c r="AT8" s="473"/>
      <c r="AU8" s="473"/>
      <c r="AV8" s="473"/>
      <c r="AW8" s="473"/>
    </row>
    <row r="9" spans="1:49" ht="409.5">
      <c r="A9" s="445"/>
      <c r="B9" s="1625"/>
      <c r="C9" s="458" t="s">
        <v>2508</v>
      </c>
      <c r="D9" s="451" t="s">
        <v>2509</v>
      </c>
      <c r="E9" s="527" t="s">
        <v>2510</v>
      </c>
      <c r="F9" s="453" t="s">
        <v>2511</v>
      </c>
      <c r="G9" s="454">
        <v>1</v>
      </c>
      <c r="H9" s="455" t="s">
        <v>2512</v>
      </c>
      <c r="I9" s="456" t="s">
        <v>85</v>
      </c>
      <c r="J9" s="455" t="s">
        <v>86</v>
      </c>
      <c r="K9" s="455" t="s">
        <v>2513</v>
      </c>
      <c r="L9" s="455" t="s">
        <v>2514</v>
      </c>
      <c r="M9" s="517">
        <v>45839</v>
      </c>
      <c r="N9" s="517">
        <v>46022</v>
      </c>
      <c r="O9" s="457">
        <v>0</v>
      </c>
      <c r="P9" s="457">
        <v>0</v>
      </c>
      <c r="Q9" s="457">
        <v>0.5</v>
      </c>
      <c r="R9" s="457">
        <v>1</v>
      </c>
      <c r="S9" s="478">
        <v>0.5</v>
      </c>
      <c r="T9" s="77">
        <f t="shared" ref="T9:T23" si="0">+IF($Q9=0,"No Aplica",IF(S9/Q9&gt;=100%,100%,S9/Q9))</f>
        <v>1</v>
      </c>
      <c r="U9" s="78" t="str">
        <f>+IF(T9&lt;=69%,"Avance insuficiente",IF(T9&gt;95%,"Avance satisfactorio",IF(T9&gt;70%,"Avance suficiente",IF(T9&lt;94%,"Avance suficiente",0))))</f>
        <v>Avance satisfactorio</v>
      </c>
      <c r="V9" s="526" t="s">
        <v>2515</v>
      </c>
      <c r="W9" s="473" t="s">
        <v>2516</v>
      </c>
      <c r="X9" s="473" t="s">
        <v>2248</v>
      </c>
      <c r="Y9" s="80" t="str">
        <f t="shared" ref="Y9:Y15" si="1">IF($S9&lt;1%,"Sin iniciar",IF($S9&gt;=$G9,"Terminado","En gestión"))</f>
        <v>En gestión</v>
      </c>
      <c r="Z9" s="473" t="s">
        <v>2503</v>
      </c>
      <c r="AA9" s="543" t="s">
        <v>2517</v>
      </c>
      <c r="AB9" s="543" t="s">
        <v>2518</v>
      </c>
      <c r="AC9" s="543" t="s">
        <v>2519</v>
      </c>
      <c r="AD9" s="543" t="s">
        <v>2520</v>
      </c>
      <c r="AE9" s="543" t="s">
        <v>2521</v>
      </c>
      <c r="AF9" s="544">
        <v>0</v>
      </c>
      <c r="AG9" s="544">
        <v>0</v>
      </c>
      <c r="AH9" s="445"/>
      <c r="AI9" s="894">
        <v>1</v>
      </c>
      <c r="AJ9" s="898">
        <f t="shared" ref="AJ9:AJ23" si="2">+IF($R9=0,"No Aplica",IF(AI9/R9&gt;=100%,100%,AI9/R9))</f>
        <v>1</v>
      </c>
      <c r="AK9" s="78" t="str">
        <f t="shared" ref="AK9:AK23" si="3">IF(ISTEXT(AJ9),"No reporta avance en el periodo",IF(AJ9&lt;=69%,"Avance insuficiente",IF(AJ9&gt;95%,"Avance satisfactorio",IF(AJ9&gt;70%,"Avance suficiente",IF(AJ9&lt;94%,"Avance suficiente",0)))))</f>
        <v>Avance satisfactorio</v>
      </c>
      <c r="AL9" s="526" t="s">
        <v>2522</v>
      </c>
      <c r="AM9" s="545" t="s">
        <v>2523</v>
      </c>
      <c r="AN9" s="915" t="s">
        <v>91</v>
      </c>
      <c r="AO9" s="921" t="str">
        <f t="shared" ref="AO9:AO23" si="4">IF($AI9&lt;1%,"Sin iniciar",IF($AI9&gt;=$G9,"Terminado","En gestión"))</f>
        <v>Terminado</v>
      </c>
      <c r="AP9" s="473"/>
      <c r="AQ9" s="543"/>
      <c r="AR9" s="543"/>
      <c r="AS9" s="543"/>
      <c r="AT9" s="543"/>
      <c r="AU9" s="543"/>
      <c r="AV9" s="544"/>
      <c r="AW9" s="544"/>
    </row>
    <row r="10" spans="1:49" ht="80.25" customHeight="1">
      <c r="A10" s="445"/>
      <c r="B10" s="1648" t="s">
        <v>2524</v>
      </c>
      <c r="C10" s="1626" t="s">
        <v>2525</v>
      </c>
      <c r="D10" s="1629" t="s">
        <v>2526</v>
      </c>
      <c r="E10" s="482" t="s">
        <v>2527</v>
      </c>
      <c r="F10" s="912" t="s">
        <v>2528</v>
      </c>
      <c r="G10" s="460">
        <v>31</v>
      </c>
      <c r="H10" s="460" t="s">
        <v>2529</v>
      </c>
      <c r="I10" s="461" t="s">
        <v>398</v>
      </c>
      <c r="J10" s="460" t="s">
        <v>153</v>
      </c>
      <c r="K10" s="460" t="s">
        <v>2530</v>
      </c>
      <c r="L10" s="460" t="s">
        <v>2531</v>
      </c>
      <c r="M10" s="566">
        <v>45748</v>
      </c>
      <c r="N10" s="566">
        <v>46022</v>
      </c>
      <c r="O10" s="462">
        <v>0</v>
      </c>
      <c r="P10" s="462">
        <v>8</v>
      </c>
      <c r="Q10" s="462">
        <v>7</v>
      </c>
      <c r="R10" s="462">
        <v>4</v>
      </c>
      <c r="S10" s="567">
        <v>18</v>
      </c>
      <c r="T10" s="77">
        <f t="shared" si="0"/>
        <v>1</v>
      </c>
      <c r="U10" s="78" t="str">
        <f t="shared" ref="U10:U23" si="5">IF(ISTEXT(T10),"No reporta avance en el periodo",IF(T10&lt;=69%,"Avance insuficiente",IF(T10&gt;95%,"Avance satisfactorio",IF(T10&gt;70%,"Avance suficiente",IF(T10&lt;94%,"Avance suficiente",0)))))</f>
        <v>Avance satisfactorio</v>
      </c>
      <c r="V10" s="568" t="s">
        <v>2532</v>
      </c>
      <c r="W10" s="568" t="s">
        <v>2533</v>
      </c>
      <c r="X10" s="568" t="s">
        <v>2463</v>
      </c>
      <c r="Y10" s="80" t="str">
        <f t="shared" si="1"/>
        <v>En gestión</v>
      </c>
      <c r="Z10" s="545" t="s">
        <v>2503</v>
      </c>
      <c r="AA10" s="548" t="s">
        <v>2534</v>
      </c>
      <c r="AB10" s="548" t="s">
        <v>2535</v>
      </c>
      <c r="AC10" s="534" t="s">
        <v>2536</v>
      </c>
      <c r="AD10" s="534" t="s">
        <v>2537</v>
      </c>
      <c r="AE10" s="547">
        <v>177851096</v>
      </c>
      <c r="AF10" s="531">
        <v>0</v>
      </c>
      <c r="AG10" s="531">
        <v>0</v>
      </c>
      <c r="AH10" s="445"/>
      <c r="AI10" s="895">
        <v>100</v>
      </c>
      <c r="AJ10" s="898">
        <f t="shared" si="2"/>
        <v>1</v>
      </c>
      <c r="AK10" s="78" t="str">
        <f t="shared" si="3"/>
        <v>Avance satisfactorio</v>
      </c>
      <c r="AL10" s="473" t="s">
        <v>2538</v>
      </c>
      <c r="AM10" s="916" t="s">
        <v>2539</v>
      </c>
      <c r="AN10" s="922" t="s">
        <v>91</v>
      </c>
      <c r="AO10" s="921" t="str">
        <f t="shared" si="4"/>
        <v>Terminado</v>
      </c>
      <c r="AP10" s="545" t="s">
        <v>108</v>
      </c>
      <c r="AQ10" s="914" t="s">
        <v>2540</v>
      </c>
      <c r="AR10" s="914" t="s">
        <v>2540</v>
      </c>
      <c r="AS10" s="534"/>
      <c r="AT10" s="534"/>
      <c r="AU10" s="547"/>
      <c r="AV10" s="531"/>
      <c r="AW10" s="531"/>
    </row>
    <row r="11" spans="1:49" ht="141.75" customHeight="1">
      <c r="A11" s="445"/>
      <c r="B11" s="1648"/>
      <c r="C11" s="1627"/>
      <c r="D11" s="1630"/>
      <c r="E11" s="907" t="s">
        <v>2541</v>
      </c>
      <c r="F11" s="460" t="s">
        <v>2542</v>
      </c>
      <c r="G11" s="464">
        <v>1</v>
      </c>
      <c r="H11" s="460" t="s">
        <v>2543</v>
      </c>
      <c r="I11" s="461" t="s">
        <v>85</v>
      </c>
      <c r="J11" s="460" t="s">
        <v>86</v>
      </c>
      <c r="K11" s="460" t="s">
        <v>2544</v>
      </c>
      <c r="L11" s="460" t="s">
        <v>2545</v>
      </c>
      <c r="M11" s="462" t="s">
        <v>2546</v>
      </c>
      <c r="N11" s="566">
        <v>46022</v>
      </c>
      <c r="O11" s="465">
        <v>0</v>
      </c>
      <c r="P11" s="465">
        <v>0</v>
      </c>
      <c r="Q11" s="465">
        <v>0</v>
      </c>
      <c r="R11" s="465">
        <v>1</v>
      </c>
      <c r="S11" s="478">
        <v>0</v>
      </c>
      <c r="T11" s="77" t="str">
        <f t="shared" si="0"/>
        <v>No Aplica</v>
      </c>
      <c r="U11" s="78" t="str">
        <f t="shared" si="5"/>
        <v>No reporta avance en el periodo</v>
      </c>
      <c r="V11" s="473" t="s">
        <v>101</v>
      </c>
      <c r="W11" s="473" t="s">
        <v>101</v>
      </c>
      <c r="X11" s="473" t="s">
        <v>101</v>
      </c>
      <c r="Y11" s="80" t="str">
        <f t="shared" si="1"/>
        <v>Sin iniciar</v>
      </c>
      <c r="Z11" s="473" t="s">
        <v>2503</v>
      </c>
      <c r="AA11" s="546">
        <v>3500000</v>
      </c>
      <c r="AB11" s="532">
        <v>0</v>
      </c>
      <c r="AC11" s="473" t="s">
        <v>101</v>
      </c>
      <c r="AD11" s="473" t="s">
        <v>101</v>
      </c>
      <c r="AE11" s="532">
        <v>0</v>
      </c>
      <c r="AF11" s="532">
        <v>0</v>
      </c>
      <c r="AG11" s="532">
        <v>0</v>
      </c>
      <c r="AH11" s="445"/>
      <c r="AI11" s="894">
        <v>1</v>
      </c>
      <c r="AJ11" s="898">
        <f>+IF($R11=0,"No Aplica",IF(AI11/R11&gt;=100%,100%,AI11/R11))</f>
        <v>1</v>
      </c>
      <c r="AK11" s="78" t="str">
        <f>IF(ISTEXT(AJ11),"No reporta avance en el periodo",IF(AJ11&lt;=69%,"Avance insuficiente",IF(AJ11&gt;95%,"Avance satisfactorio",IF(AJ11&gt;70%,"Avance suficiente",IF(AJ11&lt;94%,"Avance suficiente",0)))))</f>
        <v>Avance satisfactorio</v>
      </c>
      <c r="AL11" s="473" t="s">
        <v>2547</v>
      </c>
      <c r="AM11" s="917" t="s">
        <v>2548</v>
      </c>
      <c r="AN11" s="922" t="s">
        <v>91</v>
      </c>
      <c r="AO11" s="921" t="str">
        <f t="shared" si="4"/>
        <v>Terminado</v>
      </c>
      <c r="AP11" s="473" t="s">
        <v>108</v>
      </c>
      <c r="AQ11" s="546">
        <v>3500000</v>
      </c>
      <c r="AR11" s="532">
        <v>500000</v>
      </c>
      <c r="AS11" s="473"/>
      <c r="AT11" s="473"/>
      <c r="AU11" s="532"/>
      <c r="AV11" s="532"/>
      <c r="AW11" s="532"/>
    </row>
    <row r="12" spans="1:49" ht="319.5" customHeight="1">
      <c r="A12" s="445"/>
      <c r="B12" s="1648"/>
      <c r="C12" s="1627"/>
      <c r="D12" s="1630"/>
      <c r="E12" s="907" t="s">
        <v>2549</v>
      </c>
      <c r="F12" s="460" t="s">
        <v>2550</v>
      </c>
      <c r="G12" s="464">
        <v>1</v>
      </c>
      <c r="H12" s="460" t="s">
        <v>2551</v>
      </c>
      <c r="I12" s="461" t="s">
        <v>85</v>
      </c>
      <c r="J12" s="460" t="s">
        <v>86</v>
      </c>
      <c r="K12" s="460" t="s">
        <v>2552</v>
      </c>
      <c r="L12" s="460" t="s">
        <v>2553</v>
      </c>
      <c r="M12" s="462" t="s">
        <v>2546</v>
      </c>
      <c r="N12" s="566">
        <v>46022</v>
      </c>
      <c r="O12" s="465">
        <v>0</v>
      </c>
      <c r="P12" s="465">
        <v>0</v>
      </c>
      <c r="Q12" s="465">
        <v>0</v>
      </c>
      <c r="R12" s="465">
        <v>1</v>
      </c>
      <c r="S12" s="478">
        <v>0</v>
      </c>
      <c r="T12" s="77" t="str">
        <f t="shared" si="0"/>
        <v>No Aplica</v>
      </c>
      <c r="U12" s="78" t="str">
        <f t="shared" si="5"/>
        <v>No reporta avance en el periodo</v>
      </c>
      <c r="V12" s="473" t="s">
        <v>101</v>
      </c>
      <c r="W12" s="473" t="s">
        <v>101</v>
      </c>
      <c r="X12" s="473" t="s">
        <v>101</v>
      </c>
      <c r="Y12" s="80" t="str">
        <f t="shared" si="1"/>
        <v>Sin iniciar</v>
      </c>
      <c r="Z12" s="473" t="s">
        <v>2503</v>
      </c>
      <c r="AA12" s="532">
        <v>7500000</v>
      </c>
      <c r="AB12" s="532">
        <v>0</v>
      </c>
      <c r="AC12" s="473" t="s">
        <v>101</v>
      </c>
      <c r="AD12" s="473" t="s">
        <v>101</v>
      </c>
      <c r="AE12" s="532">
        <v>0</v>
      </c>
      <c r="AF12" s="532">
        <v>0</v>
      </c>
      <c r="AG12" s="532">
        <v>0</v>
      </c>
      <c r="AH12" s="445"/>
      <c r="AI12" s="894">
        <v>1</v>
      </c>
      <c r="AJ12" s="898">
        <f>+IF($R12=0,"No Aplica",IF(AI12/R12&gt;=100%,100%,AI12/R12))</f>
        <v>1</v>
      </c>
      <c r="AK12" s="78" t="str">
        <f>IF(ISTEXT(AJ12),"No reporta avance en el periodo",IF(AJ12&lt;=69%,"Avance insuficiente",IF(AJ12&gt;95%,"Avance satisfactorio",IF(AJ12&gt;70%,"Avance suficiente",IF(AJ12&lt;94%,"Avance suficiente",0)))))</f>
        <v>Avance satisfactorio</v>
      </c>
      <c r="AL12" s="473" t="s">
        <v>2554</v>
      </c>
      <c r="AM12" s="917" t="s">
        <v>2555</v>
      </c>
      <c r="AN12" s="922" t="s">
        <v>91</v>
      </c>
      <c r="AO12" s="921" t="str">
        <f t="shared" si="4"/>
        <v>Terminado</v>
      </c>
      <c r="AP12" s="473" t="s">
        <v>108</v>
      </c>
      <c r="AQ12" s="532">
        <v>7500000</v>
      </c>
      <c r="AR12" s="532">
        <v>0</v>
      </c>
      <c r="AS12" s="473"/>
      <c r="AT12" s="473"/>
      <c r="AU12" s="532"/>
      <c r="AV12" s="532"/>
      <c r="AW12" s="532"/>
    </row>
    <row r="13" spans="1:49" ht="76.5" customHeight="1">
      <c r="A13" s="445"/>
      <c r="B13" s="1648"/>
      <c r="C13" s="1627"/>
      <c r="D13" s="1630"/>
      <c r="E13" s="907" t="s">
        <v>2556</v>
      </c>
      <c r="F13" s="460" t="s">
        <v>2557</v>
      </c>
      <c r="G13" s="460">
        <v>1</v>
      </c>
      <c r="H13" s="460" t="s">
        <v>2558</v>
      </c>
      <c r="I13" s="461" t="s">
        <v>85</v>
      </c>
      <c r="J13" s="460" t="s">
        <v>153</v>
      </c>
      <c r="K13" s="460" t="s">
        <v>2559</v>
      </c>
      <c r="L13" s="460" t="s">
        <v>2560</v>
      </c>
      <c r="M13" s="462" t="s">
        <v>2546</v>
      </c>
      <c r="N13" s="566">
        <v>46022</v>
      </c>
      <c r="O13" s="465">
        <v>0</v>
      </c>
      <c r="P13" s="465">
        <v>0</v>
      </c>
      <c r="Q13" s="465">
        <v>0</v>
      </c>
      <c r="R13" s="465">
        <v>1</v>
      </c>
      <c r="S13" s="478">
        <v>0</v>
      </c>
      <c r="T13" s="77" t="str">
        <f t="shared" si="0"/>
        <v>No Aplica</v>
      </c>
      <c r="U13" s="78" t="str">
        <f t="shared" si="5"/>
        <v>No reporta avance en el periodo</v>
      </c>
      <c r="V13" s="473" t="s">
        <v>101</v>
      </c>
      <c r="W13" s="473" t="s">
        <v>101</v>
      </c>
      <c r="X13" s="473" t="s">
        <v>101</v>
      </c>
      <c r="Y13" s="80" t="str">
        <f t="shared" si="1"/>
        <v>Sin iniciar</v>
      </c>
      <c r="Z13" s="473" t="s">
        <v>2503</v>
      </c>
      <c r="AA13" s="550">
        <v>15000000</v>
      </c>
      <c r="AB13" s="532">
        <v>0</v>
      </c>
      <c r="AC13" s="473" t="s">
        <v>101</v>
      </c>
      <c r="AD13" s="473" t="s">
        <v>101</v>
      </c>
      <c r="AE13" s="532">
        <v>0</v>
      </c>
      <c r="AF13" s="532">
        <v>0</v>
      </c>
      <c r="AG13" s="532">
        <v>0</v>
      </c>
      <c r="AH13" s="445"/>
      <c r="AI13" s="894">
        <v>0.95</v>
      </c>
      <c r="AJ13" s="898">
        <f>+IF($R13=0,"No Aplica",IF(AI13/R13&gt;=100%,100%,AI13/R13))</f>
        <v>0.95</v>
      </c>
      <c r="AK13" s="78" t="str">
        <f>IF(ISTEXT(AJ13),"No reporta avance en el periodo",IF(AJ13&lt;=69%,"Avance insuficiente",IF(AJ13&gt;95%,"Avance satisfactorio",IF(AJ13&gt;70%,"Avance suficiente",IF(AJ13&lt;94%,"Avance suficiente",0)))))</f>
        <v>Avance suficiente</v>
      </c>
      <c r="AL13" s="473" t="s">
        <v>2561</v>
      </c>
      <c r="AM13" s="920" t="s">
        <v>2562</v>
      </c>
      <c r="AN13" s="922" t="s">
        <v>91</v>
      </c>
      <c r="AO13" s="921" t="str">
        <f t="shared" si="4"/>
        <v>En gestión</v>
      </c>
      <c r="AP13" s="473" t="s">
        <v>108</v>
      </c>
      <c r="AQ13" s="550">
        <v>15000000</v>
      </c>
      <c r="AR13" s="532">
        <v>0</v>
      </c>
      <c r="AS13" s="473"/>
      <c r="AT13" s="473"/>
      <c r="AU13" s="532"/>
      <c r="AV13" s="532"/>
      <c r="AW13" s="532"/>
    </row>
    <row r="14" spans="1:49" ht="87" customHeight="1">
      <c r="A14" s="445"/>
      <c r="B14" s="1648"/>
      <c r="C14" s="1627"/>
      <c r="D14" s="1630"/>
      <c r="E14" s="907" t="s">
        <v>2563</v>
      </c>
      <c r="F14" s="460" t="s">
        <v>2557</v>
      </c>
      <c r="G14" s="460">
        <v>1</v>
      </c>
      <c r="H14" s="460" t="s">
        <v>2564</v>
      </c>
      <c r="I14" s="461" t="s">
        <v>85</v>
      </c>
      <c r="J14" s="460" t="s">
        <v>153</v>
      </c>
      <c r="K14" s="460" t="s">
        <v>2565</v>
      </c>
      <c r="L14" s="460" t="s">
        <v>2566</v>
      </c>
      <c r="M14" s="462" t="s">
        <v>2546</v>
      </c>
      <c r="N14" s="566">
        <v>46022</v>
      </c>
      <c r="O14" s="465">
        <v>0</v>
      </c>
      <c r="P14" s="465">
        <v>0</v>
      </c>
      <c r="Q14" s="465">
        <v>0</v>
      </c>
      <c r="R14" s="465">
        <v>1</v>
      </c>
      <c r="S14" s="478">
        <v>0</v>
      </c>
      <c r="T14" s="77" t="str">
        <f t="shared" si="0"/>
        <v>No Aplica</v>
      </c>
      <c r="U14" s="78" t="str">
        <f t="shared" si="5"/>
        <v>No reporta avance en el periodo</v>
      </c>
      <c r="V14" s="473" t="s">
        <v>101</v>
      </c>
      <c r="W14" s="473" t="s">
        <v>101</v>
      </c>
      <c r="X14" s="473" t="s">
        <v>101</v>
      </c>
      <c r="Y14" s="80" t="str">
        <f t="shared" si="1"/>
        <v>Sin iniciar</v>
      </c>
      <c r="Z14" s="473" t="s">
        <v>2503</v>
      </c>
      <c r="AA14" s="549">
        <v>15000000</v>
      </c>
      <c r="AB14" s="532">
        <v>0</v>
      </c>
      <c r="AC14" s="473" t="s">
        <v>101</v>
      </c>
      <c r="AD14" s="473" t="s">
        <v>101</v>
      </c>
      <c r="AE14" s="528">
        <v>0</v>
      </c>
      <c r="AF14" s="528">
        <v>0</v>
      </c>
      <c r="AG14" s="528">
        <v>0</v>
      </c>
      <c r="AH14" s="445"/>
      <c r="AI14" s="894">
        <v>1</v>
      </c>
      <c r="AJ14" s="898">
        <f>+IF($R14=0,"No Aplica",IF(AI14/R14&gt;=100%,100%,AI14/R14))</f>
        <v>1</v>
      </c>
      <c r="AK14" s="78" t="str">
        <f>IF(ISTEXT(AJ14),"No reporta avance en el periodo",IF(AJ14&lt;=69%,"Avance insuficiente",IF(AJ14&gt;95%,"Avance satisfactorio",IF(AJ14&gt;70%,"Avance suficiente",IF(AJ14&lt;94%,"Avance suficiente",0)))))</f>
        <v>Avance satisfactorio</v>
      </c>
      <c r="AL14" s="473" t="s">
        <v>2567</v>
      </c>
      <c r="AM14" s="917" t="s">
        <v>2555</v>
      </c>
      <c r="AN14" s="922" t="s">
        <v>91</v>
      </c>
      <c r="AO14" s="921" t="str">
        <f t="shared" si="4"/>
        <v>Terminado</v>
      </c>
      <c r="AP14" s="473" t="s">
        <v>108</v>
      </c>
      <c r="AQ14" s="549">
        <v>15000000</v>
      </c>
      <c r="AR14" s="532">
        <v>0</v>
      </c>
      <c r="AS14" s="473"/>
      <c r="AT14" s="473"/>
      <c r="AU14" s="528"/>
      <c r="AV14" s="528"/>
      <c r="AW14" s="528"/>
    </row>
    <row r="15" spans="1:49" ht="113.25" customHeight="1">
      <c r="A15" s="445"/>
      <c r="B15" s="1649"/>
      <c r="C15" s="1628"/>
      <c r="D15" s="1631"/>
      <c r="E15" s="907" t="s">
        <v>2568</v>
      </c>
      <c r="F15" s="460" t="s">
        <v>2557</v>
      </c>
      <c r="G15" s="460">
        <v>1</v>
      </c>
      <c r="H15" s="460" t="s">
        <v>2569</v>
      </c>
      <c r="I15" s="461" t="s">
        <v>85</v>
      </c>
      <c r="J15" s="460" t="s">
        <v>153</v>
      </c>
      <c r="K15" s="460" t="s">
        <v>2565</v>
      </c>
      <c r="L15" s="460" t="s">
        <v>2570</v>
      </c>
      <c r="M15" s="462" t="s">
        <v>2546</v>
      </c>
      <c r="N15" s="566">
        <v>46022</v>
      </c>
      <c r="O15" s="465">
        <v>0</v>
      </c>
      <c r="P15" s="465">
        <v>0</v>
      </c>
      <c r="Q15" s="465">
        <v>0</v>
      </c>
      <c r="R15" s="465">
        <v>1</v>
      </c>
      <c r="S15" s="478">
        <v>0</v>
      </c>
      <c r="T15" s="77" t="str">
        <f t="shared" si="0"/>
        <v>No Aplica</v>
      </c>
      <c r="U15" s="78" t="str">
        <f t="shared" si="5"/>
        <v>No reporta avance en el periodo</v>
      </c>
      <c r="V15" s="473" t="s">
        <v>101</v>
      </c>
      <c r="W15" s="473" t="s">
        <v>101</v>
      </c>
      <c r="X15" s="473" t="s">
        <v>101</v>
      </c>
      <c r="Y15" s="80" t="str">
        <f t="shared" si="1"/>
        <v>Sin iniciar</v>
      </c>
      <c r="Z15" s="473" t="s">
        <v>2503</v>
      </c>
      <c r="AA15" s="532">
        <v>15000000</v>
      </c>
      <c r="AB15" s="532">
        <v>0</v>
      </c>
      <c r="AC15" s="473" t="s">
        <v>101</v>
      </c>
      <c r="AD15" s="473" t="s">
        <v>101</v>
      </c>
      <c r="AE15" s="532">
        <v>0</v>
      </c>
      <c r="AF15" s="532">
        <v>0</v>
      </c>
      <c r="AG15" s="532">
        <v>0</v>
      </c>
      <c r="AH15" s="445"/>
      <c r="AI15" s="894">
        <v>1</v>
      </c>
      <c r="AJ15" s="898">
        <f>+IF($R15=0,"No Aplica",IF(AI15/R15&gt;=100%,100%,AI15/R15))</f>
        <v>1</v>
      </c>
      <c r="AK15" s="78" t="str">
        <f>IF(ISTEXT(AJ15),"No reporta avance en el periodo",IF(AJ15&lt;=69%,"Avance insuficiente",IF(AJ15&gt;95%,"Avance satisfactorio",IF(AJ15&gt;70%,"Avance suficiente",IF(AJ15&lt;94%,"Avance suficiente",0)))))</f>
        <v>Avance satisfactorio</v>
      </c>
      <c r="AL15" s="473" t="s">
        <v>2571</v>
      </c>
      <c r="AM15" s="917" t="s">
        <v>2555</v>
      </c>
      <c r="AN15" s="922" t="s">
        <v>91</v>
      </c>
      <c r="AO15" s="921" t="str">
        <f t="shared" si="4"/>
        <v>Terminado</v>
      </c>
      <c r="AP15" s="473" t="s">
        <v>108</v>
      </c>
      <c r="AQ15" s="532">
        <v>15000000</v>
      </c>
      <c r="AR15" s="532">
        <v>0</v>
      </c>
      <c r="AS15" s="473"/>
      <c r="AT15" s="473"/>
      <c r="AU15" s="532"/>
      <c r="AV15" s="532"/>
      <c r="AW15" s="532"/>
    </row>
    <row r="16" spans="1:49" ht="409.5">
      <c r="A16" s="445"/>
      <c r="B16" s="1617" t="s">
        <v>2572</v>
      </c>
      <c r="C16" s="482" t="s">
        <v>2573</v>
      </c>
      <c r="D16" s="481" t="s">
        <v>2574</v>
      </c>
      <c r="E16" s="482" t="s">
        <v>2575</v>
      </c>
      <c r="F16" s="459" t="s">
        <v>2576</v>
      </c>
      <c r="G16" s="464">
        <v>1</v>
      </c>
      <c r="H16" s="460" t="s">
        <v>2577</v>
      </c>
      <c r="I16" s="461" t="s">
        <v>85</v>
      </c>
      <c r="J16" s="460" t="s">
        <v>86</v>
      </c>
      <c r="K16" s="460" t="s">
        <v>2578</v>
      </c>
      <c r="L16" s="460" t="s">
        <v>2579</v>
      </c>
      <c r="M16" s="552">
        <v>45839</v>
      </c>
      <c r="N16" s="552">
        <v>46022</v>
      </c>
      <c r="O16" s="466">
        <v>0</v>
      </c>
      <c r="P16" s="466">
        <v>0</v>
      </c>
      <c r="Q16" s="466">
        <v>0.5</v>
      </c>
      <c r="R16" s="466">
        <v>1</v>
      </c>
      <c r="S16" s="475">
        <v>0.5</v>
      </c>
      <c r="T16" s="77">
        <f t="shared" si="0"/>
        <v>1</v>
      </c>
      <c r="U16" s="78" t="str">
        <f>IF(T16&lt;=69%,"Avance insuficiente",IF(T16&gt;95%,"Avance satisfactorio",IF(T16&gt;70%,"Avance suficiente",IF(T16&lt;94%,"Avance suficiente",0))))</f>
        <v>Avance satisfactorio</v>
      </c>
      <c r="V16" s="526" t="s">
        <v>2580</v>
      </c>
      <c r="W16" s="477" t="s">
        <v>2581</v>
      </c>
      <c r="X16" s="474" t="s">
        <v>2248</v>
      </c>
      <c r="Y16" s="80" t="str">
        <f>IF($S16&lt;1%,"Sin iniciar",IF($S16&gt;=$G16,"Terminado","En gestión"))</f>
        <v>En gestión</v>
      </c>
      <c r="Z16" s="473" t="s">
        <v>2503</v>
      </c>
      <c r="AA16" s="550">
        <v>18807646</v>
      </c>
      <c r="AB16" s="550">
        <v>0</v>
      </c>
      <c r="AC16" s="473" t="s">
        <v>2519</v>
      </c>
      <c r="AD16" s="473" t="s">
        <v>2520</v>
      </c>
      <c r="AE16" s="532">
        <v>6134849</v>
      </c>
      <c r="AF16" s="535">
        <v>0</v>
      </c>
      <c r="AG16" s="535">
        <v>0</v>
      </c>
      <c r="AH16" s="445"/>
      <c r="AI16" s="896">
        <v>1</v>
      </c>
      <c r="AJ16" s="898">
        <f t="shared" si="2"/>
        <v>1</v>
      </c>
      <c r="AK16" s="78" t="str">
        <f t="shared" si="3"/>
        <v>Avance satisfactorio</v>
      </c>
      <c r="AL16" s="526" t="s">
        <v>2582</v>
      </c>
      <c r="AM16" s="545" t="s">
        <v>2583</v>
      </c>
      <c r="AN16" s="922" t="s">
        <v>91</v>
      </c>
      <c r="AO16" s="921" t="str">
        <f t="shared" si="4"/>
        <v>Terminado</v>
      </c>
      <c r="AP16" s="473" t="s">
        <v>108</v>
      </c>
      <c r="AQ16" s="550">
        <v>18807646</v>
      </c>
      <c r="AR16" s="550">
        <v>18807646</v>
      </c>
      <c r="AS16" s="473"/>
      <c r="AT16" s="473"/>
      <c r="AU16" s="532"/>
      <c r="AV16" s="535"/>
      <c r="AW16" s="535"/>
    </row>
    <row r="17" spans="1:49" ht="221">
      <c r="A17" s="445"/>
      <c r="B17" s="1617"/>
      <c r="C17" s="467" t="s">
        <v>2463</v>
      </c>
      <c r="D17" s="463" t="s">
        <v>2463</v>
      </c>
      <c r="E17" s="463" t="s">
        <v>2463</v>
      </c>
      <c r="F17" s="459" t="s">
        <v>2584</v>
      </c>
      <c r="G17" s="464">
        <v>1</v>
      </c>
      <c r="H17" s="551" t="s">
        <v>2585</v>
      </c>
      <c r="I17" s="461" t="s">
        <v>258</v>
      </c>
      <c r="J17" s="461" t="s">
        <v>2586</v>
      </c>
      <c r="K17" s="460" t="s">
        <v>2587</v>
      </c>
      <c r="L17" s="460" t="s">
        <v>2588</v>
      </c>
      <c r="M17" s="552">
        <v>45931</v>
      </c>
      <c r="N17" s="552">
        <v>46022</v>
      </c>
      <c r="O17" s="466">
        <v>0</v>
      </c>
      <c r="P17" s="466">
        <v>0</v>
      </c>
      <c r="Q17" s="466">
        <v>0</v>
      </c>
      <c r="R17" s="466">
        <v>1</v>
      </c>
      <c r="S17" s="475">
        <v>0</v>
      </c>
      <c r="T17" s="77" t="str">
        <f t="shared" si="0"/>
        <v>No Aplica</v>
      </c>
      <c r="U17" s="78" t="str">
        <f t="shared" si="5"/>
        <v>No reporta avance en el periodo</v>
      </c>
      <c r="V17" s="473" t="s">
        <v>101</v>
      </c>
      <c r="W17" s="473" t="s">
        <v>101</v>
      </c>
      <c r="X17" s="473" t="s">
        <v>101</v>
      </c>
      <c r="Y17" s="80" t="str">
        <f t="shared" ref="Y17:Y23" si="6">IF($S17&lt;1%,"Sin iniciar",IF($S17&gt;=$G17,"Terminado","En gestión"))</f>
        <v>Sin iniciar</v>
      </c>
      <c r="Z17" s="473" t="s">
        <v>2503</v>
      </c>
      <c r="AA17" s="546">
        <v>15000000</v>
      </c>
      <c r="AB17" s="533">
        <v>0</v>
      </c>
      <c r="AC17" s="473" t="s">
        <v>2519</v>
      </c>
      <c r="AD17" s="529" t="s">
        <v>158</v>
      </c>
      <c r="AE17" s="530" t="s">
        <v>2589</v>
      </c>
      <c r="AF17" s="531">
        <v>0</v>
      </c>
      <c r="AG17" s="531">
        <v>0</v>
      </c>
      <c r="AH17" s="445"/>
      <c r="AI17" s="896">
        <v>1</v>
      </c>
      <c r="AJ17" s="898">
        <f t="shared" si="2"/>
        <v>1</v>
      </c>
      <c r="AK17" s="78" t="str">
        <f t="shared" si="3"/>
        <v>Avance satisfactorio</v>
      </c>
      <c r="AL17" s="473" t="s">
        <v>2590</v>
      </c>
      <c r="AM17" s="545" t="s">
        <v>2591</v>
      </c>
      <c r="AN17" s="922" t="s">
        <v>91</v>
      </c>
      <c r="AO17" s="921" t="str">
        <f t="shared" si="4"/>
        <v>Terminado</v>
      </c>
      <c r="AP17" s="473"/>
      <c r="AQ17" s="546"/>
      <c r="AR17" s="533"/>
      <c r="AS17" s="473"/>
      <c r="AT17" s="529"/>
      <c r="AU17" s="530"/>
      <c r="AV17" s="531"/>
      <c r="AW17" s="531"/>
    </row>
    <row r="18" spans="1:49" ht="66" customHeight="1">
      <c r="A18" s="445"/>
      <c r="B18" s="1632" t="s">
        <v>2592</v>
      </c>
      <c r="C18" s="1634" t="s">
        <v>2593</v>
      </c>
      <c r="D18" s="1637" t="s">
        <v>2594</v>
      </c>
      <c r="E18" s="1640" t="s">
        <v>2595</v>
      </c>
      <c r="F18" s="468" t="s">
        <v>2596</v>
      </c>
      <c r="G18" s="469">
        <v>1</v>
      </c>
      <c r="H18" s="468" t="s">
        <v>2597</v>
      </c>
      <c r="I18" s="470" t="s">
        <v>398</v>
      </c>
      <c r="J18" s="470" t="s">
        <v>86</v>
      </c>
      <c r="K18" s="468" t="s">
        <v>2598</v>
      </c>
      <c r="L18" s="468" t="s">
        <v>2599</v>
      </c>
      <c r="M18" s="462" t="s">
        <v>2600</v>
      </c>
      <c r="N18" s="566">
        <v>46022</v>
      </c>
      <c r="O18" s="471">
        <v>0.1</v>
      </c>
      <c r="P18" s="466">
        <v>0.5</v>
      </c>
      <c r="Q18" s="466">
        <v>0.6</v>
      </c>
      <c r="R18" s="466">
        <v>1</v>
      </c>
      <c r="S18" s="475">
        <v>0.6</v>
      </c>
      <c r="T18" s="77">
        <f t="shared" si="0"/>
        <v>1</v>
      </c>
      <c r="U18" s="78" t="str">
        <f t="shared" si="5"/>
        <v>Avance satisfactorio</v>
      </c>
      <c r="V18" s="473" t="s">
        <v>2601</v>
      </c>
      <c r="W18" s="473" t="s">
        <v>2602</v>
      </c>
      <c r="X18" s="476" t="s">
        <v>2463</v>
      </c>
      <c r="Y18" s="80" t="str">
        <f t="shared" si="6"/>
        <v>En gestión</v>
      </c>
      <c r="Z18" s="473" t="s">
        <v>2503</v>
      </c>
      <c r="AA18" s="553" t="s">
        <v>2603</v>
      </c>
      <c r="AB18" s="536">
        <v>0</v>
      </c>
      <c r="AC18" s="543" t="s">
        <v>2536</v>
      </c>
      <c r="AD18" s="554" t="s">
        <v>2604</v>
      </c>
      <c r="AE18" s="538">
        <v>128616667</v>
      </c>
      <c r="AF18" s="536">
        <v>0</v>
      </c>
      <c r="AG18" s="535">
        <v>0</v>
      </c>
      <c r="AH18" s="445"/>
      <c r="AI18" s="896">
        <v>1</v>
      </c>
      <c r="AJ18" s="898">
        <f t="shared" si="2"/>
        <v>1</v>
      </c>
      <c r="AK18" s="78" t="str">
        <f t="shared" si="3"/>
        <v>Avance satisfactorio</v>
      </c>
      <c r="AL18" s="473" t="s">
        <v>2605</v>
      </c>
      <c r="AM18" s="545" t="s">
        <v>2606</v>
      </c>
      <c r="AN18" s="922" t="s">
        <v>91</v>
      </c>
      <c r="AO18" s="921" t="str">
        <f t="shared" si="4"/>
        <v>Terminado</v>
      </c>
      <c r="AP18" s="473"/>
      <c r="AQ18" s="553"/>
      <c r="AR18" s="536"/>
      <c r="AS18" s="543"/>
      <c r="AT18" s="554"/>
      <c r="AU18" s="538"/>
      <c r="AV18" s="536"/>
      <c r="AW18" s="535"/>
    </row>
    <row r="19" spans="1:49" ht="409.5">
      <c r="A19" s="445"/>
      <c r="B19" s="1632"/>
      <c r="C19" s="1635"/>
      <c r="D19" s="1638"/>
      <c r="E19" s="1641"/>
      <c r="F19" s="468" t="s">
        <v>2607</v>
      </c>
      <c r="G19" s="469">
        <v>1</v>
      </c>
      <c r="H19" s="468" t="s">
        <v>2608</v>
      </c>
      <c r="I19" s="470" t="s">
        <v>398</v>
      </c>
      <c r="J19" s="470" t="s">
        <v>86</v>
      </c>
      <c r="K19" s="468" t="s">
        <v>2609</v>
      </c>
      <c r="L19" s="468" t="s">
        <v>2610</v>
      </c>
      <c r="M19" s="552">
        <v>45884</v>
      </c>
      <c r="N19" s="552">
        <v>46022</v>
      </c>
      <c r="O19" s="466">
        <v>0</v>
      </c>
      <c r="P19" s="466">
        <v>0</v>
      </c>
      <c r="Q19" s="466">
        <v>0.3</v>
      </c>
      <c r="R19" s="466">
        <v>1</v>
      </c>
      <c r="S19" s="475">
        <f>30/100</f>
        <v>0.3</v>
      </c>
      <c r="T19" s="77">
        <f t="shared" si="0"/>
        <v>1</v>
      </c>
      <c r="U19" s="78" t="str">
        <f>IF(ISTEXT(T19),"No reporta avance en el periodo",IF(T19&lt;=69%,"Avance insuficiente",IF(T19&gt;95%,"Avance satisfactorio",IF(T19&gt;70%,"Avance suficiente",IF(T19&lt;94%,"Avance suficiente",0)))))</f>
        <v>Avance satisfactorio</v>
      </c>
      <c r="V19" s="892" t="s">
        <v>2611</v>
      </c>
      <c r="W19" s="892" t="s">
        <v>2612</v>
      </c>
      <c r="X19" s="476" t="s">
        <v>2463</v>
      </c>
      <c r="Y19" s="80" t="str">
        <f t="shared" si="6"/>
        <v>En gestión</v>
      </c>
      <c r="Z19" s="545" t="s">
        <v>2503</v>
      </c>
      <c r="AA19" s="556">
        <v>103977402</v>
      </c>
      <c r="AB19" s="556">
        <v>0</v>
      </c>
      <c r="AC19" s="555" t="s">
        <v>2613</v>
      </c>
      <c r="AD19" s="534" t="s">
        <v>2614</v>
      </c>
      <c r="AE19" s="541">
        <v>713014385</v>
      </c>
      <c r="AF19" s="557">
        <v>0</v>
      </c>
      <c r="AG19" s="558">
        <v>0</v>
      </c>
      <c r="AH19" s="445"/>
      <c r="AI19" s="896">
        <f>100/100</f>
        <v>1</v>
      </c>
      <c r="AJ19" s="898">
        <f t="shared" si="2"/>
        <v>1</v>
      </c>
      <c r="AK19" s="78" t="str">
        <f t="shared" si="3"/>
        <v>Avance satisfactorio</v>
      </c>
      <c r="AL19" s="909" t="s">
        <v>2615</v>
      </c>
      <c r="AM19" s="918" t="s">
        <v>2616</v>
      </c>
      <c r="AN19" s="922" t="s">
        <v>91</v>
      </c>
      <c r="AO19" s="921" t="str">
        <f t="shared" si="4"/>
        <v>Terminado</v>
      </c>
      <c r="AP19" s="545" t="s">
        <v>108</v>
      </c>
      <c r="AQ19" s="910" t="s">
        <v>2617</v>
      </c>
      <c r="AR19" s="911" t="s">
        <v>2617</v>
      </c>
      <c r="AS19" s="555"/>
      <c r="AT19" s="534"/>
      <c r="AU19" s="541"/>
      <c r="AV19" s="557"/>
      <c r="AW19" s="558"/>
    </row>
    <row r="20" spans="1:49" ht="110.25" customHeight="1">
      <c r="A20" s="445"/>
      <c r="B20" s="1632"/>
      <c r="C20" s="1635"/>
      <c r="D20" s="1638"/>
      <c r="E20" s="1641"/>
      <c r="F20" s="468" t="s">
        <v>1364</v>
      </c>
      <c r="G20" s="469">
        <v>1</v>
      </c>
      <c r="H20" s="468" t="s">
        <v>2618</v>
      </c>
      <c r="I20" s="470" t="s">
        <v>258</v>
      </c>
      <c r="J20" s="470" t="s">
        <v>86</v>
      </c>
      <c r="K20" s="468" t="s">
        <v>2619</v>
      </c>
      <c r="L20" s="468" t="s">
        <v>2620</v>
      </c>
      <c r="M20" s="552">
        <v>45658</v>
      </c>
      <c r="N20" s="552">
        <v>46022</v>
      </c>
      <c r="O20" s="466">
        <v>0</v>
      </c>
      <c r="P20" s="466">
        <v>0</v>
      </c>
      <c r="Q20" s="466">
        <v>0</v>
      </c>
      <c r="R20" s="466">
        <v>1</v>
      </c>
      <c r="S20" s="475">
        <v>0.95</v>
      </c>
      <c r="T20" s="77">
        <v>1</v>
      </c>
      <c r="U20" s="78" t="str">
        <f>IF(ISTEXT(T20),"No reporta avance en el periodo",IF(T20&lt;=69%,"Avance insuficiente",IF(T20&gt;95%,"Avance satisfactorio",IF(T20&gt;70%,"Avance suficiente",IF(T20&lt;94%,"Avance suficiente",0)))))</f>
        <v>Avance satisfactorio</v>
      </c>
      <c r="V20" s="473" t="s">
        <v>2621</v>
      </c>
      <c r="W20" s="473" t="s">
        <v>2622</v>
      </c>
      <c r="X20" s="476" t="s">
        <v>2463</v>
      </c>
      <c r="Y20" s="80" t="str">
        <f t="shared" si="6"/>
        <v>En gestión</v>
      </c>
      <c r="Z20" s="545" t="s">
        <v>2450</v>
      </c>
      <c r="AA20" s="542">
        <v>25212817</v>
      </c>
      <c r="AB20" s="542">
        <v>0</v>
      </c>
      <c r="AC20" s="555" t="s">
        <v>2613</v>
      </c>
      <c r="AD20" s="534" t="s">
        <v>2623</v>
      </c>
      <c r="AE20" s="561">
        <v>237000000</v>
      </c>
      <c r="AF20" s="557">
        <v>0</v>
      </c>
      <c r="AG20" s="558">
        <v>0</v>
      </c>
      <c r="AH20" s="445"/>
      <c r="AI20" s="896">
        <v>1</v>
      </c>
      <c r="AJ20" s="898">
        <f t="shared" si="2"/>
        <v>1</v>
      </c>
      <c r="AK20" s="78" t="str">
        <f t="shared" si="3"/>
        <v>Avance satisfactorio</v>
      </c>
      <c r="AL20" s="526" t="s">
        <v>2624</v>
      </c>
      <c r="AM20" s="919" t="s">
        <v>2625</v>
      </c>
      <c r="AN20" s="922" t="s">
        <v>91</v>
      </c>
      <c r="AO20" s="921" t="str">
        <f t="shared" si="4"/>
        <v>Terminado</v>
      </c>
      <c r="AP20" s="545"/>
      <c r="AQ20" s="542"/>
      <c r="AR20" s="542"/>
      <c r="AS20" s="555"/>
      <c r="AT20" s="534"/>
      <c r="AU20" s="561"/>
      <c r="AV20" s="557"/>
      <c r="AW20" s="558"/>
    </row>
    <row r="21" spans="1:49" ht="69.75" customHeight="1">
      <c r="A21" s="445"/>
      <c r="B21" s="1632"/>
      <c r="C21" s="1635"/>
      <c r="D21" s="1638"/>
      <c r="E21" s="1641"/>
      <c r="F21" s="468" t="s">
        <v>2626</v>
      </c>
      <c r="G21" s="469">
        <v>1</v>
      </c>
      <c r="H21" s="468" t="s">
        <v>2627</v>
      </c>
      <c r="I21" s="470" t="s">
        <v>258</v>
      </c>
      <c r="J21" s="470" t="s">
        <v>86</v>
      </c>
      <c r="K21" s="468" t="s">
        <v>2628</v>
      </c>
      <c r="L21" s="468" t="s">
        <v>2629</v>
      </c>
      <c r="M21" s="552">
        <v>45931</v>
      </c>
      <c r="N21" s="552">
        <v>46022</v>
      </c>
      <c r="O21" s="466">
        <v>0</v>
      </c>
      <c r="P21" s="466">
        <v>0</v>
      </c>
      <c r="Q21" s="466">
        <v>0</v>
      </c>
      <c r="R21" s="466">
        <v>1</v>
      </c>
      <c r="S21" s="475">
        <v>1</v>
      </c>
      <c r="T21" s="77">
        <v>1</v>
      </c>
      <c r="U21" s="78" t="str">
        <f>IF(ISTEXT(T21),"No reporta avance en el periodo",IF(T21&lt;=69%,"Avance insuficiente",IF(T21&gt;95%,"Avance satisfactorio",IF(T21&gt;70%,"Avance suficiente",IF(T21&lt;94%,"Avance suficiente",0)))))</f>
        <v>Avance satisfactorio</v>
      </c>
      <c r="V21" s="473" t="s">
        <v>2630</v>
      </c>
      <c r="W21" s="900" t="s">
        <v>2631</v>
      </c>
      <c r="X21" s="473" t="s">
        <v>101</v>
      </c>
      <c r="Y21" s="80" t="str">
        <f t="shared" si="6"/>
        <v>Terminado</v>
      </c>
      <c r="Z21" s="545" t="s">
        <v>2503</v>
      </c>
      <c r="AA21" s="540">
        <v>10200000</v>
      </c>
      <c r="AB21" s="540">
        <v>10200000</v>
      </c>
      <c r="AC21" s="555" t="s">
        <v>2519</v>
      </c>
      <c r="AD21" s="559" t="s">
        <v>2632</v>
      </c>
      <c r="AE21" s="537">
        <v>110800000</v>
      </c>
      <c r="AF21" s="540">
        <v>0</v>
      </c>
      <c r="AG21" s="531">
        <v>0</v>
      </c>
      <c r="AH21" s="445"/>
      <c r="AI21" s="896">
        <v>1</v>
      </c>
      <c r="AJ21" s="898">
        <f>+IF($R21=0,"No Aplica",IF(AI21/R21&gt;=100%,100%,AI21/R21))</f>
        <v>1</v>
      </c>
      <c r="AK21" s="78" t="str">
        <f>IF(ISTEXT(AJ21),"No reporta avance en el periodo",IF(AJ21&lt;=69%,"Avance insuficiente",IF(AJ21&gt;95%,"Avance satisfactorio",IF(AJ21&gt;70%,"Avance suficiente",IF(AJ21&lt;94%,"Avance suficiente",0)))))</f>
        <v>Avance satisfactorio</v>
      </c>
      <c r="AL21" s="473" t="s">
        <v>2630</v>
      </c>
      <c r="AM21" s="920" t="s">
        <v>2631</v>
      </c>
      <c r="AN21" s="922" t="s">
        <v>91</v>
      </c>
      <c r="AO21" s="921" t="str">
        <f t="shared" si="4"/>
        <v>Terminado</v>
      </c>
      <c r="AP21" s="545" t="s">
        <v>108</v>
      </c>
      <c r="AQ21" s="557">
        <v>10200000</v>
      </c>
      <c r="AR21" s="557">
        <v>10200000</v>
      </c>
      <c r="AS21" s="555"/>
      <c r="AT21" s="560"/>
      <c r="AU21" s="537"/>
      <c r="AV21" s="540"/>
      <c r="AW21" s="531"/>
    </row>
    <row r="22" spans="1:49" ht="116.25" customHeight="1">
      <c r="A22" s="445"/>
      <c r="B22" s="1632"/>
      <c r="C22" s="1635"/>
      <c r="D22" s="1638"/>
      <c r="E22" s="1641"/>
      <c r="F22" s="468" t="s">
        <v>2633</v>
      </c>
      <c r="G22" s="468">
        <v>1</v>
      </c>
      <c r="H22" s="468" t="s">
        <v>2634</v>
      </c>
      <c r="I22" s="470" t="s">
        <v>85</v>
      </c>
      <c r="J22" s="470" t="s">
        <v>153</v>
      </c>
      <c r="K22" s="468" t="s">
        <v>2635</v>
      </c>
      <c r="L22" s="468" t="s">
        <v>2636</v>
      </c>
      <c r="M22" s="552">
        <v>45901</v>
      </c>
      <c r="N22" s="552">
        <v>46022</v>
      </c>
      <c r="O22" s="466">
        <v>0</v>
      </c>
      <c r="P22" s="466">
        <v>0</v>
      </c>
      <c r="Q22" s="466">
        <v>0</v>
      </c>
      <c r="R22" s="466">
        <v>1</v>
      </c>
      <c r="S22" s="475">
        <v>1</v>
      </c>
      <c r="T22" s="77" t="str">
        <f t="shared" si="0"/>
        <v>No Aplica</v>
      </c>
      <c r="U22" s="78" t="str">
        <f t="shared" si="5"/>
        <v>No reporta avance en el periodo</v>
      </c>
      <c r="V22" s="473" t="s">
        <v>101</v>
      </c>
      <c r="W22" s="473" t="s">
        <v>101</v>
      </c>
      <c r="X22" s="473" t="s">
        <v>101</v>
      </c>
      <c r="Y22" s="80" t="str">
        <f t="shared" si="6"/>
        <v>Terminado</v>
      </c>
      <c r="Z22" s="545" t="s">
        <v>2503</v>
      </c>
      <c r="AA22" s="557">
        <v>35000000</v>
      </c>
      <c r="AB22" s="557">
        <v>0</v>
      </c>
      <c r="AC22" s="555" t="s">
        <v>2519</v>
      </c>
      <c r="AD22" s="560" t="s">
        <v>2520</v>
      </c>
      <c r="AE22" s="537">
        <v>1909091</v>
      </c>
      <c r="AF22" s="540">
        <v>0</v>
      </c>
      <c r="AG22" s="531">
        <v>0</v>
      </c>
      <c r="AH22" s="445"/>
      <c r="AI22" s="896">
        <v>0.95</v>
      </c>
      <c r="AJ22" s="898">
        <f>+IF($R22=0,"No Aplica",IF(AI22/R22&gt;=100%,100%,AI22/R22))</f>
        <v>0.95</v>
      </c>
      <c r="AK22" s="78" t="str">
        <f t="shared" si="3"/>
        <v>Avance suficiente</v>
      </c>
      <c r="AL22" s="925" t="s">
        <v>2637</v>
      </c>
      <c r="AM22" s="545" t="s">
        <v>2638</v>
      </c>
      <c r="AN22" s="922" t="s">
        <v>91</v>
      </c>
      <c r="AO22" s="921" t="str">
        <f t="shared" si="4"/>
        <v>En gestión</v>
      </c>
      <c r="AP22" s="545" t="s">
        <v>108</v>
      </c>
      <c r="AQ22" s="1031">
        <v>35000000</v>
      </c>
      <c r="AR22" s="1032"/>
      <c r="AS22" s="565"/>
      <c r="AT22" s="915"/>
      <c r="AU22" s="1033">
        <v>1909091</v>
      </c>
      <c r="AV22" s="923"/>
      <c r="AW22" s="924"/>
    </row>
    <row r="23" spans="1:49" ht="260.5">
      <c r="A23" s="445"/>
      <c r="B23" s="1633"/>
      <c r="C23" s="1636"/>
      <c r="D23" s="1639"/>
      <c r="E23" s="1642"/>
      <c r="F23" s="468" t="s">
        <v>2639</v>
      </c>
      <c r="G23" s="469">
        <v>1</v>
      </c>
      <c r="H23" s="468" t="s">
        <v>2640</v>
      </c>
      <c r="I23" s="470" t="s">
        <v>258</v>
      </c>
      <c r="J23" s="470" t="s">
        <v>153</v>
      </c>
      <c r="K23" s="468" t="s">
        <v>2641</v>
      </c>
      <c r="L23" s="468" t="s">
        <v>2642</v>
      </c>
      <c r="M23" s="552">
        <v>45719</v>
      </c>
      <c r="N23" s="552">
        <v>46021</v>
      </c>
      <c r="O23" s="466">
        <v>0.05</v>
      </c>
      <c r="P23" s="466">
        <v>0.3</v>
      </c>
      <c r="Q23" s="466">
        <v>0.6</v>
      </c>
      <c r="R23" s="466">
        <v>1</v>
      </c>
      <c r="S23" s="475">
        <v>0.6</v>
      </c>
      <c r="T23" s="77">
        <f t="shared" si="0"/>
        <v>1</v>
      </c>
      <c r="U23" s="78" t="str">
        <f t="shared" si="5"/>
        <v>Avance satisfactorio</v>
      </c>
      <c r="V23" s="473" t="s">
        <v>2643</v>
      </c>
      <c r="W23" s="477" t="s">
        <v>2644</v>
      </c>
      <c r="X23" s="476" t="s">
        <v>2463</v>
      </c>
      <c r="Y23" s="80" t="str">
        <f t="shared" si="6"/>
        <v>En gestión</v>
      </c>
      <c r="Z23" s="545" t="s">
        <v>2503</v>
      </c>
      <c r="AA23" s="539">
        <v>56764099</v>
      </c>
      <c r="AB23" s="539">
        <v>0</v>
      </c>
      <c r="AC23" s="565" t="s">
        <v>2536</v>
      </c>
      <c r="AD23" s="534" t="s">
        <v>2645</v>
      </c>
      <c r="AE23" s="562">
        <v>104933333</v>
      </c>
      <c r="AF23" s="563">
        <v>0</v>
      </c>
      <c r="AG23" s="564">
        <v>0</v>
      </c>
      <c r="AH23" s="445"/>
      <c r="AI23" s="897">
        <v>1</v>
      </c>
      <c r="AJ23" s="898">
        <f t="shared" si="2"/>
        <v>1</v>
      </c>
      <c r="AK23" s="78" t="str">
        <f t="shared" si="3"/>
        <v>Avance satisfactorio</v>
      </c>
      <c r="AL23" s="473" t="s">
        <v>2646</v>
      </c>
      <c r="AM23" s="545" t="s">
        <v>2647</v>
      </c>
      <c r="AN23" s="922" t="s">
        <v>91</v>
      </c>
      <c r="AO23" s="921" t="str">
        <f t="shared" si="4"/>
        <v>Terminado</v>
      </c>
      <c r="AP23" s="545"/>
      <c r="AQ23" s="562"/>
      <c r="AR23" s="562"/>
      <c r="AS23" s="565"/>
      <c r="AT23" s="1034"/>
      <c r="AU23" s="562"/>
      <c r="AV23" s="563"/>
      <c r="AW23" s="564"/>
    </row>
    <row r="24" spans="1:49">
      <c r="A24" s="445"/>
      <c r="B24" s="445"/>
      <c r="C24" s="445"/>
      <c r="D24" s="445"/>
      <c r="E24" s="445"/>
      <c r="F24" s="439"/>
      <c r="G24" s="439"/>
      <c r="H24" s="439"/>
      <c r="I24" s="439"/>
      <c r="J24" s="439"/>
      <c r="K24" s="439"/>
      <c r="L24" s="439"/>
      <c r="M24" s="445"/>
      <c r="N24" s="445"/>
      <c r="O24" s="445"/>
      <c r="P24" s="445"/>
      <c r="Q24" s="445"/>
      <c r="R24" s="445"/>
      <c r="S24" s="445"/>
      <c r="T24" s="445"/>
      <c r="U24" s="445"/>
      <c r="V24" s="445"/>
      <c r="W24" s="445"/>
      <c r="X24" s="445"/>
      <c r="Y24" s="445"/>
      <c r="Z24" s="445"/>
      <c r="AA24" s="445"/>
      <c r="AB24" s="445"/>
      <c r="AC24" s="1611" t="s">
        <v>2648</v>
      </c>
      <c r="AD24" s="1611"/>
      <c r="AE24" s="1611"/>
      <c r="AF24" s="1611"/>
      <c r="AG24" s="1611"/>
      <c r="AH24" s="445"/>
      <c r="AI24" s="445"/>
      <c r="AJ24" s="445"/>
      <c r="AK24" s="445"/>
      <c r="AL24" s="445"/>
      <c r="AM24" s="445"/>
      <c r="AN24" s="445"/>
      <c r="AO24" s="445"/>
      <c r="AP24" s="445"/>
      <c r="AQ24" s="445"/>
      <c r="AR24" s="445"/>
      <c r="AS24" s="1611" t="s">
        <v>2648</v>
      </c>
      <c r="AT24" s="1611"/>
      <c r="AU24" s="1611"/>
      <c r="AV24" s="1611"/>
      <c r="AW24" s="1611"/>
    </row>
    <row r="25" spans="1:49">
      <c r="A25" s="445"/>
      <c r="B25" s="445"/>
      <c r="C25" s="445"/>
      <c r="D25" s="445"/>
      <c r="E25" s="445"/>
      <c r="F25" s="439"/>
      <c r="G25" s="439"/>
      <c r="H25" s="439"/>
      <c r="I25" s="439"/>
      <c r="J25" s="439"/>
      <c r="K25" s="439"/>
      <c r="L25" s="439"/>
      <c r="M25" s="445"/>
      <c r="N25" s="445"/>
      <c r="O25" s="445"/>
      <c r="P25" s="445"/>
      <c r="Q25" s="445"/>
      <c r="R25" s="445"/>
      <c r="S25" s="445"/>
      <c r="T25" s="445"/>
      <c r="U25" s="445"/>
      <c r="V25" s="445"/>
      <c r="W25" s="445"/>
      <c r="X25" s="445"/>
      <c r="Y25" s="445"/>
      <c r="Z25" s="445"/>
      <c r="AA25" s="445"/>
      <c r="AB25" s="445"/>
      <c r="AC25" s="1611"/>
      <c r="AD25" s="1611"/>
      <c r="AE25" s="1611"/>
      <c r="AF25" s="1611"/>
      <c r="AG25" s="1611"/>
      <c r="AH25" s="445"/>
      <c r="AI25" s="445"/>
      <c r="AJ25" s="445"/>
      <c r="AK25" s="445"/>
      <c r="AL25" s="445"/>
      <c r="AM25" s="445"/>
      <c r="AN25" s="445"/>
      <c r="AO25" s="445"/>
      <c r="AP25" s="445"/>
      <c r="AQ25" s="445"/>
      <c r="AR25" s="445"/>
      <c r="AS25" s="1611"/>
      <c r="AT25" s="1611"/>
      <c r="AU25" s="1611"/>
      <c r="AV25" s="1611"/>
      <c r="AW25" s="1611"/>
    </row>
    <row r="26" spans="1:49">
      <c r="A26" s="445"/>
      <c r="B26" s="445"/>
      <c r="C26" s="445"/>
      <c r="D26" s="445"/>
      <c r="E26" s="445"/>
      <c r="F26" s="439"/>
      <c r="G26" s="439"/>
      <c r="H26" s="439"/>
      <c r="I26" s="439"/>
      <c r="J26" s="439"/>
      <c r="K26" s="439"/>
      <c r="L26" s="439"/>
      <c r="M26" s="445"/>
      <c r="N26" s="445"/>
      <c r="O26" s="445"/>
      <c r="P26" s="445"/>
      <c r="Q26" s="445"/>
      <c r="R26" s="445"/>
      <c r="S26" s="445"/>
      <c r="T26" s="445"/>
      <c r="U26" s="445"/>
      <c r="V26" s="445"/>
      <c r="W26" s="445"/>
      <c r="X26" s="445"/>
      <c r="Y26" s="445"/>
      <c r="Z26" s="445"/>
      <c r="AA26" s="445"/>
      <c r="AB26" s="445"/>
      <c r="AC26" s="445"/>
      <c r="AD26" s="445"/>
      <c r="AE26" s="445"/>
      <c r="AF26" s="445"/>
      <c r="AG26" s="445"/>
      <c r="AH26" s="445"/>
      <c r="AI26" s="445"/>
    </row>
    <row r="34" spans="11:11">
      <c r="K34" s="472">
        <v>3</v>
      </c>
    </row>
  </sheetData>
  <sheetProtection formatCells="0" formatColumns="0" formatRows="0"/>
  <autoFilter ref="A7:AW25" xr:uid="{6FAFEB00-EDCD-4607-B460-AF99993D1006}">
    <filterColumn colId="5">
      <filters>
        <filter val="GIT Grupos de interés - DICE"/>
        <filter val="GIT Servicio al Ciudadano - DICE"/>
      </filters>
    </filterColumn>
  </autoFilter>
  <mergeCells count="29">
    <mergeCell ref="AC24:AG25"/>
    <mergeCell ref="T6:U6"/>
    <mergeCell ref="B8:B9"/>
    <mergeCell ref="C10:C15"/>
    <mergeCell ref="D10:D15"/>
    <mergeCell ref="B18:B23"/>
    <mergeCell ref="C18:C23"/>
    <mergeCell ref="D18:D23"/>
    <mergeCell ref="E18:E23"/>
    <mergeCell ref="B6:B7"/>
    <mergeCell ref="C6:C7"/>
    <mergeCell ref="D6:D7"/>
    <mergeCell ref="E6:E7"/>
    <mergeCell ref="O6:R6"/>
    <mergeCell ref="B10:B15"/>
    <mergeCell ref="AA6:AB6"/>
    <mergeCell ref="AE6:AG6"/>
    <mergeCell ref="B16:B17"/>
    <mergeCell ref="C3:E3"/>
    <mergeCell ref="F5:L5"/>
    <mergeCell ref="M5:R5"/>
    <mergeCell ref="S5:Y5"/>
    <mergeCell ref="Z5:AG5"/>
    <mergeCell ref="AS24:AW25"/>
    <mergeCell ref="AI5:AO5"/>
    <mergeCell ref="AP5:AW5"/>
    <mergeCell ref="AJ6:AK6"/>
    <mergeCell ref="AQ6:AR6"/>
    <mergeCell ref="AU6:AW6"/>
  </mergeCells>
  <conditionalFormatting sqref="U8:U23">
    <cfRule type="containsText" dxfId="13" priority="30" operator="containsText" text="No reporta avance en el periodo">
      <formula>NOT(ISERROR(SEARCH("No reporta avance en el periodo",U8)))</formula>
    </cfRule>
    <cfRule type="containsText" dxfId="12" priority="31" operator="containsText" text="Avance insuficiente">
      <formula>NOT(ISERROR(SEARCH("Avance insuficiente",U8)))</formula>
    </cfRule>
    <cfRule type="containsText" dxfId="11" priority="32" operator="containsText" text="Avance suficiente">
      <formula>NOT(ISERROR(SEARCH("Avance suficiente",U8)))</formula>
    </cfRule>
    <cfRule type="containsText" dxfId="10" priority="33" operator="containsText" text="Avance satisfactorio">
      <formula>NOT(ISERROR(SEARCH("Avance satisfactorio",U8)))</formula>
    </cfRule>
  </conditionalFormatting>
  <conditionalFormatting sqref="Y8:Y23">
    <cfRule type="containsText" dxfId="9" priority="16" operator="containsText" text="Sin iniciar">
      <formula>NOT(ISERROR(SEARCH("Sin iniciar",Y8)))</formula>
    </cfRule>
    <cfRule type="containsText" dxfId="8" priority="17" operator="containsText" text="Terminado">
      <formula>NOT(ISERROR(SEARCH("Terminado",Y8)))</formula>
    </cfRule>
    <cfRule type="containsText" dxfId="7" priority="18" operator="containsText" text="En gestión">
      <formula>NOT(ISERROR(SEARCH("En gestión",Y8)))</formula>
    </cfRule>
  </conditionalFormatting>
  <conditionalFormatting sqref="AK8:AK23">
    <cfRule type="containsText" dxfId="6" priority="1" operator="containsText" text="No reporta avance en el periodo">
      <formula>NOT(ISERROR(SEARCH("No reporta avance en el periodo",AK8)))</formula>
    </cfRule>
    <cfRule type="containsText" dxfId="5" priority="2" operator="containsText" text="Avance insuficiente">
      <formula>NOT(ISERROR(SEARCH("Avance insuficiente",AK8)))</formula>
    </cfRule>
    <cfRule type="containsText" dxfId="4" priority="3" operator="containsText" text="Avance suficiente">
      <formula>NOT(ISERROR(SEARCH("Avance suficiente",AK8)))</formula>
    </cfRule>
    <cfRule type="containsText" dxfId="3" priority="4" operator="containsText" text="Avance satisfactorio">
      <formula>NOT(ISERROR(SEARCH("Avance satisfactorio",AK8)))</formula>
    </cfRule>
  </conditionalFormatting>
  <conditionalFormatting sqref="AO8:AO23">
    <cfRule type="containsText" dxfId="2" priority="9" operator="containsText" text="Sin iniciar">
      <formula>NOT(ISERROR(SEARCH("Sin iniciar",AO8)))</formula>
    </cfRule>
    <cfRule type="containsText" dxfId="1" priority="10" operator="containsText" text="Terminado">
      <formula>NOT(ISERROR(SEARCH("Terminado",AO8)))</formula>
    </cfRule>
    <cfRule type="containsText" dxfId="0" priority="11" operator="containsText" text="En gestión">
      <formula>NOT(ISERROR(SEARCH("En gestión",AO8)))</formula>
    </cfRule>
  </conditionalFormatting>
  <hyperlinks>
    <hyperlink ref="W21" r:id="rId1" xr:uid="{B6E23E4C-6866-4360-8F16-FF7BC2F44983}"/>
    <hyperlink ref="AM12" r:id="rId2" xr:uid="{D6A43430-B7D6-4000-8668-18E50F303874}"/>
    <hyperlink ref="AM11" r:id="rId3" xr:uid="{C7F870EA-1157-4D7B-9B13-66D54FD02601}"/>
    <hyperlink ref="AM14" r:id="rId4" xr:uid="{6DC07C6F-EF80-4FD0-83FD-422EA16E4C41}"/>
    <hyperlink ref="AM15" r:id="rId5" xr:uid="{DE686F7E-5C4D-48B8-BD66-D5CA2DE320B2}"/>
    <hyperlink ref="AM21" r:id="rId6" xr:uid="{E9A8E2E0-9F0D-4777-BB89-5EA47BF01199}"/>
    <hyperlink ref="AM20" r:id="rId7" xr:uid="{115E77DB-0A8D-451C-8576-CD166E71BED3}"/>
    <hyperlink ref="AM10" r:id="rId8" xr:uid="{FD8E8654-1C71-4DAC-BD13-7EFA4A7D1CB9}"/>
    <hyperlink ref="AM13" r:id="rId9" display="https://danegovco.sharepoint.com/sites/osis/seguridad/Documentos%20compartidos/Forms/AllItems.aspx?id=%2Fsites%2Fosis%2Fseguridad%2FDocumentos%20compartidos%2F01%20Modelo%20de%20Seguridad%20de%20la%20Informaci%C3%B3n%2F2%2E2%20Plan%20de%20Seguridad%20y%20Privacidad%20de%20la%20Informaci%C3%B3n%202025%2F10%5FEtiqueta%20Inventario%20de%20activos%20Territoriales&amp;viewid=1c35ebe1%2Db389%2D4778%2D8479%2D570f503fa596&amp;CT=1766761859743&amp;OR=OWA%2DNT%2DMail&amp;CID=eb89153d%2Db6c8%2D769a%2D047b%2D0513077b1615&amp;e=5%3A346ffc0738874df1b1d97882f19a10c7&amp;sharingv2=true&amp;fromShare=true&amp;at=9&amp;clickParams=eyJYLUFwcE5hbWUiOiJNaWNyb3NvZnQgT3V0bG9vayBXZWIgQXBwIiwiWC1BcHBWZXJzaW9uIjoiMjAyNTEyMTIwMDMuMTAiLCJPUyI6IldpbmRvd3MgMTEifQ%3D%3D&amp;cidOR=Client&amp;FolderCTID=0x0120006B09CC89CE22C146A87133EB91716F24" xr:uid="{B8525816-7DEB-4701-A2EF-1A87BAE1F538}"/>
  </hyperlinks>
  <pageMargins left="0.7" right="0.7" top="0.75" bottom="0.75" header="0.3" footer="0.3"/>
  <drawing r:id="rId1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78D05387FB2BA44A2D6C95F7ED0F4D4" ma:contentTypeVersion="14" ma:contentTypeDescription="Crear nuevo documento." ma:contentTypeScope="" ma:versionID="4ee91dc7a093fb51a314a644b60a80b1">
  <xsd:schema xmlns:xsd="http://www.w3.org/2001/XMLSchema" xmlns:xs="http://www.w3.org/2001/XMLSchema" xmlns:p="http://schemas.microsoft.com/office/2006/metadata/properties" xmlns:ns2="85c65460-15cb-41ab-9f47-e85759d6d61a" xmlns:ns3="95015264-b836-4e6b-a248-3170a7fc29ea" targetNamespace="http://schemas.microsoft.com/office/2006/metadata/properties" ma:root="true" ma:fieldsID="4f0cb6284fb8147143bfe2768b80b721" ns2:_="" ns3:_="">
    <xsd:import namespace="85c65460-15cb-41ab-9f47-e85759d6d61a"/>
    <xsd:import namespace="95015264-b836-4e6b-a248-3170a7fc29ea"/>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c65460-15cb-41ab-9f47-e85759d6d61a"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015264-b836-4e6b-a248-3170a7fc29ea"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88416a14-a302-4399-ae29-b9da590576f6}" ma:internalName="TaxCatchAll" ma:showField="CatchAllData" ma:web="95015264-b836-4e6b-a248-3170a7fc29ea">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5015264-b836-4e6b-a248-3170a7fc29ea" xsi:nil="true"/>
    <lcf76f155ced4ddcb4097134ff3c332f xmlns="85c65460-15cb-41ab-9f47-e85759d6d61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3FA446-FDF4-4615-87C5-B29573F3AD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c65460-15cb-41ab-9f47-e85759d6d61a"/>
    <ds:schemaRef ds:uri="95015264-b836-4e6b-a248-3170a7fc2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5F427E-B2DE-4569-86F3-17BDCA924B9A}">
  <ds:schemaRefs>
    <ds:schemaRef ds:uri="http://schemas.microsoft.com/office/2006/metadata/properties"/>
    <ds:schemaRef ds:uri="http://schemas.microsoft.com/office/infopath/2007/PartnerControls"/>
    <ds:schemaRef ds:uri="95015264-b836-4e6b-a248-3170a7fc29ea"/>
    <ds:schemaRef ds:uri="85c65460-15cb-41ab-9f47-e85759d6d61a"/>
  </ds:schemaRefs>
</ds:datastoreItem>
</file>

<file path=customXml/itemProps3.xml><?xml version="1.0" encoding="utf-8"?>
<ds:datastoreItem xmlns:ds="http://schemas.openxmlformats.org/officeDocument/2006/customXml" ds:itemID="{E555CD76-4F7A-4BE5-BCFC-67E642763F6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Plan de Acción 2025_</vt:lpstr>
      <vt:lpstr>Progr</vt:lpstr>
      <vt:lpstr>Hoja5</vt:lpstr>
      <vt:lpstr>Plan de Acción 2025</vt:lpstr>
      <vt:lpstr>Plan de Ejecucion_PTEP</vt:lpstr>
      <vt:lpstr>Progr!Área_de_impresión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Jimmy Alexander Higuera Sacristan</dc:creator>
  <cp:keywords/>
  <dc:description/>
  <cp:lastModifiedBy>Yuri Liliana Sanchez Gracia</cp:lastModifiedBy>
  <cp:revision/>
  <dcterms:created xsi:type="dcterms:W3CDTF">2025-03-26T13:59:14Z</dcterms:created>
  <dcterms:modified xsi:type="dcterms:W3CDTF">2026-01-30T19:46:08Z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0x010100C78D05387FB2BA44A2D6C95F7ED0F4D4</vt:lpwstr>
  </property>
  <property fmtid="{D5CDD505-2E9C-101B-9397-08002B2CF9AE}" pid="3" name="MediaServiceImageTags">
    <vt:lpwstr/>
  </property>
</Properties>
</file>